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2.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Sani Budget\Desktop\2020 budget\"/>
    </mc:Choice>
  </mc:AlternateContent>
  <bookViews>
    <workbookView xWindow="-105" yWindow="-105" windowWidth="23250" windowHeight="12570" firstSheet="7" activeTab="15"/>
  </bookViews>
  <sheets>
    <sheet name="Fin. Bill" sheetId="16" state="hidden" r:id="rId1"/>
    <sheet name="Approp. I" sheetId="8" r:id="rId2"/>
    <sheet name="Approp. II" sheetId="9" state="hidden" r:id="rId3"/>
    <sheet name="Charts Data" sheetId="22" state="hidden" r:id="rId4"/>
    <sheet name="TOC" sheetId="24" state="hidden" r:id="rId5"/>
    <sheet name="Table of Contents" sheetId="25" state="hidden" r:id="rId6"/>
    <sheet name="Charts" sheetId="23" state="hidden" r:id="rId7"/>
    <sheet name="Appro. II" sheetId="31" r:id="rId8"/>
    <sheet name="Cover" sheetId="11" r:id="rId9"/>
    <sheet name="Resource" sheetId="10" state="hidden" r:id="rId10"/>
    <sheet name="summary" sheetId="29" state="hidden" r:id="rId11"/>
    <sheet name="1.summary &amp; EN" sheetId="28" state="hidden" r:id="rId12"/>
    <sheet name="1. Resource Position" sheetId="30" r:id="rId13"/>
    <sheet name="2.Revenue Details" sheetId="4" r:id="rId14"/>
    <sheet name="3. Summary of Exp" sheetId="7" r:id="rId15"/>
    <sheet name="4. Details" sheetId="2" r:id="rId16"/>
    <sheet name="Sector Allocation" sheetId="27" state="hidden" r:id="rId17"/>
    <sheet name="Admin Code" sheetId="26" state="hidden" r:id="rId18"/>
    <sheet name="Personnel cost" sheetId="5" state="hidden" r:id="rId19"/>
    <sheet name="Capital" sheetId="3" state="hidden" r:id="rId20"/>
    <sheet name="SAVINGS" sheetId="19" state="hidden" r:id="rId21"/>
    <sheet name="AUGMENTATIONS" sheetId="21" state="hidden" r:id="rId22"/>
    <sheet name="A Glance" sheetId="14" state="hidden" r:id="rId23"/>
    <sheet name="At a Glance" sheetId="13" state="hidden" r:id="rId24"/>
    <sheet name="Approp Cover" sheetId="17" state="hidden" r:id="rId25"/>
    <sheet name="Codes used in the Budget" sheetId="18" state="hidden" r:id="rId26"/>
    <sheet name="Net Financing" sheetId="12" state="hidden" r:id="rId27"/>
  </sheets>
  <externalReferences>
    <externalReference r:id="rId28"/>
  </externalReferences>
  <definedNames>
    <definedName name="_xlnm._FilterDatabase" localSheetId="13" hidden="1">'2.Revenue Details'!$A$12:$F$316</definedName>
    <definedName name="_xlnm._FilterDatabase" localSheetId="14" hidden="1">'3. Summary of Exp'!$D$1:$D$158</definedName>
    <definedName name="_xlnm._FilterDatabase" localSheetId="15" hidden="1">'4. Details'!$S$1:$S$4498</definedName>
    <definedName name="_xlnm._FilterDatabase" localSheetId="19" hidden="1">Capital!#REF!</definedName>
    <definedName name="_xlnm._FilterDatabase" localSheetId="25" hidden="1">'Codes used in the Budget'!$A$103:$B$2939</definedName>
    <definedName name="_xlnm.Print_Titles" localSheetId="12">'1. Resource Position'!$1:$3</definedName>
    <definedName name="_xlnm.Print_Titles" localSheetId="13">'2.Revenue Details'!$1:$3</definedName>
    <definedName name="_xlnm.Print_Titles" localSheetId="14">'3. Summary of Exp'!$1:$3</definedName>
    <definedName name="_xlnm.Print_Titles" localSheetId="22">'A Glance'!$1:$4</definedName>
    <definedName name="_xlnm.Print_Titles" localSheetId="17">'Admin Code'!$1:$2</definedName>
    <definedName name="_xlnm.Print_Titles" localSheetId="1">'Approp. I'!$1:$3</definedName>
    <definedName name="_xlnm.Print_Titles" localSheetId="2">'Approp. II'!$1:$3</definedName>
    <definedName name="_xlnm.Print_Titles" localSheetId="23">'At a Glance'!$1:$4</definedName>
    <definedName name="_xlnm.Print_Titles" localSheetId="19">Capital!#REF!</definedName>
    <definedName name="_xlnm.Print_Titles" localSheetId="25">'Codes used in the Budget'!$1:$1</definedName>
    <definedName name="_xlnm.Print_Titles" localSheetId="0">'Fin. Bill'!$1:$3</definedName>
    <definedName name="_xlnm.Print_Titles" localSheetId="10">summary!$1:$2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4438" i="2" l="1"/>
  <c r="R4437" i="2"/>
  <c r="R4400" i="2"/>
  <c r="R4399" i="2"/>
  <c r="R4401" i="2" s="1"/>
  <c r="R4398" i="2"/>
  <c r="Q4401" i="2"/>
  <c r="Q3160" i="2" l="1"/>
  <c r="P3160" i="2"/>
  <c r="P3158" i="2"/>
  <c r="Q3151" i="2"/>
  <c r="G344" i="4" l="1"/>
  <c r="P3012" i="2"/>
  <c r="Q1356" i="2" l="1"/>
  <c r="P1355" i="2"/>
  <c r="P1354" i="2"/>
  <c r="P1353" i="2"/>
  <c r="G335" i="4" l="1"/>
  <c r="G339" i="4" s="1"/>
  <c r="G101" i="4"/>
  <c r="G59" i="4" l="1"/>
  <c r="U6" i="7"/>
  <c r="U7" i="7"/>
  <c r="U8" i="7"/>
  <c r="U9" i="7"/>
  <c r="U10" i="7"/>
  <c r="U11" i="7"/>
  <c r="U12" i="7"/>
  <c r="U13" i="7"/>
  <c r="U14" i="7"/>
  <c r="U15" i="7"/>
  <c r="U16" i="7"/>
  <c r="U17" i="7"/>
  <c r="U18" i="7"/>
  <c r="U19" i="7"/>
  <c r="U20" i="7"/>
  <c r="U21" i="7"/>
  <c r="U22" i="7"/>
  <c r="U23" i="7"/>
  <c r="U24" i="7"/>
  <c r="U25" i="7"/>
  <c r="U26" i="7"/>
  <c r="U27" i="7"/>
  <c r="U29" i="7"/>
  <c r="U31" i="7"/>
  <c r="U32" i="7"/>
  <c r="U33" i="7"/>
  <c r="U34" i="7"/>
  <c r="U35" i="7"/>
  <c r="U36" i="7"/>
  <c r="U37" i="7"/>
  <c r="U38" i="7"/>
  <c r="U39" i="7"/>
  <c r="U40" i="7"/>
  <c r="U43" i="7"/>
  <c r="U45" i="7"/>
  <c r="U46" i="7"/>
  <c r="U47" i="7"/>
  <c r="U48" i="7"/>
  <c r="U49" i="7"/>
  <c r="U51" i="7"/>
  <c r="U52" i="7"/>
  <c r="U53" i="7"/>
  <c r="U54" i="7"/>
  <c r="U55" i="7"/>
  <c r="U56" i="7"/>
  <c r="U57" i="7"/>
  <c r="U58" i="7"/>
  <c r="U59" i="7"/>
  <c r="U5" i="7"/>
  <c r="Q117" i="7"/>
  <c r="Q118" i="7"/>
  <c r="Q121" i="7"/>
  <c r="Q129" i="7"/>
  <c r="Q130" i="7"/>
  <c r="Q132" i="7"/>
  <c r="Q140" i="7"/>
  <c r="Q141" i="7"/>
  <c r="Q142" i="7"/>
  <c r="Q148" i="7"/>
  <c r="Q149" i="7"/>
  <c r="Q155" i="7"/>
  <c r="Q105" i="7"/>
  <c r="Q106" i="7"/>
  <c r="Q107" i="7"/>
  <c r="Q108" i="7"/>
  <c r="Q111" i="7"/>
  <c r="Q63" i="7"/>
  <c r="Q64" i="7"/>
  <c r="Q65" i="7"/>
  <c r="Q66" i="7"/>
  <c r="Q67" i="7"/>
  <c r="Q72" i="7"/>
  <c r="Q73" i="7"/>
  <c r="Q75" i="7"/>
  <c r="Q78" i="7"/>
  <c r="Q79" i="7"/>
  <c r="Q80" i="7"/>
  <c r="Q81" i="7"/>
  <c r="Q82" i="7"/>
  <c r="Q85" i="7"/>
  <c r="Q86" i="7"/>
  <c r="Q88" i="7"/>
  <c r="Q90" i="7"/>
  <c r="Q91" i="7"/>
  <c r="Q92" i="7"/>
  <c r="Q93" i="7"/>
  <c r="Q97" i="7"/>
  <c r="Q99" i="7"/>
  <c r="Q7" i="7"/>
  <c r="Q8" i="7"/>
  <c r="Q9" i="7"/>
  <c r="Q10" i="7"/>
  <c r="Q11" i="7"/>
  <c r="Q12" i="7"/>
  <c r="Q13" i="7"/>
  <c r="Q14" i="7"/>
  <c r="Q15" i="7"/>
  <c r="Q16" i="7"/>
  <c r="Q17" i="7"/>
  <c r="Q18" i="7"/>
  <c r="Q19" i="7"/>
  <c r="Q20" i="7"/>
  <c r="Q21" i="7"/>
  <c r="Q22" i="7"/>
  <c r="Q23" i="7"/>
  <c r="Q24" i="7"/>
  <c r="Q25" i="7"/>
  <c r="Q26" i="7"/>
  <c r="Q27" i="7"/>
  <c r="Q32" i="7"/>
  <c r="Q33" i="7"/>
  <c r="Q34" i="7"/>
  <c r="Q35" i="7"/>
  <c r="Q36" i="7"/>
  <c r="Q37" i="7"/>
  <c r="Q38" i="7"/>
  <c r="Q40" i="7"/>
  <c r="Q43" i="7"/>
  <c r="Q47" i="7"/>
  <c r="Q48" i="7"/>
  <c r="Q49" i="7"/>
  <c r="Q53" i="7"/>
  <c r="Q54" i="7"/>
  <c r="Q55" i="7"/>
  <c r="Q59" i="7"/>
  <c r="R4484" i="2"/>
  <c r="R4450" i="2"/>
  <c r="R4451" i="2"/>
  <c r="R4452" i="2"/>
  <c r="R4453" i="2"/>
  <c r="R4454" i="2"/>
  <c r="R4455" i="2"/>
  <c r="R4456" i="2"/>
  <c r="R4457" i="2"/>
  <c r="R4458" i="2"/>
  <c r="R4459" i="2"/>
  <c r="R4460" i="2"/>
  <c r="R4461" i="2"/>
  <c r="R4449" i="2"/>
  <c r="Q4440" i="2"/>
  <c r="R4439" i="2"/>
  <c r="R4436" i="2"/>
  <c r="P4439" i="2"/>
  <c r="P4438" i="2"/>
  <c r="P4437" i="2"/>
  <c r="P4436" i="2"/>
  <c r="R4415" i="2"/>
  <c r="R4416" i="2"/>
  <c r="R4417" i="2"/>
  <c r="R4418" i="2"/>
  <c r="R4419" i="2"/>
  <c r="R4420" i="2"/>
  <c r="R4421" i="2"/>
  <c r="R4422" i="2"/>
  <c r="R4423" i="2"/>
  <c r="R4424" i="2"/>
  <c r="R4425" i="2"/>
  <c r="R4426" i="2"/>
  <c r="R4427" i="2"/>
  <c r="R4428" i="2"/>
  <c r="R4414" i="2"/>
  <c r="R4382" i="2"/>
  <c r="R4383" i="2"/>
  <c r="R4384" i="2"/>
  <c r="R4386" i="2"/>
  <c r="R4387" i="2"/>
  <c r="R4388" i="2"/>
  <c r="R4390" i="2"/>
  <c r="R4381" i="2"/>
  <c r="R4351" i="2"/>
  <c r="R4352" i="2"/>
  <c r="R4354" i="2"/>
  <c r="R4355" i="2"/>
  <c r="R4356" i="2"/>
  <c r="R4358" i="2"/>
  <c r="R4346" i="2"/>
  <c r="R4312" i="2"/>
  <c r="R4313" i="2"/>
  <c r="R4314" i="2"/>
  <c r="R4315" i="2"/>
  <c r="R4316" i="2"/>
  <c r="R4317" i="2"/>
  <c r="R4318" i="2"/>
  <c r="R4319" i="2"/>
  <c r="R4320" i="2"/>
  <c r="R4311" i="2"/>
  <c r="Q4321" i="2"/>
  <c r="P4320" i="2"/>
  <c r="P4319" i="2"/>
  <c r="P4318" i="2"/>
  <c r="P4317" i="2"/>
  <c r="P4316" i="2"/>
  <c r="P4315" i="2"/>
  <c r="P4314" i="2"/>
  <c r="P4313" i="2"/>
  <c r="P4312" i="2"/>
  <c r="P4311" i="2"/>
  <c r="R4282" i="2"/>
  <c r="R4283" i="2"/>
  <c r="R4284" i="2"/>
  <c r="R4285" i="2"/>
  <c r="R4286" i="2"/>
  <c r="R4287" i="2"/>
  <c r="R4288" i="2"/>
  <c r="R4290" i="2"/>
  <c r="R4190" i="2"/>
  <c r="R4194" i="2"/>
  <c r="R4196" i="2"/>
  <c r="R4198" i="2"/>
  <c r="R4185" i="2"/>
  <c r="R4178" i="2"/>
  <c r="R4140" i="2"/>
  <c r="R4135" i="2"/>
  <c r="R4112" i="2"/>
  <c r="R4113" i="2"/>
  <c r="R4114" i="2"/>
  <c r="R4115" i="2"/>
  <c r="R4116" i="2"/>
  <c r="R4117" i="2"/>
  <c r="R4118" i="2"/>
  <c r="R4119" i="2"/>
  <c r="R4120" i="2"/>
  <c r="R4121" i="2"/>
  <c r="R4122" i="2"/>
  <c r="R4123" i="2"/>
  <c r="R4124" i="2"/>
  <c r="R4111" i="2"/>
  <c r="R4076" i="2"/>
  <c r="R4077" i="2"/>
  <c r="R4078" i="2"/>
  <c r="R4079" i="2"/>
  <c r="R4080" i="2"/>
  <c r="R4081" i="2"/>
  <c r="R4082" i="2"/>
  <c r="R4083" i="2"/>
  <c r="R4084" i="2"/>
  <c r="R4085" i="2"/>
  <c r="R4086" i="2"/>
  <c r="R4087" i="2"/>
  <c r="R4088" i="2"/>
  <c r="R4089" i="2"/>
  <c r="R4090" i="2"/>
  <c r="R4091" i="2"/>
  <c r="R4092" i="2"/>
  <c r="R4093" i="2"/>
  <c r="R4094" i="2"/>
  <c r="R4095" i="2"/>
  <c r="R4096" i="2"/>
  <c r="R4097" i="2"/>
  <c r="R4098" i="2"/>
  <c r="R4099" i="2"/>
  <c r="R4100" i="2"/>
  <c r="R4075" i="2"/>
  <c r="R4041" i="2"/>
  <c r="R4042" i="2"/>
  <c r="R4043" i="2"/>
  <c r="R4044" i="2"/>
  <c r="R4045" i="2"/>
  <c r="R4046" i="2"/>
  <c r="R4047" i="2"/>
  <c r="R4048" i="2"/>
  <c r="R4049" i="2"/>
  <c r="R4050" i="2"/>
  <c r="R4051" i="2"/>
  <c r="R4052" i="2"/>
  <c r="R4053" i="2"/>
  <c r="R4054" i="2"/>
  <c r="R4055" i="2"/>
  <c r="R4056" i="2"/>
  <c r="R4057" i="2"/>
  <c r="R4058" i="2"/>
  <c r="R4059" i="2"/>
  <c r="R4060" i="2"/>
  <c r="R4040" i="2"/>
  <c r="R4006" i="2"/>
  <c r="R4007" i="2"/>
  <c r="R4008" i="2"/>
  <c r="R4009" i="2"/>
  <c r="R4010" i="2"/>
  <c r="R4011" i="2"/>
  <c r="R4012" i="2"/>
  <c r="R4013" i="2"/>
  <c r="R4014" i="2"/>
  <c r="R4015" i="2"/>
  <c r="R4016" i="2"/>
  <c r="R4017" i="2"/>
  <c r="R4018" i="2"/>
  <c r="R4019" i="2"/>
  <c r="R4020" i="2"/>
  <c r="R4021" i="2"/>
  <c r="R4022" i="2"/>
  <c r="R4023" i="2"/>
  <c r="R4024" i="2"/>
  <c r="R3971" i="2"/>
  <c r="R3972" i="2"/>
  <c r="R3973" i="2"/>
  <c r="R3974" i="2"/>
  <c r="R3975" i="2"/>
  <c r="R3976" i="2"/>
  <c r="R3977" i="2"/>
  <c r="R3970" i="2"/>
  <c r="R3937" i="2"/>
  <c r="R3938" i="2"/>
  <c r="R3939" i="2"/>
  <c r="R3940" i="2"/>
  <c r="R3941" i="2"/>
  <c r="R3942" i="2"/>
  <c r="R3943" i="2"/>
  <c r="R3944" i="2"/>
  <c r="R3945" i="2"/>
  <c r="R3946" i="2"/>
  <c r="R3947" i="2"/>
  <c r="R3948" i="2"/>
  <c r="R3949" i="2"/>
  <c r="R3950" i="2"/>
  <c r="R3951" i="2"/>
  <c r="R3936" i="2"/>
  <c r="R3856" i="2"/>
  <c r="R3855" i="2"/>
  <c r="R3854" i="2"/>
  <c r="R3853" i="2"/>
  <c r="R3852" i="2"/>
  <c r="R3851" i="2"/>
  <c r="R3850" i="2"/>
  <c r="R3849" i="2"/>
  <c r="R3848" i="2"/>
  <c r="R3847" i="2"/>
  <c r="R3846" i="2"/>
  <c r="R3845" i="2"/>
  <c r="R3844" i="2"/>
  <c r="R3843" i="2"/>
  <c r="R3842" i="2"/>
  <c r="R3841" i="2"/>
  <c r="R3840" i="2"/>
  <c r="R3817" i="2"/>
  <c r="R3816" i="2"/>
  <c r="R3815" i="2"/>
  <c r="R3814" i="2"/>
  <c r="R3813" i="2"/>
  <c r="R3812" i="2"/>
  <c r="R3811" i="2"/>
  <c r="R3810" i="2"/>
  <c r="R3809" i="2"/>
  <c r="R3808" i="2"/>
  <c r="R3807" i="2"/>
  <c r="R3806" i="2"/>
  <c r="R3779" i="2"/>
  <c r="R3770" i="2"/>
  <c r="R3714" i="2"/>
  <c r="R3715" i="2"/>
  <c r="R3716" i="2"/>
  <c r="R3717" i="2"/>
  <c r="R3718" i="2"/>
  <c r="R3719" i="2"/>
  <c r="R3720" i="2"/>
  <c r="R3721" i="2"/>
  <c r="R3722" i="2"/>
  <c r="R3723" i="2"/>
  <c r="R3724" i="2"/>
  <c r="R3725" i="2"/>
  <c r="R3713" i="2"/>
  <c r="Q3678" i="2"/>
  <c r="Q136" i="7" s="1"/>
  <c r="P3677" i="2"/>
  <c r="P3676" i="2"/>
  <c r="P3675" i="2"/>
  <c r="P3674" i="2"/>
  <c r="P3673" i="2"/>
  <c r="P3672" i="2"/>
  <c r="P3671" i="2"/>
  <c r="P3670" i="2"/>
  <c r="P3669" i="2"/>
  <c r="P3668" i="2"/>
  <c r="P3667" i="2"/>
  <c r="P3666" i="2"/>
  <c r="P3665" i="2"/>
  <c r="P3664" i="2"/>
  <c r="P3663" i="2"/>
  <c r="R3670" i="2"/>
  <c r="R3667" i="2"/>
  <c r="Q3637" i="2"/>
  <c r="P3636" i="2"/>
  <c r="P3635" i="2"/>
  <c r="P3634" i="2"/>
  <c r="P3633" i="2"/>
  <c r="P3632" i="2"/>
  <c r="P3631" i="2"/>
  <c r="P3630" i="2"/>
  <c r="P3629" i="2"/>
  <c r="P3628" i="2"/>
  <c r="P3627" i="2"/>
  <c r="P3626" i="2"/>
  <c r="P3625" i="2"/>
  <c r="P3624" i="2"/>
  <c r="R3624" i="2"/>
  <c r="R3625" i="2"/>
  <c r="R3626" i="2"/>
  <c r="R3627" i="2"/>
  <c r="R3628" i="2"/>
  <c r="R3629" i="2"/>
  <c r="R3630" i="2"/>
  <c r="R3631" i="2"/>
  <c r="R3632" i="2"/>
  <c r="R3633" i="2"/>
  <c r="R3634" i="2"/>
  <c r="R3635" i="2"/>
  <c r="R3636" i="2"/>
  <c r="R3623" i="2"/>
  <c r="R3590" i="2"/>
  <c r="R3591" i="2"/>
  <c r="R3592" i="2"/>
  <c r="R3593" i="2"/>
  <c r="R3594" i="2"/>
  <c r="R3595" i="2"/>
  <c r="R3596" i="2"/>
  <c r="R3597" i="2"/>
  <c r="R3598" i="2"/>
  <c r="R3599" i="2"/>
  <c r="R3600" i="2"/>
  <c r="R3601" i="2"/>
  <c r="R3589" i="2"/>
  <c r="R3550" i="2"/>
  <c r="R3551" i="2"/>
  <c r="R3552" i="2"/>
  <c r="R3553" i="2"/>
  <c r="R3554" i="2"/>
  <c r="R3555" i="2"/>
  <c r="R3556" i="2"/>
  <c r="R3557" i="2"/>
  <c r="R3558" i="2"/>
  <c r="R3559" i="2"/>
  <c r="R3560" i="2"/>
  <c r="R3561" i="2"/>
  <c r="R3562" i="2"/>
  <c r="R3563" i="2"/>
  <c r="R3564" i="2"/>
  <c r="R3565" i="2"/>
  <c r="R3566" i="2"/>
  <c r="R3567" i="2"/>
  <c r="R3568" i="2"/>
  <c r="R3569" i="2"/>
  <c r="R3570" i="2"/>
  <c r="R3571" i="2"/>
  <c r="R3572" i="2"/>
  <c r="R3573" i="2"/>
  <c r="R3574" i="2"/>
  <c r="R3575" i="2"/>
  <c r="R3576" i="2"/>
  <c r="R3577" i="2"/>
  <c r="R3578" i="2"/>
  <c r="R3579" i="2"/>
  <c r="R3549" i="2"/>
  <c r="R3524" i="2"/>
  <c r="R3514" i="2"/>
  <c r="R3493" i="2"/>
  <c r="R3494" i="2"/>
  <c r="R3492" i="2"/>
  <c r="R3473" i="2"/>
  <c r="R3474" i="2"/>
  <c r="R3475" i="2"/>
  <c r="R3476" i="2"/>
  <c r="R3477" i="2"/>
  <c r="R3478" i="2"/>
  <c r="R3479" i="2"/>
  <c r="R3480" i="2"/>
  <c r="R3481" i="2"/>
  <c r="R3482" i="2"/>
  <c r="R3472" i="2"/>
  <c r="R3445" i="2"/>
  <c r="R3446" i="2"/>
  <c r="R3444" i="2"/>
  <c r="R3424" i="2"/>
  <c r="R3412" i="2"/>
  <c r="R3413" i="2"/>
  <c r="R3414" i="2"/>
  <c r="R3411" i="2"/>
  <c r="R3391" i="2"/>
  <c r="R3392" i="2"/>
  <c r="R3393" i="2"/>
  <c r="R3394" i="2"/>
  <c r="R3395" i="2"/>
  <c r="R3396" i="2"/>
  <c r="R3397" i="2"/>
  <c r="R3398" i="2"/>
  <c r="R3399" i="2"/>
  <c r="R3400" i="2"/>
  <c r="R3401" i="2"/>
  <c r="R3402" i="2"/>
  <c r="R3403" i="2"/>
  <c r="R3404" i="2"/>
  <c r="R3378" i="2"/>
  <c r="P3371" i="2"/>
  <c r="P3370" i="2"/>
  <c r="P3369" i="2"/>
  <c r="P3368" i="2"/>
  <c r="P3367" i="2"/>
  <c r="P3366" i="2"/>
  <c r="P3365" i="2"/>
  <c r="P3364" i="2"/>
  <c r="P3363" i="2"/>
  <c r="P3362" i="2"/>
  <c r="P3361" i="2"/>
  <c r="P3359" i="2"/>
  <c r="P3358" i="2"/>
  <c r="R3358" i="2"/>
  <c r="R3359" i="2"/>
  <c r="R3360" i="2"/>
  <c r="R3361" i="2"/>
  <c r="R3362" i="2"/>
  <c r="R3363" i="2"/>
  <c r="R3364" i="2"/>
  <c r="R3365" i="2"/>
  <c r="R3366" i="2"/>
  <c r="R3367" i="2"/>
  <c r="R3368" i="2"/>
  <c r="R3369" i="2"/>
  <c r="R3370" i="2"/>
  <c r="R3371" i="2"/>
  <c r="R3343" i="2"/>
  <c r="R3324" i="2"/>
  <c r="R3325" i="2"/>
  <c r="R3326" i="2"/>
  <c r="R3327" i="2"/>
  <c r="R3328" i="2"/>
  <c r="R3329" i="2"/>
  <c r="R3330" i="2"/>
  <c r="R3331" i="2"/>
  <c r="R3332" i="2"/>
  <c r="R3333" i="2"/>
  <c r="R3334" i="2"/>
  <c r="R3323" i="2"/>
  <c r="R3301" i="2"/>
  <c r="R3302" i="2"/>
  <c r="R3303" i="2"/>
  <c r="R3304" i="2"/>
  <c r="R3305" i="2"/>
  <c r="R3306" i="2"/>
  <c r="R3307" i="2"/>
  <c r="R3308" i="2"/>
  <c r="R3300" i="2"/>
  <c r="R3267" i="2"/>
  <c r="R3268" i="2"/>
  <c r="R3271" i="2"/>
  <c r="R3264" i="2"/>
  <c r="Q3246" i="2"/>
  <c r="Q123" i="7" s="1"/>
  <c r="P3245" i="2"/>
  <c r="P3244" i="2"/>
  <c r="P3243" i="2"/>
  <c r="P3242" i="2"/>
  <c r="P3241" i="2"/>
  <c r="P3240" i="2"/>
  <c r="P3239" i="2"/>
  <c r="P3238" i="2"/>
  <c r="P3237" i="2"/>
  <c r="P3236" i="2"/>
  <c r="P3235" i="2"/>
  <c r="P3234" i="2"/>
  <c r="P3233" i="2"/>
  <c r="P3232" i="2"/>
  <c r="P3231" i="2"/>
  <c r="P3230" i="2"/>
  <c r="P3229" i="2"/>
  <c r="R3235" i="2"/>
  <c r="R3237" i="2"/>
  <c r="R3228" i="2"/>
  <c r="R3187" i="2"/>
  <c r="R3188" i="2"/>
  <c r="R3189" i="2"/>
  <c r="R3190" i="2"/>
  <c r="R3191" i="2"/>
  <c r="R3192" i="2"/>
  <c r="R3193" i="2"/>
  <c r="R3194" i="2"/>
  <c r="R3195" i="2"/>
  <c r="R3196" i="2"/>
  <c r="R3197" i="2"/>
  <c r="R3198" i="2"/>
  <c r="R3199" i="2"/>
  <c r="R3200" i="2"/>
  <c r="R3201" i="2"/>
  <c r="R3202" i="2"/>
  <c r="R3203" i="2"/>
  <c r="R3204" i="2"/>
  <c r="R3205" i="2"/>
  <c r="R3206" i="2"/>
  <c r="R3186" i="2"/>
  <c r="R3151" i="2"/>
  <c r="R3152" i="2"/>
  <c r="R3153" i="2"/>
  <c r="R3154" i="2"/>
  <c r="R3155" i="2"/>
  <c r="R3156" i="2"/>
  <c r="R3157" i="2"/>
  <c r="R3158" i="2"/>
  <c r="R3159" i="2"/>
  <c r="R3150" i="2"/>
  <c r="P3132" i="2"/>
  <c r="R3117" i="2"/>
  <c r="R3118" i="2"/>
  <c r="R3119" i="2"/>
  <c r="R3120" i="2"/>
  <c r="R3121" i="2"/>
  <c r="R3122" i="2"/>
  <c r="R3123" i="2"/>
  <c r="R3124" i="2"/>
  <c r="R3125" i="2"/>
  <c r="R3126" i="2"/>
  <c r="R3127" i="2"/>
  <c r="R3128" i="2"/>
  <c r="R3129" i="2"/>
  <c r="R3130" i="2"/>
  <c r="R3131" i="2"/>
  <c r="R3132" i="2"/>
  <c r="R3082" i="2"/>
  <c r="R3083" i="2"/>
  <c r="R3084" i="2"/>
  <c r="R3085" i="2"/>
  <c r="R3086" i="2"/>
  <c r="R3087" i="2"/>
  <c r="R3088" i="2"/>
  <c r="R3089" i="2"/>
  <c r="R3090" i="2"/>
  <c r="R3081" i="2"/>
  <c r="R3058" i="2"/>
  <c r="R3059" i="2"/>
  <c r="R3060" i="2"/>
  <c r="R3061" i="2"/>
  <c r="R3062" i="2"/>
  <c r="R3063" i="2"/>
  <c r="R3064" i="2"/>
  <c r="R3065" i="2"/>
  <c r="R3066" i="2"/>
  <c r="R3067" i="2"/>
  <c r="R3068" i="2"/>
  <c r="R3057" i="2"/>
  <c r="R3028" i="2"/>
  <c r="R3013" i="2"/>
  <c r="R3014" i="2"/>
  <c r="R3015" i="2"/>
  <c r="R3016" i="2"/>
  <c r="R3017" i="2"/>
  <c r="R3018" i="2"/>
  <c r="R3019" i="2"/>
  <c r="R3020" i="2"/>
  <c r="R3012" i="2"/>
  <c r="P3003" i="2"/>
  <c r="P3002" i="2"/>
  <c r="P3001" i="2"/>
  <c r="P3000" i="2"/>
  <c r="P2999" i="2"/>
  <c r="R2999" i="2"/>
  <c r="R3000" i="2"/>
  <c r="R3001" i="2"/>
  <c r="R3002" i="2"/>
  <c r="R3003" i="2"/>
  <c r="R2998" i="2"/>
  <c r="P2991" i="2"/>
  <c r="P2990" i="2"/>
  <c r="P2989" i="2"/>
  <c r="P2988" i="2"/>
  <c r="P2987" i="2"/>
  <c r="P2986" i="2"/>
  <c r="P2985" i="2"/>
  <c r="P2984" i="2"/>
  <c r="R2983" i="2"/>
  <c r="R2984" i="2"/>
  <c r="R2985" i="2"/>
  <c r="R2986" i="2"/>
  <c r="R2987" i="2"/>
  <c r="R2988" i="2"/>
  <c r="R2989" i="2"/>
  <c r="R2990" i="2"/>
  <c r="R2991" i="2"/>
  <c r="P2975" i="2"/>
  <c r="P2956" i="2"/>
  <c r="P2955" i="2"/>
  <c r="P2954" i="2"/>
  <c r="P2953" i="2"/>
  <c r="P2952" i="2"/>
  <c r="P2949" i="2"/>
  <c r="P2974" i="2"/>
  <c r="P2973" i="2"/>
  <c r="P2972" i="2"/>
  <c r="P2971" i="2"/>
  <c r="P2970" i="2"/>
  <c r="P2969" i="2"/>
  <c r="P2968" i="2"/>
  <c r="P2967" i="2"/>
  <c r="P2966" i="2"/>
  <c r="P2965" i="2"/>
  <c r="P2964" i="2"/>
  <c r="P2963" i="2"/>
  <c r="P2962" i="2"/>
  <c r="P2961" i="2"/>
  <c r="P2960" i="2"/>
  <c r="R2929" i="2"/>
  <c r="R2928" i="2"/>
  <c r="R2927" i="2"/>
  <c r="R2926" i="2"/>
  <c r="R2925" i="2"/>
  <c r="R2924" i="2"/>
  <c r="R2923" i="2"/>
  <c r="R2922" i="2"/>
  <c r="R2921" i="2"/>
  <c r="R2920" i="2"/>
  <c r="R2919" i="2"/>
  <c r="R2918" i="2"/>
  <c r="R2917" i="2"/>
  <c r="R2916" i="2"/>
  <c r="R2915" i="2"/>
  <c r="R2914" i="2"/>
  <c r="R2913" i="2"/>
  <c r="R2877" i="2"/>
  <c r="R2866" i="2"/>
  <c r="P2841" i="2"/>
  <c r="P2848" i="2"/>
  <c r="Q2854" i="2"/>
  <c r="R2823" i="2"/>
  <c r="R2822" i="2"/>
  <c r="R2821" i="2"/>
  <c r="R2820" i="2"/>
  <c r="R2819" i="2"/>
  <c r="R2818" i="2"/>
  <c r="R2817" i="2"/>
  <c r="R2816" i="2"/>
  <c r="R2815" i="2"/>
  <c r="R2814" i="2"/>
  <c r="R2813" i="2"/>
  <c r="R2812" i="2"/>
  <c r="R2811" i="2"/>
  <c r="R2810" i="2"/>
  <c r="R2809" i="2"/>
  <c r="R2808" i="2"/>
  <c r="R2807" i="2"/>
  <c r="R2806" i="2"/>
  <c r="R2805" i="2"/>
  <c r="R2804" i="2"/>
  <c r="R2718" i="2"/>
  <c r="R2719" i="2"/>
  <c r="R2720" i="2"/>
  <c r="R2721" i="2"/>
  <c r="R2722" i="2"/>
  <c r="R2723" i="2"/>
  <c r="R2724" i="2"/>
  <c r="R2725" i="2"/>
  <c r="R2726" i="2"/>
  <c r="R2717" i="2"/>
  <c r="P2682" i="2"/>
  <c r="P2681" i="2"/>
  <c r="P2680" i="2"/>
  <c r="P2679" i="2"/>
  <c r="P2678" i="2"/>
  <c r="P2677" i="2"/>
  <c r="P2676" i="2"/>
  <c r="P2675" i="2"/>
  <c r="P2674" i="2"/>
  <c r="P2673" i="2"/>
  <c r="P2672" i="2"/>
  <c r="P2671" i="2"/>
  <c r="P2670" i="2"/>
  <c r="P2669" i="2"/>
  <c r="R2668" i="2"/>
  <c r="R2669" i="2"/>
  <c r="R2670" i="2"/>
  <c r="R2671" i="2"/>
  <c r="R2672" i="2"/>
  <c r="R2673" i="2"/>
  <c r="R2674" i="2"/>
  <c r="R2675" i="2"/>
  <c r="R2676" i="2"/>
  <c r="R2677" i="2"/>
  <c r="R2678" i="2"/>
  <c r="R2679" i="2"/>
  <c r="R2680" i="2"/>
  <c r="R2681" i="2"/>
  <c r="R2682" i="2"/>
  <c r="R2667" i="2"/>
  <c r="R2634" i="2"/>
  <c r="R2635" i="2"/>
  <c r="R2636" i="2"/>
  <c r="R2637" i="2"/>
  <c r="R2638" i="2"/>
  <c r="R2639" i="2"/>
  <c r="R2640" i="2"/>
  <c r="R2641" i="2"/>
  <c r="R2642" i="2"/>
  <c r="R2643" i="2"/>
  <c r="R2644" i="2"/>
  <c r="R2645" i="2"/>
  <c r="R2646" i="2"/>
  <c r="R2647" i="2"/>
  <c r="R2648" i="2"/>
  <c r="R2621" i="2"/>
  <c r="R2622" i="2"/>
  <c r="R2623" i="2"/>
  <c r="R2624" i="2"/>
  <c r="R2625" i="2"/>
  <c r="R2626" i="2"/>
  <c r="R2627" i="2"/>
  <c r="R2620" i="2"/>
  <c r="R2603" i="2"/>
  <c r="R2604" i="2"/>
  <c r="R2605" i="2"/>
  <c r="R2606" i="2"/>
  <c r="R2607" i="2"/>
  <c r="R2608" i="2"/>
  <c r="R2609" i="2"/>
  <c r="R2610" i="2"/>
  <c r="R2611" i="2"/>
  <c r="R2612" i="2"/>
  <c r="R2613" i="2"/>
  <c r="R2602" i="2"/>
  <c r="R2568" i="2"/>
  <c r="R2558" i="2"/>
  <c r="R2559" i="2"/>
  <c r="R2560" i="2"/>
  <c r="R2561" i="2"/>
  <c r="R2562" i="2"/>
  <c r="R2557" i="2"/>
  <c r="R2542" i="2"/>
  <c r="R2543" i="2"/>
  <c r="R2544" i="2"/>
  <c r="R2545" i="2"/>
  <c r="R2546" i="2"/>
  <c r="R2547" i="2"/>
  <c r="R2548" i="2"/>
  <c r="R2549" i="2"/>
  <c r="R2550" i="2"/>
  <c r="R2541" i="2"/>
  <c r="R2520" i="2"/>
  <c r="R2521" i="2"/>
  <c r="R2522" i="2"/>
  <c r="R2523" i="2"/>
  <c r="R2524" i="2"/>
  <c r="R2525" i="2"/>
  <c r="R2526" i="2"/>
  <c r="R2527" i="2"/>
  <c r="R2528" i="2"/>
  <c r="R2529" i="2"/>
  <c r="R2530" i="2"/>
  <c r="R2531" i="2"/>
  <c r="R2532" i="2"/>
  <c r="R2533" i="2"/>
  <c r="R2534" i="2"/>
  <c r="R2519" i="2"/>
  <c r="R2484" i="2"/>
  <c r="R2465" i="2"/>
  <c r="R2466" i="2"/>
  <c r="R2467" i="2"/>
  <c r="R2468" i="2"/>
  <c r="R2469" i="2"/>
  <c r="R2470" i="2"/>
  <c r="R2471" i="2"/>
  <c r="R2472" i="2"/>
  <c r="R2473" i="2"/>
  <c r="R2474" i="2"/>
  <c r="R2475" i="2"/>
  <c r="R2464" i="2"/>
  <c r="R2430" i="2"/>
  <c r="R2431" i="2"/>
  <c r="R2432" i="2"/>
  <c r="R2433" i="2"/>
  <c r="R2434" i="2"/>
  <c r="R2435" i="2"/>
  <c r="R2436" i="2"/>
  <c r="R2437" i="2"/>
  <c r="R2438" i="2"/>
  <c r="R2439" i="2"/>
  <c r="R2440" i="2"/>
  <c r="R2441" i="2"/>
  <c r="R2442" i="2"/>
  <c r="R2429" i="2"/>
  <c r="R2404" i="2"/>
  <c r="R2405" i="2"/>
  <c r="R2406" i="2"/>
  <c r="R2407" i="2"/>
  <c r="R2408" i="2"/>
  <c r="R2409" i="2"/>
  <c r="R2410" i="2"/>
  <c r="R2411" i="2"/>
  <c r="R2403" i="2"/>
  <c r="R2381" i="2"/>
  <c r="R2382" i="2"/>
  <c r="R2383" i="2"/>
  <c r="R2384" i="2"/>
  <c r="R2385" i="2"/>
  <c r="R2386" i="2"/>
  <c r="R2387" i="2"/>
  <c r="R2388" i="2"/>
  <c r="R2389" i="2"/>
  <c r="R2390" i="2"/>
  <c r="R2391" i="2"/>
  <c r="R2392" i="2"/>
  <c r="R2380" i="2"/>
  <c r="R2373" i="2"/>
  <c r="R2372" i="2"/>
  <c r="R2371" i="2"/>
  <c r="R2370" i="2"/>
  <c r="R2369" i="2"/>
  <c r="R2368" i="2"/>
  <c r="R2367" i="2"/>
  <c r="R2366" i="2"/>
  <c r="P2345" i="2"/>
  <c r="P2344" i="2"/>
  <c r="P2343" i="2"/>
  <c r="P2342" i="2"/>
  <c r="P2341" i="2"/>
  <c r="P2340" i="2"/>
  <c r="P2339" i="2"/>
  <c r="P2338" i="2"/>
  <c r="P2337" i="2"/>
  <c r="P2335" i="2"/>
  <c r="P2334" i="2"/>
  <c r="P2333" i="2"/>
  <c r="P2332" i="2"/>
  <c r="R2332" i="2"/>
  <c r="R2333" i="2"/>
  <c r="R2334" i="2"/>
  <c r="R2335" i="2"/>
  <c r="R2336" i="2"/>
  <c r="R2337" i="2"/>
  <c r="R2338" i="2"/>
  <c r="R2339" i="2"/>
  <c r="R2340" i="2"/>
  <c r="R2341" i="2"/>
  <c r="R2342" i="2"/>
  <c r="R2343" i="2"/>
  <c r="R2344" i="2"/>
  <c r="R2345" i="2"/>
  <c r="R2331" i="2"/>
  <c r="R2230" i="2"/>
  <c r="R2231" i="2"/>
  <c r="R2232" i="2"/>
  <c r="R2233" i="2"/>
  <c r="R2234" i="2"/>
  <c r="R2235" i="2"/>
  <c r="R2236" i="2"/>
  <c r="R2237" i="2"/>
  <c r="R2238" i="2"/>
  <c r="R2239" i="2"/>
  <c r="R2240" i="2"/>
  <c r="R2241" i="2"/>
  <c r="R2242" i="2"/>
  <c r="R2243" i="2"/>
  <c r="R2229" i="2"/>
  <c r="R2211" i="2"/>
  <c r="R2210" i="2"/>
  <c r="R2209" i="2"/>
  <c r="R2208" i="2"/>
  <c r="R2207" i="2"/>
  <c r="R2206" i="2"/>
  <c r="R2205" i="2"/>
  <c r="R2204" i="2"/>
  <c r="R2203" i="2"/>
  <c r="R2202" i="2"/>
  <c r="R2201" i="2"/>
  <c r="R2200" i="2"/>
  <c r="R2199" i="2"/>
  <c r="R2198" i="2"/>
  <c r="R2197" i="2"/>
  <c r="R2195" i="2"/>
  <c r="R2126" i="2"/>
  <c r="R2127" i="2"/>
  <c r="R2128" i="2"/>
  <c r="R2129" i="2"/>
  <c r="R2130" i="2"/>
  <c r="R2131" i="2"/>
  <c r="R2132" i="2"/>
  <c r="R2133" i="2"/>
  <c r="R2134" i="2"/>
  <c r="R2135" i="2"/>
  <c r="R2136" i="2"/>
  <c r="R2137" i="2"/>
  <c r="R2138" i="2"/>
  <c r="R2139" i="2"/>
  <c r="R2125" i="2"/>
  <c r="R2090" i="2"/>
  <c r="R2091" i="2"/>
  <c r="R2092" i="2"/>
  <c r="R2093" i="2"/>
  <c r="R2094" i="2"/>
  <c r="R2095" i="2"/>
  <c r="R2096" i="2"/>
  <c r="R2097" i="2"/>
  <c r="R2098" i="2"/>
  <c r="R2099" i="2"/>
  <c r="R2100" i="2"/>
  <c r="R2101" i="2"/>
  <c r="R2102" i="2"/>
  <c r="R2103" i="2"/>
  <c r="R2089" i="2"/>
  <c r="R2081" i="2"/>
  <c r="R2082" i="2"/>
  <c r="R2083" i="2"/>
  <c r="R2080" i="2"/>
  <c r="R2061" i="2"/>
  <c r="R2062" i="2"/>
  <c r="R2063" i="2"/>
  <c r="R2064" i="2"/>
  <c r="R2065" i="2"/>
  <c r="R2066" i="2"/>
  <c r="R2067" i="2"/>
  <c r="R2068" i="2"/>
  <c r="R2069" i="2"/>
  <c r="R2070" i="2"/>
  <c r="R2071" i="2"/>
  <c r="R2072" i="2"/>
  <c r="R2073" i="2"/>
  <c r="R2060" i="2"/>
  <c r="R2012" i="2"/>
  <c r="R2013" i="2"/>
  <c r="R2014" i="2"/>
  <c r="R2015" i="2"/>
  <c r="R2016" i="2"/>
  <c r="R2011" i="2"/>
  <c r="R1995" i="2"/>
  <c r="R1996" i="2"/>
  <c r="R1997" i="2"/>
  <c r="R1998" i="2"/>
  <c r="R1999" i="2"/>
  <c r="R2000" i="2"/>
  <c r="R2001" i="2"/>
  <c r="R2002" i="2"/>
  <c r="R2003" i="2"/>
  <c r="R1994" i="2"/>
  <c r="R1978" i="2"/>
  <c r="R1977" i="2"/>
  <c r="R1976" i="2"/>
  <c r="R1968" i="2"/>
  <c r="R1948" i="2"/>
  <c r="R1935" i="2"/>
  <c r="R1936" i="2"/>
  <c r="R1937" i="2"/>
  <c r="R1938" i="2"/>
  <c r="R1939" i="2"/>
  <c r="R1940" i="2"/>
  <c r="R1934" i="2"/>
  <c r="R1927" i="2"/>
  <c r="R1912" i="2"/>
  <c r="R1913" i="2"/>
  <c r="R1914" i="2"/>
  <c r="R1915" i="2"/>
  <c r="R1916" i="2"/>
  <c r="R1911" i="2"/>
  <c r="R1893" i="2"/>
  <c r="R1860" i="2"/>
  <c r="R1862" i="2"/>
  <c r="R1863" i="2"/>
  <c r="R1864" i="2"/>
  <c r="R1865" i="2"/>
  <c r="R1866" i="2"/>
  <c r="R1867" i="2"/>
  <c r="R1868" i="2"/>
  <c r="R1869" i="2"/>
  <c r="R1870" i="2"/>
  <c r="R1871" i="2"/>
  <c r="R1861" i="2"/>
  <c r="R1826" i="2"/>
  <c r="R1827" i="2"/>
  <c r="R1828" i="2"/>
  <c r="R1829" i="2"/>
  <c r="R1830" i="2"/>
  <c r="R1831" i="2"/>
  <c r="R1832" i="2"/>
  <c r="R1833" i="2"/>
  <c r="R1834" i="2"/>
  <c r="R1835" i="2"/>
  <c r="R1836" i="2"/>
  <c r="R1837" i="2"/>
  <c r="R1838" i="2"/>
  <c r="R1839" i="2"/>
  <c r="R1840" i="2"/>
  <c r="R1825" i="2"/>
  <c r="R1791" i="2"/>
  <c r="R1792" i="2"/>
  <c r="R1793" i="2"/>
  <c r="R1794" i="2"/>
  <c r="R1795" i="2"/>
  <c r="R1796" i="2"/>
  <c r="R1797" i="2"/>
  <c r="R1798" i="2"/>
  <c r="R1799" i="2"/>
  <c r="R1790" i="2"/>
  <c r="P1773" i="2"/>
  <c r="Q1775" i="2"/>
  <c r="Q76" i="7" s="1"/>
  <c r="R1756" i="2"/>
  <c r="R1757" i="2"/>
  <c r="R1758" i="2"/>
  <c r="R1759" i="2"/>
  <c r="R1760" i="2"/>
  <c r="R1761" i="2"/>
  <c r="R1762" i="2"/>
  <c r="R1763" i="2"/>
  <c r="R1764" i="2"/>
  <c r="R1765" i="2"/>
  <c r="R1766" i="2"/>
  <c r="R1767" i="2"/>
  <c r="R1768" i="2"/>
  <c r="R1769" i="2"/>
  <c r="R1770" i="2"/>
  <c r="R1771" i="2"/>
  <c r="R1772" i="2"/>
  <c r="R1773" i="2"/>
  <c r="R1774" i="2"/>
  <c r="R1755" i="2"/>
  <c r="R1722" i="2"/>
  <c r="R1723" i="2"/>
  <c r="R1724" i="2"/>
  <c r="R1725" i="2"/>
  <c r="R1726" i="2"/>
  <c r="R1727" i="2"/>
  <c r="R1728" i="2"/>
  <c r="R1721" i="2"/>
  <c r="R1662" i="2"/>
  <c r="R1663" i="2"/>
  <c r="R1664" i="2"/>
  <c r="R1665" i="2"/>
  <c r="R1666" i="2"/>
  <c r="R1667" i="2"/>
  <c r="R1668" i="2"/>
  <c r="R1669" i="2"/>
  <c r="R1670" i="2"/>
  <c r="R1671" i="2"/>
  <c r="R1672" i="2"/>
  <c r="R1673" i="2"/>
  <c r="R1674" i="2"/>
  <c r="R1675" i="2"/>
  <c r="R1661" i="2"/>
  <c r="R1653" i="2"/>
  <c r="R1651" i="2"/>
  <c r="R1637" i="2"/>
  <c r="R1638" i="2"/>
  <c r="R1639" i="2"/>
  <c r="R1640" i="2"/>
  <c r="R1641" i="2"/>
  <c r="R1642" i="2"/>
  <c r="R1643" i="2"/>
  <c r="R1644" i="2"/>
  <c r="R1636" i="2"/>
  <c r="P1628" i="2"/>
  <c r="P1627" i="2"/>
  <c r="P1626" i="2"/>
  <c r="P1625" i="2"/>
  <c r="P1624" i="2"/>
  <c r="P1623" i="2"/>
  <c r="P1622" i="2"/>
  <c r="P1620" i="2"/>
  <c r="R1621" i="2"/>
  <c r="R1622" i="2"/>
  <c r="R1624" i="2"/>
  <c r="R1625" i="2"/>
  <c r="R1626" i="2"/>
  <c r="R1627" i="2"/>
  <c r="R1628" i="2"/>
  <c r="R1620" i="2"/>
  <c r="R1597" i="2"/>
  <c r="R1598" i="2"/>
  <c r="R1599" i="2"/>
  <c r="R1600" i="2"/>
  <c r="R1601" i="2"/>
  <c r="R1602" i="2"/>
  <c r="R1603" i="2"/>
  <c r="R1604" i="2"/>
  <c r="R1605" i="2"/>
  <c r="R1606" i="2"/>
  <c r="R1607" i="2"/>
  <c r="R1608" i="2"/>
  <c r="R1609" i="2"/>
  <c r="R1596" i="2"/>
  <c r="R1589" i="2"/>
  <c r="R1588" i="2"/>
  <c r="R1587" i="2"/>
  <c r="P1575" i="2"/>
  <c r="R1556" i="2"/>
  <c r="R1557" i="2"/>
  <c r="R1558" i="2"/>
  <c r="R1559" i="2"/>
  <c r="R1560" i="2"/>
  <c r="R1561" i="2"/>
  <c r="R1562" i="2"/>
  <c r="R1555" i="2"/>
  <c r="R1537" i="2"/>
  <c r="R1507" i="2"/>
  <c r="R1508" i="2"/>
  <c r="R1509" i="2"/>
  <c r="R1510" i="2"/>
  <c r="R1506" i="2"/>
  <c r="R1467" i="2"/>
  <c r="R1466" i="2"/>
  <c r="R1465" i="2"/>
  <c r="R1464" i="2"/>
  <c r="R1421" i="2"/>
  <c r="R1420" i="2"/>
  <c r="R1422" i="2"/>
  <c r="R1424" i="2"/>
  <c r="R1425" i="2"/>
  <c r="R1427" i="2"/>
  <c r="R1428" i="2"/>
  <c r="R1429" i="2"/>
  <c r="R1430" i="2"/>
  <c r="R1423" i="2"/>
  <c r="R1401" i="2"/>
  <c r="R1400" i="2"/>
  <c r="R1399" i="2"/>
  <c r="R1398" i="2"/>
  <c r="R1397" i="2"/>
  <c r="R1396" i="2"/>
  <c r="R1395" i="2"/>
  <c r="R1394" i="2"/>
  <c r="R1393" i="2"/>
  <c r="R1392" i="2"/>
  <c r="R1391" i="2"/>
  <c r="R1390" i="2"/>
  <c r="R1389" i="2"/>
  <c r="R1388" i="2"/>
  <c r="R1387" i="2"/>
  <c r="R1386" i="2"/>
  <c r="R1385" i="2"/>
  <c r="R1363" i="2"/>
  <c r="R1355" i="2"/>
  <c r="R1354" i="2"/>
  <c r="R1353" i="2"/>
  <c r="R1352" i="2"/>
  <c r="R1351" i="2"/>
  <c r="Q1328" i="2"/>
  <c r="R1328" i="2" s="1"/>
  <c r="R1333" i="2"/>
  <c r="R1332" i="2"/>
  <c r="R1331" i="2"/>
  <c r="R1330" i="2"/>
  <c r="R1329" i="2"/>
  <c r="R1327" i="2"/>
  <c r="R1326" i="2"/>
  <c r="R1325" i="2"/>
  <c r="R1324" i="2"/>
  <c r="R1323" i="2"/>
  <c r="R1322" i="2"/>
  <c r="R1321" i="2"/>
  <c r="R1320" i="2"/>
  <c r="R1319" i="2"/>
  <c r="R1318" i="2"/>
  <c r="R1317" i="2"/>
  <c r="R1316" i="2"/>
  <c r="P1293" i="2"/>
  <c r="P1292" i="2"/>
  <c r="P1291" i="2"/>
  <c r="P1290" i="2"/>
  <c r="P1289" i="2"/>
  <c r="P1288" i="2"/>
  <c r="P1287" i="2"/>
  <c r="P1286" i="2"/>
  <c r="P1285" i="2"/>
  <c r="P1284" i="2"/>
  <c r="P1283" i="2"/>
  <c r="P1282" i="2"/>
  <c r="P1281" i="2"/>
  <c r="P1280" i="2"/>
  <c r="R1293" i="2"/>
  <c r="R1281" i="2"/>
  <c r="R1282" i="2"/>
  <c r="R1283" i="2"/>
  <c r="R1284" i="2"/>
  <c r="R1285" i="2"/>
  <c r="R1286" i="2"/>
  <c r="R1287" i="2"/>
  <c r="R1288" i="2"/>
  <c r="R1289" i="2"/>
  <c r="R1290" i="2"/>
  <c r="R1291" i="2"/>
  <c r="R1292" i="2"/>
  <c r="R1280" i="2"/>
  <c r="R1266" i="2"/>
  <c r="R1265" i="2"/>
  <c r="R1247" i="2"/>
  <c r="R1248" i="2"/>
  <c r="R1252" i="2"/>
  <c r="R1253" i="2"/>
  <c r="R1256" i="2"/>
  <c r="R1257" i="2"/>
  <c r="R1246" i="2"/>
  <c r="R1238" i="2"/>
  <c r="R1225" i="2"/>
  <c r="R1190" i="2"/>
  <c r="R1181" i="2"/>
  <c r="R1157" i="2"/>
  <c r="R1149" i="2"/>
  <c r="R1148" i="2"/>
  <c r="R1147" i="2"/>
  <c r="R1146" i="2"/>
  <c r="O1136" i="2"/>
  <c r="R1124" i="2"/>
  <c r="R1125" i="2"/>
  <c r="R1126" i="2"/>
  <c r="R1127" i="2"/>
  <c r="R1128" i="2"/>
  <c r="R1129" i="2"/>
  <c r="R1130" i="2"/>
  <c r="R1131" i="2"/>
  <c r="R1132" i="2"/>
  <c r="R1133" i="2"/>
  <c r="R1134" i="2"/>
  <c r="R1135" i="2"/>
  <c r="R1123" i="2"/>
  <c r="R1113" i="2"/>
  <c r="R1114" i="2"/>
  <c r="R1115" i="2"/>
  <c r="R1112" i="2"/>
  <c r="R1088" i="2"/>
  <c r="R1089" i="2"/>
  <c r="R1090" i="2"/>
  <c r="R1091" i="2"/>
  <c r="R1092" i="2"/>
  <c r="R1093" i="2"/>
  <c r="R1094" i="2"/>
  <c r="R1095" i="2"/>
  <c r="R1096" i="2"/>
  <c r="R1097" i="2"/>
  <c r="R1098" i="2"/>
  <c r="R1099" i="2"/>
  <c r="R1100" i="2"/>
  <c r="R1101" i="2"/>
  <c r="R1076" i="2"/>
  <c r="R1077" i="2"/>
  <c r="R1078" i="2"/>
  <c r="R1079" i="2"/>
  <c r="R1041" i="2"/>
  <c r="R1042" i="2"/>
  <c r="R1043" i="2"/>
  <c r="R1044" i="2"/>
  <c r="R1045" i="2"/>
  <c r="R1046" i="2"/>
  <c r="R1047" i="2"/>
  <c r="R1048" i="2"/>
  <c r="R1049" i="2"/>
  <c r="R1050" i="2"/>
  <c r="R1051" i="2"/>
  <c r="R1052" i="2"/>
  <c r="R1053" i="2"/>
  <c r="R1054" i="2"/>
  <c r="R1055" i="2"/>
  <c r="R1056" i="2"/>
  <c r="R1057" i="2"/>
  <c r="R1058" i="2"/>
  <c r="R1059" i="2"/>
  <c r="R1060" i="2"/>
  <c r="R1061" i="2"/>
  <c r="R1040" i="2"/>
  <c r="R989" i="2"/>
  <c r="R969" i="2"/>
  <c r="R953" i="2"/>
  <c r="R954" i="2"/>
  <c r="R955" i="2"/>
  <c r="R956" i="2"/>
  <c r="R957" i="2"/>
  <c r="R958" i="2"/>
  <c r="R952" i="2"/>
  <c r="R933" i="2"/>
  <c r="R920" i="2"/>
  <c r="R921" i="2"/>
  <c r="R922" i="2"/>
  <c r="R919" i="2"/>
  <c r="R898" i="2"/>
  <c r="R899" i="2"/>
  <c r="R900" i="2"/>
  <c r="R901" i="2"/>
  <c r="R902" i="2"/>
  <c r="R903" i="2"/>
  <c r="R904" i="2"/>
  <c r="R905" i="2"/>
  <c r="R906" i="2"/>
  <c r="R907" i="2"/>
  <c r="R908" i="2"/>
  <c r="R909" i="2"/>
  <c r="R910" i="2"/>
  <c r="R911" i="2"/>
  <c r="R897" i="2"/>
  <c r="Q912" i="2"/>
  <c r="Q46" i="7" s="1"/>
  <c r="P911" i="2"/>
  <c r="P910" i="2"/>
  <c r="P909" i="2"/>
  <c r="P908" i="2"/>
  <c r="P907" i="2"/>
  <c r="P906" i="2"/>
  <c r="P905" i="2"/>
  <c r="P904" i="2"/>
  <c r="P903" i="2"/>
  <c r="P902" i="2"/>
  <c r="P901" i="2"/>
  <c r="P900" i="2"/>
  <c r="P899" i="2"/>
  <c r="P898" i="2"/>
  <c r="Q874" i="2"/>
  <c r="Q45" i="7" s="1"/>
  <c r="P873" i="2"/>
  <c r="P872" i="2"/>
  <c r="P871" i="2"/>
  <c r="P870" i="2"/>
  <c r="P869" i="2"/>
  <c r="P868" i="2"/>
  <c r="P867" i="2"/>
  <c r="P866" i="2"/>
  <c r="P865" i="2"/>
  <c r="P864" i="2"/>
  <c r="R864" i="2"/>
  <c r="R865" i="2"/>
  <c r="R866" i="2"/>
  <c r="R867" i="2"/>
  <c r="R868" i="2"/>
  <c r="R869" i="2"/>
  <c r="R870" i="2"/>
  <c r="R871" i="2"/>
  <c r="R872" i="2"/>
  <c r="R873" i="2"/>
  <c r="R863" i="2"/>
  <c r="Q853" i="2"/>
  <c r="U44" i="7" s="1"/>
  <c r="R848" i="2"/>
  <c r="R849" i="2"/>
  <c r="R850" i="2"/>
  <c r="R851" i="2"/>
  <c r="R852" i="2"/>
  <c r="R847" i="2"/>
  <c r="R830" i="2"/>
  <c r="R831" i="2"/>
  <c r="R832" i="2"/>
  <c r="R833" i="2"/>
  <c r="R834" i="2"/>
  <c r="R835" i="2"/>
  <c r="R836" i="2"/>
  <c r="R837" i="2"/>
  <c r="R838" i="2"/>
  <c r="R839" i="2"/>
  <c r="R829" i="2"/>
  <c r="R794"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21" i="2"/>
  <c r="R664" i="2"/>
  <c r="R665" i="2"/>
  <c r="R666" i="2"/>
  <c r="R667" i="2"/>
  <c r="R668" i="2"/>
  <c r="R669" i="2"/>
  <c r="R670" i="2"/>
  <c r="R671" i="2"/>
  <c r="R672" i="2"/>
  <c r="R673" i="2"/>
  <c r="R674" i="2"/>
  <c r="R663" i="2"/>
  <c r="R629" i="2"/>
  <c r="Q608" i="2"/>
  <c r="Q39" i="7" s="1"/>
  <c r="P607" i="2"/>
  <c r="P606" i="2"/>
  <c r="P605" i="2"/>
  <c r="P604" i="2"/>
  <c r="P603" i="2"/>
  <c r="P602" i="2"/>
  <c r="P601" i="2"/>
  <c r="P600" i="2"/>
  <c r="P599" i="2"/>
  <c r="P598" i="2"/>
  <c r="P597" i="2"/>
  <c r="P596" i="2"/>
  <c r="R589" i="2"/>
  <c r="R574" i="2"/>
  <c r="R564" i="2"/>
  <c r="R554" i="2"/>
  <c r="R488" i="2"/>
  <c r="R489" i="2"/>
  <c r="R490" i="2"/>
  <c r="R491" i="2"/>
  <c r="R492" i="2"/>
  <c r="R493" i="2"/>
  <c r="R494" i="2"/>
  <c r="R495" i="2"/>
  <c r="R496" i="2"/>
  <c r="R487" i="2"/>
  <c r="R451" i="2"/>
  <c r="R442" i="2"/>
  <c r="R440" i="2"/>
  <c r="R439" i="2"/>
  <c r="R420" i="2"/>
  <c r="R421" i="2"/>
  <c r="R422" i="2"/>
  <c r="R423" i="2"/>
  <c r="R424" i="2"/>
  <c r="R425" i="2"/>
  <c r="R426" i="2"/>
  <c r="R427" i="2"/>
  <c r="R428" i="2"/>
  <c r="R429" i="2"/>
  <c r="R430" i="2"/>
  <c r="R431" i="2"/>
  <c r="R419" i="2"/>
  <c r="R409" i="2"/>
  <c r="R408" i="2"/>
  <c r="R407" i="2"/>
  <c r="R406" i="2"/>
  <c r="R405" i="2"/>
  <c r="P398" i="2"/>
  <c r="P397" i="2"/>
  <c r="P396" i="2"/>
  <c r="P395" i="2"/>
  <c r="P394" i="2"/>
  <c r="P393" i="2"/>
  <c r="P392" i="2"/>
  <c r="P391" i="2"/>
  <c r="P390" i="2"/>
  <c r="P388" i="2"/>
  <c r="P387" i="2"/>
  <c r="R388" i="2"/>
  <c r="R389" i="2"/>
  <c r="R390" i="2"/>
  <c r="R392" i="2"/>
  <c r="R393" i="2"/>
  <c r="R394" i="2"/>
  <c r="R395" i="2"/>
  <c r="R396" i="2"/>
  <c r="R397" i="2"/>
  <c r="R398" i="2"/>
  <c r="R387" i="2"/>
  <c r="R33" i="2"/>
  <c r="R32" i="2"/>
  <c r="R31" i="2"/>
  <c r="R30" i="2"/>
  <c r="R29" i="2"/>
  <c r="R28" i="2"/>
  <c r="R6" i="2"/>
  <c r="R7" i="2"/>
  <c r="R8" i="2"/>
  <c r="R9" i="2"/>
  <c r="R10" i="2"/>
  <c r="R11" i="2"/>
  <c r="R12" i="2"/>
  <c r="R13" i="2"/>
  <c r="R14" i="2"/>
  <c r="R15" i="2"/>
  <c r="R16" i="2"/>
  <c r="R17" i="2"/>
  <c r="R18" i="2"/>
  <c r="R19" i="2"/>
  <c r="R20" i="2"/>
  <c r="R21" i="2"/>
  <c r="R5" i="2"/>
  <c r="Q4462" i="2"/>
  <c r="Q154" i="7" s="1"/>
  <c r="P4461" i="2"/>
  <c r="P4460" i="2"/>
  <c r="P4459" i="2"/>
  <c r="P4458" i="2"/>
  <c r="P4457" i="2"/>
  <c r="P4456" i="2"/>
  <c r="P4455" i="2"/>
  <c r="P4454" i="2"/>
  <c r="P4453" i="2"/>
  <c r="P4452" i="2"/>
  <c r="P4451" i="2"/>
  <c r="P4450" i="2"/>
  <c r="Q4429" i="2"/>
  <c r="Q153" i="7" s="1"/>
  <c r="P4428" i="2"/>
  <c r="P4427" i="2"/>
  <c r="P4426" i="2"/>
  <c r="P4425" i="2"/>
  <c r="P4424" i="2"/>
  <c r="P4423" i="2"/>
  <c r="P4422" i="2"/>
  <c r="P4421" i="2"/>
  <c r="P4420" i="2"/>
  <c r="P4419" i="2"/>
  <c r="P4418" i="2"/>
  <c r="P4417" i="2"/>
  <c r="P4416" i="2"/>
  <c r="P4415" i="2"/>
  <c r="Q4391" i="2"/>
  <c r="Q152" i="7" s="1"/>
  <c r="P4390" i="2"/>
  <c r="P4389" i="2"/>
  <c r="P4388" i="2"/>
  <c r="P4387" i="2"/>
  <c r="P4386" i="2"/>
  <c r="P4385" i="2"/>
  <c r="P4384" i="2"/>
  <c r="P4383" i="2"/>
  <c r="P4382" i="2"/>
  <c r="P4381" i="2"/>
  <c r="Q4359" i="2"/>
  <c r="Q151" i="7" s="1"/>
  <c r="P4358" i="2"/>
  <c r="P4357" i="2"/>
  <c r="P4356" i="2"/>
  <c r="P4355" i="2"/>
  <c r="P4354" i="2"/>
  <c r="P4353" i="2"/>
  <c r="P4352" i="2"/>
  <c r="P4351" i="2"/>
  <c r="P4350" i="2"/>
  <c r="P4349" i="2"/>
  <c r="P4348" i="2"/>
  <c r="P4347" i="2"/>
  <c r="P4290" i="2"/>
  <c r="P4289" i="2"/>
  <c r="P4288" i="2"/>
  <c r="P4287" i="2"/>
  <c r="P4286" i="2"/>
  <c r="P4285" i="2"/>
  <c r="P4284" i="2"/>
  <c r="P4282" i="2"/>
  <c r="P4281" i="2"/>
  <c r="P4280" i="2"/>
  <c r="P4279" i="2"/>
  <c r="P4278" i="2"/>
  <c r="P4225" i="2"/>
  <c r="P4198" i="2"/>
  <c r="P4197" i="2"/>
  <c r="P4196" i="2"/>
  <c r="P4195" i="2"/>
  <c r="P4194" i="2"/>
  <c r="P4193" i="2"/>
  <c r="P4192" i="2"/>
  <c r="P4191" i="2"/>
  <c r="P4189" i="2"/>
  <c r="P4188" i="2"/>
  <c r="P4187" i="2"/>
  <c r="P4186" i="2"/>
  <c r="Q4199" i="2"/>
  <c r="Q147" i="7" s="1"/>
  <c r="P4190" i="2"/>
  <c r="Q135" i="7" l="1"/>
  <c r="P608" i="2"/>
  <c r="P4359" i="2"/>
  <c r="P874" i="2"/>
  <c r="P4462" i="2"/>
  <c r="P4429" i="2"/>
  <c r="P4391" i="2"/>
  <c r="P4199" i="2"/>
  <c r="Q4153" i="2"/>
  <c r="Q146" i="7" s="1"/>
  <c r="P4140" i="2"/>
  <c r="P4153" i="2" s="1"/>
  <c r="Q4101" i="2"/>
  <c r="Q145" i="7" s="1"/>
  <c r="P4100" i="2"/>
  <c r="P4099" i="2"/>
  <c r="P4098" i="2"/>
  <c r="P4097" i="2"/>
  <c r="P4096" i="2"/>
  <c r="P4095" i="2"/>
  <c r="P4094" i="2"/>
  <c r="P4093" i="2"/>
  <c r="P4092" i="2"/>
  <c r="P4091" i="2"/>
  <c r="P4090" i="2"/>
  <c r="P4089" i="2"/>
  <c r="P4088" i="2"/>
  <c r="P4087" i="2"/>
  <c r="P4086" i="2"/>
  <c r="P4085" i="2"/>
  <c r="P4084" i="2"/>
  <c r="P4082" i="2"/>
  <c r="P4081" i="2"/>
  <c r="P4080" i="2"/>
  <c r="P4079" i="2"/>
  <c r="P4078" i="2"/>
  <c r="P4077" i="2"/>
  <c r="P4076" i="2"/>
  <c r="P4022" i="2"/>
  <c r="P4021" i="2"/>
  <c r="P4020" i="2"/>
  <c r="P4019" i="2"/>
  <c r="P4018" i="2"/>
  <c r="P4017" i="2"/>
  <c r="P4016" i="2"/>
  <c r="P4015" i="2"/>
  <c r="P4013" i="2"/>
  <c r="P4012" i="2"/>
  <c r="P4011" i="2"/>
  <c r="P4010" i="2"/>
  <c r="P4009" i="2"/>
  <c r="P4008" i="2"/>
  <c r="P4007" i="2"/>
  <c r="P4006" i="2"/>
  <c r="P4023" i="2"/>
  <c r="Q3952" i="2"/>
  <c r="Q143" i="7" s="1"/>
  <c r="P3950" i="2"/>
  <c r="P3949" i="2"/>
  <c r="P3948" i="2"/>
  <c r="P3947" i="2"/>
  <c r="P3946" i="2"/>
  <c r="P3945" i="2"/>
  <c r="P3944" i="2"/>
  <c r="P3943" i="2"/>
  <c r="P3942" i="2"/>
  <c r="P3941" i="2"/>
  <c r="P3940" i="2"/>
  <c r="P3939" i="2"/>
  <c r="P3938" i="2"/>
  <c r="P3937" i="2"/>
  <c r="P3936" i="2"/>
  <c r="P3951" i="2"/>
  <c r="P3884" i="2"/>
  <c r="P3872" i="2"/>
  <c r="Q3818" i="2"/>
  <c r="Q139" i="7" s="1"/>
  <c r="P3817" i="2"/>
  <c r="P3816" i="2"/>
  <c r="P3815" i="2"/>
  <c r="P3814" i="2"/>
  <c r="P3813" i="2"/>
  <c r="P3812" i="2"/>
  <c r="P3811" i="2"/>
  <c r="P3810" i="2"/>
  <c r="P3809" i="2"/>
  <c r="Q3784" i="2"/>
  <c r="Q138" i="7" s="1"/>
  <c r="P3779" i="2"/>
  <c r="P3784" i="2" s="1"/>
  <c r="Q3726" i="2"/>
  <c r="Q137" i="7" s="1"/>
  <c r="P3720" i="2"/>
  <c r="P3726" i="2" s="1"/>
  <c r="P3579" i="2"/>
  <c r="P3578" i="2"/>
  <c r="P3577" i="2"/>
  <c r="P3576" i="2"/>
  <c r="P3575" i="2"/>
  <c r="P3574" i="2"/>
  <c r="P3573" i="2"/>
  <c r="P3572" i="2"/>
  <c r="P3571" i="2"/>
  <c r="P3570" i="2"/>
  <c r="P3569" i="2"/>
  <c r="P3568" i="2"/>
  <c r="P3567" i="2"/>
  <c r="P3566" i="2"/>
  <c r="P3565" i="2"/>
  <c r="P3564" i="2"/>
  <c r="P3563" i="2"/>
  <c r="P3562" i="2"/>
  <c r="P3561" i="2"/>
  <c r="P3560" i="2"/>
  <c r="P3559" i="2"/>
  <c r="P3558" i="2"/>
  <c r="P3557" i="2"/>
  <c r="P3556" i="2"/>
  <c r="P3555" i="2"/>
  <c r="P3554" i="2"/>
  <c r="P3553" i="2"/>
  <c r="P3552" i="2"/>
  <c r="P3551" i="2"/>
  <c r="Q3580" i="2"/>
  <c r="Q134" i="7" s="1"/>
  <c r="Q3528" i="2"/>
  <c r="Q133" i="7" s="1"/>
  <c r="P3524" i="2"/>
  <c r="P3528" i="2" s="1"/>
  <c r="Q3483" i="2"/>
  <c r="Q131" i="7" s="1"/>
  <c r="P3482" i="2"/>
  <c r="P3481" i="2"/>
  <c r="P3480" i="2"/>
  <c r="P3479" i="2"/>
  <c r="P3478" i="2"/>
  <c r="P3477" i="2"/>
  <c r="P3475" i="2"/>
  <c r="P3474" i="2"/>
  <c r="P3473" i="2"/>
  <c r="P3476" i="2"/>
  <c r="P3465" i="2"/>
  <c r="P3438" i="2"/>
  <c r="Q3405" i="2"/>
  <c r="Q128" i="7" s="1"/>
  <c r="P3403" i="2"/>
  <c r="P3402" i="2"/>
  <c r="P3401" i="2"/>
  <c r="P3400" i="2"/>
  <c r="P3399" i="2"/>
  <c r="P3398" i="2"/>
  <c r="P3397" i="2"/>
  <c r="P3396" i="2"/>
  <c r="P3395" i="2"/>
  <c r="P3394" i="2"/>
  <c r="P3393" i="2"/>
  <c r="P3404" i="2"/>
  <c r="P3334" i="2"/>
  <c r="P3333" i="2"/>
  <c r="P3332" i="2"/>
  <c r="P3331" i="2"/>
  <c r="P3330" i="2"/>
  <c r="P3329" i="2"/>
  <c r="P3328" i="2"/>
  <c r="P3327" i="2"/>
  <c r="P3325" i="2"/>
  <c r="P3324" i="2"/>
  <c r="Q3335" i="2"/>
  <c r="P3308" i="2"/>
  <c r="P3307" i="2"/>
  <c r="P3306" i="2"/>
  <c r="P3305" i="2"/>
  <c r="P3304" i="2"/>
  <c r="P3303" i="2"/>
  <c r="P3301" i="2"/>
  <c r="P3300" i="2"/>
  <c r="Q3309" i="2"/>
  <c r="P3302" i="2"/>
  <c r="Q3278" i="2"/>
  <c r="Q124" i="7" s="1"/>
  <c r="P3277" i="2"/>
  <c r="P3276" i="2"/>
  <c r="P3275" i="2"/>
  <c r="P3274" i="2"/>
  <c r="P3273" i="2"/>
  <c r="P3272" i="2"/>
  <c r="P3270" i="2"/>
  <c r="P3269" i="2"/>
  <c r="P3268" i="2"/>
  <c r="P3267" i="2"/>
  <c r="P3266" i="2"/>
  <c r="P3265" i="2"/>
  <c r="P3271" i="2"/>
  <c r="Q3207" i="2"/>
  <c r="Q122" i="7" s="1"/>
  <c r="P3197" i="2"/>
  <c r="P3196" i="2"/>
  <c r="P3195" i="2"/>
  <c r="P3194" i="2"/>
  <c r="P3193" i="2"/>
  <c r="P3192" i="2"/>
  <c r="P3191" i="2"/>
  <c r="P3190" i="2"/>
  <c r="P3189" i="2"/>
  <c r="P3188" i="2"/>
  <c r="P3206" i="2"/>
  <c r="P3205" i="2"/>
  <c r="P3204" i="2"/>
  <c r="P3203" i="2"/>
  <c r="P3202" i="2"/>
  <c r="P3201" i="2"/>
  <c r="P3200" i="2"/>
  <c r="P3199" i="2"/>
  <c r="Q3133" i="2"/>
  <c r="Q120" i="7" s="1"/>
  <c r="P3131" i="2"/>
  <c r="P3128" i="2"/>
  <c r="P3127" i="2"/>
  <c r="P3116" i="2"/>
  <c r="Q3070" i="2"/>
  <c r="Q119" i="7" s="1"/>
  <c r="P3069" i="2"/>
  <c r="P3067" i="2"/>
  <c r="P3066" i="2"/>
  <c r="P3065" i="2"/>
  <c r="P3064" i="2"/>
  <c r="P3063" i="2"/>
  <c r="P3062" i="2"/>
  <c r="P3061" i="2"/>
  <c r="P3060" i="2"/>
  <c r="P3059" i="2"/>
  <c r="P3058" i="2"/>
  <c r="P3068" i="2"/>
  <c r="Q3021" i="2"/>
  <c r="Q116" i="7" s="1"/>
  <c r="P3019" i="2"/>
  <c r="P3018" i="2"/>
  <c r="P3017" i="2"/>
  <c r="P3016" i="2"/>
  <c r="P3015" i="2"/>
  <c r="P3014" i="2"/>
  <c r="P3013" i="2"/>
  <c r="Q2992" i="2"/>
  <c r="Q115" i="7" s="1"/>
  <c r="P2929" i="2"/>
  <c r="P2928" i="2"/>
  <c r="P2927" i="2"/>
  <c r="P2926" i="2"/>
  <c r="P2925" i="2"/>
  <c r="P2924" i="2"/>
  <c r="P2922" i="2"/>
  <c r="P2921" i="2"/>
  <c r="P2920" i="2"/>
  <c r="P2919" i="2"/>
  <c r="P2918" i="2"/>
  <c r="P2917" i="2"/>
  <c r="P2916" i="2"/>
  <c r="P2915" i="2"/>
  <c r="P2914" i="2"/>
  <c r="Q2930" i="2"/>
  <c r="Q112" i="7" s="1"/>
  <c r="P2923" i="2"/>
  <c r="P2888" i="2"/>
  <c r="P2822" i="2"/>
  <c r="P2821" i="2"/>
  <c r="P2820" i="2"/>
  <c r="P2819" i="2"/>
  <c r="P2816" i="2"/>
  <c r="P2815" i="2"/>
  <c r="P2814" i="2"/>
  <c r="P2813" i="2"/>
  <c r="P2812" i="2"/>
  <c r="P2811" i="2"/>
  <c r="P2818" i="2"/>
  <c r="Q2824" i="2"/>
  <c r="Q109" i="7" s="1"/>
  <c r="P2805" i="2"/>
  <c r="P2807" i="2"/>
  <c r="P2810" i="2"/>
  <c r="P2823" i="2"/>
  <c r="P2787" i="2"/>
  <c r="P2776" i="2"/>
  <c r="P2752" i="2"/>
  <c r="Q2683" i="2"/>
  <c r="P2668" i="2"/>
  <c r="Q2649" i="2"/>
  <c r="Q103" i="7" s="1"/>
  <c r="P2648" i="2"/>
  <c r="P2639" i="2"/>
  <c r="P2638" i="2"/>
  <c r="P2637" i="2"/>
  <c r="P2636" i="2"/>
  <c r="P2635" i="2"/>
  <c r="P2634" i="2"/>
  <c r="P2647" i="2"/>
  <c r="P2646" i="2"/>
  <c r="P2645" i="2"/>
  <c r="P2644" i="2"/>
  <c r="P2643" i="2"/>
  <c r="P2642" i="2"/>
  <c r="P2641" i="2"/>
  <c r="P2640" i="2"/>
  <c r="Q2614" i="2"/>
  <c r="Q100" i="7" s="1"/>
  <c r="P2613" i="2"/>
  <c r="P2612" i="2"/>
  <c r="P2611" i="2"/>
  <c r="P2610" i="2"/>
  <c r="P2609" i="2"/>
  <c r="P2608" i="2"/>
  <c r="P2607" i="2"/>
  <c r="P2606" i="2"/>
  <c r="P2605" i="2"/>
  <c r="P2604" i="2"/>
  <c r="P2579" i="2"/>
  <c r="Q2551" i="2"/>
  <c r="Q98" i="7" s="1"/>
  <c r="P2550" i="2"/>
  <c r="P2549" i="2"/>
  <c r="P2548" i="2"/>
  <c r="P2547" i="2"/>
  <c r="P2546" i="2"/>
  <c r="P2545" i="2"/>
  <c r="P2544" i="2"/>
  <c r="P2543" i="2"/>
  <c r="P2542" i="2"/>
  <c r="P2498" i="2"/>
  <c r="P2430" i="2"/>
  <c r="P2431" i="2"/>
  <c r="P2442" i="2"/>
  <c r="P2441" i="2"/>
  <c r="P2440" i="2"/>
  <c r="P2439" i="2"/>
  <c r="P2438" i="2"/>
  <c r="P2437" i="2"/>
  <c r="P2436" i="2"/>
  <c r="P2435" i="2"/>
  <c r="P2434" i="2"/>
  <c r="P2433" i="2"/>
  <c r="Q2443" i="2"/>
  <c r="Q96" i="7" s="1"/>
  <c r="P2387" i="2"/>
  <c r="Q2393" i="2"/>
  <c r="Q95" i="7" s="1"/>
  <c r="P2386" i="2"/>
  <c r="P2385" i="2"/>
  <c r="P2384" i="2"/>
  <c r="P2383" i="2"/>
  <c r="P2382" i="2"/>
  <c r="P2381" i="2"/>
  <c r="Q2346" i="2"/>
  <c r="Q94" i="7" s="1"/>
  <c r="P2336" i="2"/>
  <c r="P2346" i="2" s="1"/>
  <c r="Q2212" i="2"/>
  <c r="Q89" i="7" s="1"/>
  <c r="P2196" i="2"/>
  <c r="P2210" i="2"/>
  <c r="P2209" i="2"/>
  <c r="P2207" i="2"/>
  <c r="P2206" i="2"/>
  <c r="P2202" i="2"/>
  <c r="Q2104" i="2"/>
  <c r="Q87" i="7" s="1"/>
  <c r="P2103" i="2"/>
  <c r="P2102" i="2"/>
  <c r="P2101" i="2"/>
  <c r="P2100" i="2"/>
  <c r="P2099" i="2"/>
  <c r="P2098" i="2"/>
  <c r="P2097" i="2"/>
  <c r="P2096" i="2"/>
  <c r="P2095" i="2"/>
  <c r="P2094" i="2"/>
  <c r="P2093" i="2"/>
  <c r="P2092" i="2"/>
  <c r="P2091" i="2"/>
  <c r="P2067" i="2"/>
  <c r="Q2074" i="2"/>
  <c r="P2066" i="2"/>
  <c r="P2070" i="2"/>
  <c r="P2002" i="2"/>
  <c r="P1996" i="2"/>
  <c r="P1997" i="2"/>
  <c r="P2000" i="2"/>
  <c r="P2003" i="2"/>
  <c r="P1904" i="2"/>
  <c r="Q1841" i="2"/>
  <c r="Q77" i="7" s="1"/>
  <c r="P1840" i="2"/>
  <c r="P1839" i="2"/>
  <c r="P1838" i="2"/>
  <c r="P1837" i="2"/>
  <c r="P1836" i="2"/>
  <c r="P1835" i="2"/>
  <c r="P1834" i="2"/>
  <c r="P1833" i="2"/>
  <c r="P1832" i="2"/>
  <c r="P1831" i="2"/>
  <c r="P1830" i="2"/>
  <c r="P1829" i="2"/>
  <c r="P1772" i="2"/>
  <c r="Q1776" i="2"/>
  <c r="P1758" i="2"/>
  <c r="P1726" i="2"/>
  <c r="P1724" i="2"/>
  <c r="Q1729" i="2"/>
  <c r="Q74" i="7" s="1"/>
  <c r="P1721" i="2"/>
  <c r="P1669" i="2"/>
  <c r="K1669" i="2"/>
  <c r="Q1676" i="2"/>
  <c r="Q71" i="7" s="1"/>
  <c r="P1653" i="2"/>
  <c r="P1652" i="2"/>
  <c r="Q1654" i="2"/>
  <c r="Q70" i="7" s="1"/>
  <c r="P1597" i="2"/>
  <c r="P1604" i="2"/>
  <c r="Q1610" i="2"/>
  <c r="Q68" i="7" s="1"/>
  <c r="P1547" i="2"/>
  <c r="P1498" i="2"/>
  <c r="P1458" i="2"/>
  <c r="Q1402" i="2"/>
  <c r="Q62" i="7" s="1"/>
  <c r="P1401" i="2"/>
  <c r="P1400" i="2"/>
  <c r="P1369" i="2"/>
  <c r="P1319" i="2"/>
  <c r="P1321" i="2"/>
  <c r="P1322" i="2"/>
  <c r="P1324" i="2"/>
  <c r="P1325" i="2"/>
  <c r="Q1334" i="2"/>
  <c r="Q58" i="7" s="1"/>
  <c r="P1332" i="2"/>
  <c r="P1331" i="2"/>
  <c r="P1333" i="2"/>
  <c r="P1327" i="2"/>
  <c r="P1326" i="2"/>
  <c r="P1316" i="2"/>
  <c r="P1318" i="2"/>
  <c r="P1323" i="2"/>
  <c r="Q1294" i="2"/>
  <c r="Q57" i="7" s="1"/>
  <c r="P1294" i="2"/>
  <c r="P1250" i="2"/>
  <c r="P1248" i="2"/>
  <c r="P1256" i="2"/>
  <c r="P1257" i="2"/>
  <c r="Q1255" i="2"/>
  <c r="R1255" i="2" s="1"/>
  <c r="Q1254" i="2"/>
  <c r="R1254" i="2" s="1"/>
  <c r="Q1251" i="2"/>
  <c r="R1251" i="2" s="1"/>
  <c r="Q1249" i="2"/>
  <c r="R1249" i="2" s="1"/>
  <c r="P1229" i="2"/>
  <c r="P1204" i="2"/>
  <c r="P1170" i="2"/>
  <c r="Q1136" i="2"/>
  <c r="Q52" i="7" s="1"/>
  <c r="P1131" i="2"/>
  <c r="P1129" i="2"/>
  <c r="P1127" i="2"/>
  <c r="P1126" i="2"/>
  <c r="P1097" i="2"/>
  <c r="P1093" i="2"/>
  <c r="P1094" i="2"/>
  <c r="P1100" i="2"/>
  <c r="P1099" i="2"/>
  <c r="P1101" i="2"/>
  <c r="P1089" i="2"/>
  <c r="P1090" i="2"/>
  <c r="P1091" i="2"/>
  <c r="Q1102" i="2"/>
  <c r="Q51" i="7" s="1"/>
  <c r="P1098" i="2"/>
  <c r="P1096" i="2"/>
  <c r="P1095" i="2"/>
  <c r="P1092" i="2"/>
  <c r="P1088" i="2"/>
  <c r="Q1062" i="2"/>
  <c r="Q50" i="7" s="1"/>
  <c r="P1061" i="2"/>
  <c r="P1060" i="2"/>
  <c r="P1059" i="2"/>
  <c r="P1058" i="2"/>
  <c r="P1057" i="2"/>
  <c r="P1056" i="2"/>
  <c r="P1055" i="2"/>
  <c r="P1054" i="2"/>
  <c r="P1053" i="2"/>
  <c r="P1052" i="2"/>
  <c r="P1051" i="2"/>
  <c r="P1050" i="2"/>
  <c r="P1049" i="2"/>
  <c r="P1048" i="2"/>
  <c r="P1047" i="2"/>
  <c r="P1046" i="2"/>
  <c r="P1044" i="2"/>
  <c r="P1043" i="2"/>
  <c r="P1042" i="2"/>
  <c r="P1041" i="2"/>
  <c r="P1045" i="2"/>
  <c r="P1014" i="2"/>
  <c r="P980" i="2"/>
  <c r="P945" i="2"/>
  <c r="P839" i="2"/>
  <c r="P838" i="2"/>
  <c r="P837" i="2"/>
  <c r="P836" i="2"/>
  <c r="P835" i="2"/>
  <c r="P834" i="2"/>
  <c r="Q840" i="2"/>
  <c r="Q44" i="7" s="1"/>
  <c r="P830" i="2"/>
  <c r="P833" i="2"/>
  <c r="P831" i="2"/>
  <c r="P813" i="2"/>
  <c r="P741" i="2"/>
  <c r="P749" i="2"/>
  <c r="Q750" i="2"/>
  <c r="P667" i="2"/>
  <c r="Q675" i="2"/>
  <c r="Q41" i="7" s="1"/>
  <c r="P638" i="2"/>
  <c r="P589" i="2"/>
  <c r="P574" i="2"/>
  <c r="P564" i="2"/>
  <c r="P554" i="2"/>
  <c r="P544" i="2"/>
  <c r="P534" i="2"/>
  <c r="P524" i="2"/>
  <c r="Q509" i="2"/>
  <c r="Q31" i="7" s="1"/>
  <c r="R452" i="2"/>
  <c r="R453" i="2"/>
  <c r="R454" i="2"/>
  <c r="R455" i="2"/>
  <c r="R456" i="2"/>
  <c r="R457" i="2"/>
  <c r="R458" i="2"/>
  <c r="R459" i="2"/>
  <c r="R461" i="2"/>
  <c r="R462" i="2"/>
  <c r="R463" i="2"/>
  <c r="R464" i="2"/>
  <c r="R465" i="2"/>
  <c r="R466" i="2"/>
  <c r="Q460" i="2"/>
  <c r="P459" i="2"/>
  <c r="P457" i="2"/>
  <c r="P452" i="2"/>
  <c r="Q467" i="2"/>
  <c r="P466" i="2"/>
  <c r="Q432" i="2"/>
  <c r="Q29" i="7" s="1"/>
  <c r="P428" i="2"/>
  <c r="P432" i="2" s="1"/>
  <c r="Q473" i="2" l="1"/>
  <c r="Q30" i="7"/>
  <c r="Q125" i="7"/>
  <c r="Q754" i="2"/>
  <c r="Q42" i="7"/>
  <c r="Q104" i="7"/>
  <c r="Q126" i="7"/>
  <c r="P1654" i="2"/>
  <c r="Q2075" i="2"/>
  <c r="Q84" i="7"/>
  <c r="P3952" i="2"/>
  <c r="P3070" i="2"/>
  <c r="P3309" i="2"/>
  <c r="P2074" i="2"/>
  <c r="P2614" i="2"/>
  <c r="P840" i="2"/>
  <c r="P1062" i="2"/>
  <c r="P1136" i="2"/>
  <c r="P2551" i="2"/>
  <c r="Q1258" i="2"/>
  <c r="Q56" i="7" s="1"/>
  <c r="P3483" i="2"/>
  <c r="P1334" i="2"/>
  <c r="P2393" i="2"/>
  <c r="P1841" i="2"/>
  <c r="P1102" i="2"/>
  <c r="Q22" i="2"/>
  <c r="Q5" i="7" s="1"/>
  <c r="P1252" i="2" l="1"/>
  <c r="P1247" i="2"/>
  <c r="Q2867" i="2"/>
  <c r="Q110" i="7" s="1"/>
  <c r="Q113" i="7" s="1"/>
  <c r="P2864" i="2"/>
  <c r="P2862" i="2"/>
  <c r="P2860" i="2"/>
  <c r="P2817" i="2"/>
  <c r="P2824" i="2" s="1"/>
  <c r="P2432" i="2"/>
  <c r="P2443" i="2" s="1"/>
  <c r="Q2224" i="2"/>
  <c r="P2211" i="2"/>
  <c r="P2205" i="2"/>
  <c r="P2204" i="2"/>
  <c r="P1998" i="2"/>
  <c r="P1995" i="2"/>
  <c r="Q4291" i="2"/>
  <c r="Q150" i="7" s="1"/>
  <c r="P4283" i="2"/>
  <c r="P4291" i="2" s="1"/>
  <c r="P4083" i="2"/>
  <c r="Q4025" i="2"/>
  <c r="Q144" i="7" s="1"/>
  <c r="P4014" i="2"/>
  <c r="P4025" i="2" s="1"/>
  <c r="P3808" i="2"/>
  <c r="P3806" i="2"/>
  <c r="P1767" i="2"/>
  <c r="P1775" i="2" s="1"/>
  <c r="P1722" i="2"/>
  <c r="P1729" i="2" s="1"/>
  <c r="Q1645" i="2"/>
  <c r="Q69" i="7" s="1"/>
  <c r="P1643" i="2"/>
  <c r="P1642" i="2"/>
  <c r="P1641" i="2"/>
  <c r="P1640" i="2"/>
  <c r="P1639" i="2"/>
  <c r="P1636" i="2"/>
  <c r="P1675" i="2"/>
  <c r="P1674" i="2"/>
  <c r="P1673" i="2"/>
  <c r="P1672" i="2"/>
  <c r="P1671" i="2"/>
  <c r="P1670" i="2"/>
  <c r="P1668" i="2"/>
  <c r="P1667" i="2"/>
  <c r="P1666" i="2"/>
  <c r="P1665" i="2"/>
  <c r="P1663" i="2"/>
  <c r="P1661" i="2"/>
  <c r="P1609" i="2"/>
  <c r="P1606" i="2"/>
  <c r="P1603" i="2"/>
  <c r="P1601" i="2"/>
  <c r="P1600" i="2"/>
  <c r="P1598" i="2"/>
  <c r="P3392" i="2"/>
  <c r="P3405" i="2" s="1"/>
  <c r="Q3372" i="2"/>
  <c r="Q127" i="7" s="1"/>
  <c r="P3360" i="2"/>
  <c r="P3326" i="2"/>
  <c r="P3335" i="2" s="1"/>
  <c r="P3198" i="2"/>
  <c r="P3187" i="2"/>
  <c r="P3126" i="2"/>
  <c r="P3122" i="2"/>
  <c r="P3117" i="2"/>
  <c r="P1395" i="2"/>
  <c r="P1402" i="2" s="1"/>
  <c r="P3020" i="2"/>
  <c r="P3021" i="2" s="1"/>
  <c r="P2983" i="2"/>
  <c r="P747" i="2"/>
  <c r="P745" i="2"/>
  <c r="P744" i="2"/>
  <c r="P742" i="2"/>
  <c r="P736" i="2"/>
  <c r="P734" i="2"/>
  <c r="P731" i="2"/>
  <c r="P730" i="2"/>
  <c r="P729" i="2"/>
  <c r="P724" i="2"/>
  <c r="P723" i="2"/>
  <c r="P722" i="2"/>
  <c r="P666" i="2"/>
  <c r="P665" i="2"/>
  <c r="P664" i="2"/>
  <c r="P465" i="2"/>
  <c r="P464" i="2"/>
  <c r="P462" i="2"/>
  <c r="P461" i="2"/>
  <c r="P460" i="2"/>
  <c r="P458" i="2"/>
  <c r="P456" i="2"/>
  <c r="P455" i="2"/>
  <c r="P454" i="2"/>
  <c r="P453" i="2"/>
  <c r="Q399" i="2"/>
  <c r="Q28" i="7" s="1"/>
  <c r="P389" i="2"/>
  <c r="Q34" i="2"/>
  <c r="Q6" i="7" s="1"/>
  <c r="P32" i="2"/>
  <c r="P31" i="2"/>
  <c r="P29" i="2"/>
  <c r="P30" i="2"/>
  <c r="P28" i="2"/>
  <c r="P7" i="2"/>
  <c r="P21" i="2"/>
  <c r="P20" i="2"/>
  <c r="P19" i="2"/>
  <c r="P18" i="2"/>
  <c r="P17" i="2"/>
  <c r="P16" i="2"/>
  <c r="P15" i="2"/>
  <c r="P14" i="2"/>
  <c r="P12" i="2"/>
  <c r="P11" i="2"/>
  <c r="P9" i="2"/>
  <c r="P8" i="2"/>
  <c r="P6" i="2"/>
  <c r="Q60" i="7" l="1"/>
  <c r="Q156" i="7"/>
  <c r="P3207" i="2"/>
  <c r="P1610" i="2"/>
  <c r="P750" i="2"/>
  <c r="P2992" i="2"/>
  <c r="P3133" i="2"/>
  <c r="P3818" i="2"/>
  <c r="P3372" i="2"/>
  <c r="P1258" i="2"/>
  <c r="P34" i="2"/>
  <c r="P1645" i="2"/>
  <c r="P399" i="2"/>
  <c r="P2212" i="2"/>
  <c r="P2867" i="2"/>
  <c r="P1676" i="2"/>
  <c r="P467" i="2"/>
  <c r="P4117" i="2"/>
  <c r="P3845" i="2"/>
  <c r="P2464" i="2"/>
  <c r="R1426" i="2"/>
  <c r="P1424" i="2"/>
  <c r="Q1080" i="2"/>
  <c r="U50" i="7" s="1"/>
  <c r="P1078" i="2"/>
  <c r="R1075" i="2"/>
  <c r="P1076" i="2"/>
  <c r="P1075" i="2"/>
  <c r="P852" i="2"/>
  <c r="P849" i="2"/>
  <c r="P850" i="2"/>
  <c r="U116" i="7"/>
  <c r="U117" i="7"/>
  <c r="U118" i="7"/>
  <c r="U119" i="7"/>
  <c r="U120" i="7"/>
  <c r="U121" i="7"/>
  <c r="U122" i="7"/>
  <c r="U123" i="7"/>
  <c r="U124" i="7"/>
  <c r="U125" i="7"/>
  <c r="U127" i="7"/>
  <c r="U130" i="7"/>
  <c r="U132" i="7"/>
  <c r="U133" i="7"/>
  <c r="U135" i="7"/>
  <c r="U136" i="7"/>
  <c r="U137" i="7"/>
  <c r="U138" i="7"/>
  <c r="U140" i="7"/>
  <c r="U141" i="7"/>
  <c r="U142" i="7"/>
  <c r="U147" i="7"/>
  <c r="U148" i="7"/>
  <c r="U149" i="7"/>
  <c r="U150" i="7"/>
  <c r="U151" i="7"/>
  <c r="U152" i="7"/>
  <c r="U153" i="7"/>
  <c r="U154" i="7"/>
  <c r="U155" i="7"/>
  <c r="U104" i="7"/>
  <c r="U105" i="7"/>
  <c r="U106" i="7"/>
  <c r="U107" i="7"/>
  <c r="U108" i="7"/>
  <c r="U110" i="7"/>
  <c r="U111" i="7"/>
  <c r="U103" i="7"/>
  <c r="U63" i="7"/>
  <c r="U64" i="7"/>
  <c r="U65" i="7"/>
  <c r="U66" i="7"/>
  <c r="U67" i="7"/>
  <c r="U69" i="7"/>
  <c r="U70" i="7"/>
  <c r="U71" i="7"/>
  <c r="U72" i="7"/>
  <c r="U73" i="7"/>
  <c r="U74" i="7"/>
  <c r="U75" i="7"/>
  <c r="U78" i="7"/>
  <c r="U81" i="7"/>
  <c r="U82" i="7"/>
  <c r="U85" i="7"/>
  <c r="U86" i="7"/>
  <c r="U88" i="7"/>
  <c r="U89" i="7"/>
  <c r="U90" i="7"/>
  <c r="U91" i="7"/>
  <c r="U92" i="7"/>
  <c r="U93" i="7"/>
  <c r="Q2628" i="2"/>
  <c r="U100" i="7" s="1"/>
  <c r="P2621" i="2"/>
  <c r="P2620" i="2"/>
  <c r="Q2587" i="2"/>
  <c r="U99" i="7" s="1"/>
  <c r="P2586" i="2"/>
  <c r="P2587" i="2" s="1"/>
  <c r="Q2563" i="2"/>
  <c r="U98" i="7" s="1"/>
  <c r="P2562" i="2"/>
  <c r="P2559" i="2"/>
  <c r="P2557" i="2"/>
  <c r="Q2535" i="2"/>
  <c r="U97" i="7" s="1"/>
  <c r="P2534" i="2"/>
  <c r="P2524" i="2"/>
  <c r="P2520" i="2"/>
  <c r="P2519" i="2"/>
  <c r="Q2476" i="2"/>
  <c r="U96" i="7" s="1"/>
  <c r="P2470" i="2"/>
  <c r="P2469" i="2"/>
  <c r="P2468" i="2"/>
  <c r="P2467" i="2"/>
  <c r="P2466" i="2"/>
  <c r="Q2412" i="2"/>
  <c r="U95" i="7" s="1"/>
  <c r="P2407" i="2"/>
  <c r="P2406" i="2"/>
  <c r="Q2374" i="2"/>
  <c r="U94" i="7" s="1"/>
  <c r="P2372" i="2"/>
  <c r="P2374" i="2" s="1"/>
  <c r="Q2140" i="2"/>
  <c r="U87" i="7" s="1"/>
  <c r="P2130" i="2"/>
  <c r="P2126" i="2"/>
  <c r="P2125" i="2"/>
  <c r="Q2084" i="2"/>
  <c r="U84" i="7" s="1"/>
  <c r="P2081" i="2"/>
  <c r="P2080" i="2"/>
  <c r="Q2017" i="2"/>
  <c r="U83" i="7" s="1"/>
  <c r="P2016" i="2"/>
  <c r="P2012" i="2"/>
  <c r="P2011" i="2"/>
  <c r="Q2976" i="2"/>
  <c r="P2959" i="2"/>
  <c r="P2958" i="2"/>
  <c r="P2957" i="2"/>
  <c r="P2951" i="2"/>
  <c r="P2950" i="2"/>
  <c r="P2948" i="2"/>
  <c r="P2852" i="2"/>
  <c r="P2851" i="2"/>
  <c r="P2850" i="2"/>
  <c r="P2849" i="2"/>
  <c r="P2847" i="2"/>
  <c r="P2844" i="2"/>
  <c r="P2842" i="2"/>
  <c r="P2840" i="2"/>
  <c r="P2839" i="2"/>
  <c r="Q1941" i="2"/>
  <c r="U80" i="7" s="1"/>
  <c r="P1934" i="2"/>
  <c r="P1941" i="2" s="1"/>
  <c r="Q1917" i="2"/>
  <c r="U79" i="7" s="1"/>
  <c r="P1916" i="2"/>
  <c r="P1913" i="2"/>
  <c r="Q1872" i="2"/>
  <c r="U77" i="7" s="1"/>
  <c r="P1864" i="2"/>
  <c r="P1862" i="2"/>
  <c r="P1863" i="2"/>
  <c r="P1861" i="2"/>
  <c r="Q4179" i="2"/>
  <c r="U146" i="7" s="1"/>
  <c r="P4178" i="2"/>
  <c r="Q4125" i="2"/>
  <c r="U145" i="7" s="1"/>
  <c r="P4113" i="2"/>
  <c r="P4112" i="2"/>
  <c r="Q4061" i="2"/>
  <c r="U144" i="7" s="1"/>
  <c r="P4042" i="2"/>
  <c r="P4061" i="2" s="1"/>
  <c r="Q3978" i="2"/>
  <c r="U143" i="7" s="1"/>
  <c r="P3977" i="2"/>
  <c r="P3978" i="2" s="1"/>
  <c r="Q1800" i="2"/>
  <c r="U76" i="7" s="1"/>
  <c r="P1794" i="2"/>
  <c r="P1798" i="2"/>
  <c r="P1791" i="2"/>
  <c r="P1790" i="2"/>
  <c r="Q1629" i="2"/>
  <c r="P1621" i="2"/>
  <c r="Q3857" i="2"/>
  <c r="U139" i="7" s="1"/>
  <c r="P3856" i="2"/>
  <c r="P3846" i="2"/>
  <c r="Q3602" i="2"/>
  <c r="U134" i="7" s="1"/>
  <c r="P3601" i="2"/>
  <c r="P3590" i="2"/>
  <c r="Q3495" i="2"/>
  <c r="U131" i="7" s="1"/>
  <c r="P3494" i="2"/>
  <c r="P3493" i="2"/>
  <c r="Q3447" i="2"/>
  <c r="U129" i="7" s="1"/>
  <c r="Q3415" i="2"/>
  <c r="U128" i="7" s="1"/>
  <c r="P3414" i="2"/>
  <c r="P3415" i="2" s="1"/>
  <c r="Q3344" i="2"/>
  <c r="U126" i="7" s="1"/>
  <c r="P3343" i="2"/>
  <c r="P3344" i="2" s="1"/>
  <c r="Q1431" i="2"/>
  <c r="U62" i="7" s="1"/>
  <c r="P1429" i="2"/>
  <c r="Q3004" i="2"/>
  <c r="P2998" i="2"/>
  <c r="Q772" i="2"/>
  <c r="U42" i="7" s="1"/>
  <c r="P771" i="2"/>
  <c r="P767" i="2"/>
  <c r="P760" i="2"/>
  <c r="Q693" i="2"/>
  <c r="U41" i="7" s="1"/>
  <c r="P690" i="2"/>
  <c r="P688" i="2"/>
  <c r="Q498" i="2"/>
  <c r="U30" i="7" s="1"/>
  <c r="P494" i="2"/>
  <c r="P493" i="2"/>
  <c r="P490" i="2"/>
  <c r="P488" i="2"/>
  <c r="P487" i="2"/>
  <c r="P442" i="2"/>
  <c r="P441" i="2"/>
  <c r="Q410" i="2"/>
  <c r="U28" i="7" s="1"/>
  <c r="P409" i="2"/>
  <c r="P3602" i="2" l="1"/>
  <c r="P853" i="2"/>
  <c r="P2628" i="2"/>
  <c r="U60" i="7"/>
  <c r="U115" i="7"/>
  <c r="U156" i="7" s="1"/>
  <c r="U112" i="7"/>
  <c r="U109" i="7"/>
  <c r="P1800" i="2"/>
  <c r="P772" i="2"/>
  <c r="U68" i="7"/>
  <c r="U101" i="7" s="1"/>
  <c r="P2563" i="2"/>
  <c r="P2140" i="2"/>
  <c r="P3495" i="2"/>
  <c r="P2084" i="2"/>
  <c r="P1872" i="2"/>
  <c r="P2976" i="2"/>
  <c r="P2017" i="2"/>
  <c r="P2476" i="2"/>
  <c r="P1431" i="2"/>
  <c r="P3004" i="2"/>
  <c r="P2412" i="2"/>
  <c r="P2854" i="2"/>
  <c r="P2535" i="2"/>
  <c r="P1080" i="2"/>
  <c r="P3857" i="2"/>
  <c r="P4125" i="2"/>
  <c r="J116" i="7"/>
  <c r="J117" i="7"/>
  <c r="J118" i="7"/>
  <c r="J119" i="7"/>
  <c r="J120" i="7"/>
  <c r="J121" i="7"/>
  <c r="J122" i="7"/>
  <c r="J123" i="7"/>
  <c r="J124" i="7"/>
  <c r="J125" i="7"/>
  <c r="J126" i="7"/>
  <c r="J127" i="7"/>
  <c r="J128" i="7"/>
  <c r="J129" i="7"/>
  <c r="J130" i="7"/>
  <c r="J131" i="7"/>
  <c r="J132" i="7"/>
  <c r="J133" i="7"/>
  <c r="J134" i="7"/>
  <c r="J135" i="7"/>
  <c r="J136" i="7"/>
  <c r="J137" i="7"/>
  <c r="J138" i="7"/>
  <c r="J139" i="7"/>
  <c r="J140" i="7"/>
  <c r="J141" i="7"/>
  <c r="J142" i="7"/>
  <c r="J143" i="7"/>
  <c r="J144" i="7"/>
  <c r="J145" i="7"/>
  <c r="J146" i="7"/>
  <c r="J147" i="7"/>
  <c r="J148" i="7"/>
  <c r="J149" i="7"/>
  <c r="J150" i="7"/>
  <c r="J151" i="7"/>
  <c r="J152" i="7"/>
  <c r="J153" i="7"/>
  <c r="J154" i="7"/>
  <c r="J155" i="7"/>
  <c r="J115" i="7"/>
  <c r="J104" i="7"/>
  <c r="J105" i="7"/>
  <c r="J106" i="7"/>
  <c r="J107" i="7"/>
  <c r="J108" i="7"/>
  <c r="J109" i="7"/>
  <c r="J110" i="7"/>
  <c r="J111" i="7"/>
  <c r="J112" i="7"/>
  <c r="J103" i="7"/>
  <c r="J63" i="7"/>
  <c r="J64" i="7"/>
  <c r="J65" i="7"/>
  <c r="J66" i="7"/>
  <c r="J67" i="7"/>
  <c r="J68" i="7"/>
  <c r="J69" i="7"/>
  <c r="J70" i="7"/>
  <c r="J71" i="7"/>
  <c r="J72" i="7"/>
  <c r="J73" i="7"/>
  <c r="J74" i="7"/>
  <c r="J75" i="7"/>
  <c r="J76" i="7"/>
  <c r="J77" i="7"/>
  <c r="J78" i="7"/>
  <c r="J79" i="7"/>
  <c r="J80" i="7"/>
  <c r="J81" i="7"/>
  <c r="J82" i="7"/>
  <c r="J83" i="7"/>
  <c r="J84" i="7"/>
  <c r="J85" i="7"/>
  <c r="J86" i="7"/>
  <c r="J87" i="7"/>
  <c r="J88" i="7"/>
  <c r="J89" i="7"/>
  <c r="J90" i="7"/>
  <c r="J91" i="7"/>
  <c r="J92" i="7"/>
  <c r="J93" i="7"/>
  <c r="J94" i="7"/>
  <c r="J95" i="7"/>
  <c r="J96" i="7"/>
  <c r="J97" i="7"/>
  <c r="J98" i="7"/>
  <c r="J99" i="7"/>
  <c r="J100" i="7"/>
  <c r="J62" i="7"/>
  <c r="P4414" i="2"/>
  <c r="P1994" i="2"/>
  <c r="J6" i="7"/>
  <c r="J7" i="7"/>
  <c r="J8" i="7"/>
  <c r="J9" i="7"/>
  <c r="J10" i="7"/>
  <c r="J11" i="7"/>
  <c r="J12" i="7"/>
  <c r="J13" i="7"/>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5" i="7"/>
  <c r="P2717" i="2"/>
  <c r="P1893" i="2"/>
  <c r="P3323" i="2"/>
  <c r="U113" i="7" l="1"/>
  <c r="U158" i="7" s="1"/>
  <c r="J101" i="7"/>
  <c r="J113" i="7"/>
  <c r="J156" i="7"/>
  <c r="J60" i="7"/>
  <c r="P1363" i="2"/>
  <c r="P1315" i="2"/>
  <c r="P2568" i="2"/>
  <c r="P2541" i="2"/>
  <c r="P2484" i="2"/>
  <c r="P2380" i="2"/>
  <c r="P2429" i="2"/>
  <c r="P4484" i="2"/>
  <c r="P4449" i="2"/>
  <c r="P2331" i="2"/>
  <c r="P1225" i="2"/>
  <c r="P1246" i="2"/>
  <c r="P1190" i="2"/>
  <c r="P1157" i="2"/>
  <c r="P1123" i="2"/>
  <c r="P1087" i="2"/>
  <c r="P2195" i="2"/>
  <c r="P4346" i="2"/>
  <c r="P4276" i="2"/>
  <c r="P2089" i="2"/>
  <c r="P2060" i="2"/>
  <c r="P2913" i="2"/>
  <c r="P1040" i="2"/>
  <c r="P1003" i="2"/>
  <c r="P969" i="2"/>
  <c r="P933" i="2"/>
  <c r="P829" i="2"/>
  <c r="P863" i="2"/>
  <c r="P897" i="2"/>
  <c r="P2667" i="2"/>
  <c r="P2804" i="2"/>
  <c r="P2877" i="2"/>
  <c r="P1948" i="2"/>
  <c r="P1927" i="2"/>
  <c r="P1825" i="2"/>
  <c r="P4185" i="2"/>
  <c r="P4135" i="2"/>
  <c r="P4075" i="2"/>
  <c r="P4005" i="2"/>
  <c r="P3805" i="2"/>
  <c r="P1755" i="2"/>
  <c r="P1596" i="2"/>
  <c r="P2633" i="2"/>
  <c r="P3770" i="2"/>
  <c r="P3713" i="2"/>
  <c r="P3662" i="2"/>
  <c r="P3623" i="2"/>
  <c r="P3549" i="2"/>
  <c r="P3514" i="2"/>
  <c r="P3472" i="2"/>
  <c r="P3424" i="2"/>
  <c r="P3390" i="2"/>
  <c r="P3357" i="2"/>
  <c r="P3264" i="2"/>
  <c r="P3228" i="2"/>
  <c r="P3186" i="2"/>
  <c r="P3150" i="2"/>
  <c r="P1537" i="2"/>
  <c r="P3057" i="2"/>
  <c r="P3028" i="2"/>
  <c r="P2982" i="2"/>
  <c r="P1385" i="2"/>
  <c r="P794" i="2"/>
  <c r="P721" i="2"/>
  <c r="P663" i="2"/>
  <c r="P629" i="2"/>
  <c r="P451" i="2"/>
  <c r="P419" i="2"/>
  <c r="P5" i="2"/>
  <c r="P22" i="2" s="1"/>
  <c r="R620" i="2" l="1"/>
  <c r="R3793" i="2" l="1"/>
  <c r="R3790" i="2"/>
  <c r="R3704" i="2"/>
  <c r="R3703" i="2"/>
  <c r="R3702" i="2"/>
  <c r="R3698" i="2"/>
  <c r="R3697" i="2"/>
  <c r="R3648" i="2"/>
  <c r="R3647" i="2"/>
  <c r="R3646" i="2"/>
  <c r="R3342" i="2"/>
  <c r="R2318" i="2"/>
  <c r="R2317" i="2"/>
  <c r="R2316" i="2"/>
  <c r="R2315" i="2"/>
  <c r="R2314" i="2"/>
  <c r="R2306" i="2"/>
  <c r="R2305" i="2"/>
  <c r="R2304" i="2"/>
  <c r="R2303" i="2"/>
  <c r="R2302" i="2"/>
  <c r="R2301" i="2"/>
  <c r="R2300" i="2"/>
  <c r="R2299" i="2"/>
  <c r="R2298" i="2"/>
  <c r="R2297" i="2"/>
  <c r="R1961" i="2"/>
  <c r="R1960" i="2"/>
  <c r="R1554" i="2"/>
  <c r="R1522" i="2"/>
  <c r="R1521" i="2"/>
  <c r="R1520" i="2"/>
  <c r="R1519" i="2"/>
  <c r="R1518" i="2"/>
  <c r="R1237" i="2"/>
  <c r="R1236" i="2"/>
  <c r="R1218" i="2"/>
  <c r="R1217" i="2"/>
  <c r="R1216" i="2"/>
  <c r="R1215" i="2"/>
  <c r="R1214" i="2"/>
  <c r="R1183" i="2"/>
  <c r="R1182" i="2"/>
  <c r="R1180" i="2"/>
  <c r="R1030" i="2"/>
  <c r="R1029" i="2"/>
  <c r="R1028" i="2"/>
  <c r="R1027" i="2"/>
  <c r="R1026" i="2"/>
  <c r="R1025" i="2"/>
  <c r="R1024" i="2"/>
  <c r="R1023" i="2"/>
  <c r="R1022" i="2"/>
  <c r="R1021" i="2"/>
  <c r="R988" i="2"/>
  <c r="R884" i="2"/>
  <c r="R883" i="2"/>
  <c r="R882" i="2"/>
  <c r="R881" i="2"/>
  <c r="R692" i="2"/>
  <c r="R691" i="2"/>
  <c r="R690" i="2"/>
  <c r="R689" i="2"/>
  <c r="R688" i="2"/>
  <c r="R687" i="2"/>
  <c r="R655" i="2"/>
  <c r="R654" i="2"/>
  <c r="R653" i="2"/>
  <c r="R622" i="2"/>
  <c r="R621" i="2"/>
  <c r="R619" i="2"/>
  <c r="R607" i="2"/>
  <c r="R606" i="2"/>
  <c r="R605" i="2"/>
  <c r="R604" i="2"/>
  <c r="R603" i="2"/>
  <c r="R602" i="2"/>
  <c r="R601" i="2"/>
  <c r="R600" i="2"/>
  <c r="R599" i="2"/>
  <c r="R598" i="2"/>
  <c r="R597" i="2"/>
  <c r="R596" i="2"/>
  <c r="R133" i="2"/>
  <c r="R132" i="2"/>
  <c r="R131" i="2"/>
  <c r="R130" i="2"/>
  <c r="R129" i="2"/>
  <c r="R128" i="2"/>
  <c r="H15" i="4"/>
  <c r="H16" i="4"/>
  <c r="H17" i="4"/>
  <c r="H19" i="4"/>
  <c r="H20" i="4"/>
  <c r="H21" i="4"/>
  <c r="H22" i="4"/>
  <c r="H23" i="4"/>
  <c r="H25" i="4"/>
  <c r="H26" i="4"/>
  <c r="H27" i="4"/>
  <c r="H28" i="4"/>
  <c r="H30" i="4"/>
  <c r="H31" i="4"/>
  <c r="H32" i="4"/>
  <c r="H33" i="4"/>
  <c r="H34" i="4"/>
  <c r="H35" i="4"/>
  <c r="H37" i="4"/>
  <c r="H38" i="4"/>
  <c r="H40" i="4"/>
  <c r="H41" i="4"/>
  <c r="H43" i="4"/>
  <c r="H44" i="4"/>
  <c r="H45" i="4"/>
  <c r="H47" i="4"/>
  <c r="H48" i="4"/>
  <c r="H50" i="4"/>
  <c r="H51" i="4"/>
  <c r="H52" i="4"/>
  <c r="H53" i="4"/>
  <c r="H54" i="4"/>
  <c r="H55" i="4"/>
  <c r="H57" i="4"/>
  <c r="H58" i="4"/>
  <c r="H60" i="4"/>
  <c r="H61" i="4"/>
  <c r="H63" i="4"/>
  <c r="H64" i="4"/>
  <c r="H66" i="4"/>
  <c r="H67" i="4"/>
  <c r="H69" i="4"/>
  <c r="H70" i="4"/>
  <c r="H71" i="4"/>
  <c r="H72" i="4"/>
  <c r="H73" i="4"/>
  <c r="H74" i="4"/>
  <c r="H75" i="4"/>
  <c r="H76" i="4"/>
  <c r="H77" i="4"/>
  <c r="H78" i="4"/>
  <c r="H79" i="4"/>
  <c r="H80" i="4"/>
  <c r="H81" i="4"/>
  <c r="H82" i="4"/>
  <c r="H83" i="4"/>
  <c r="H84" i="4"/>
  <c r="H85" i="4"/>
  <c r="H86" i="4"/>
  <c r="H88" i="4"/>
  <c r="H90" i="4"/>
  <c r="H91" i="4"/>
  <c r="H93" i="4"/>
  <c r="H94" i="4"/>
  <c r="H95" i="4"/>
  <c r="H96" i="4"/>
  <c r="H97" i="4"/>
  <c r="H98" i="4"/>
  <c r="H99" i="4"/>
  <c r="H100" i="4"/>
  <c r="H102" i="4"/>
  <c r="H103" i="4"/>
  <c r="H104" i="4"/>
  <c r="H105" i="4"/>
  <c r="H106" i="4"/>
  <c r="H107" i="4"/>
  <c r="H108" i="4"/>
  <c r="H109" i="4"/>
  <c r="H110" i="4"/>
  <c r="H112" i="4"/>
  <c r="H115" i="4"/>
  <c r="H116" i="4"/>
  <c r="H117" i="4"/>
  <c r="H118" i="4"/>
  <c r="H119" i="4"/>
  <c r="H120" i="4"/>
  <c r="H121" i="4"/>
  <c r="H122" i="4"/>
  <c r="H123" i="4"/>
  <c r="H124" i="4"/>
  <c r="H125" i="4"/>
  <c r="H126" i="4"/>
  <c r="H127" i="4"/>
  <c r="H128" i="4"/>
  <c r="H129" i="4"/>
  <c r="H130" i="4"/>
  <c r="H131" i="4"/>
  <c r="H132" i="4"/>
  <c r="H133" i="4"/>
  <c r="H134" i="4"/>
  <c r="H135" i="4"/>
  <c r="H136" i="4"/>
  <c r="H138" i="4"/>
  <c r="H139" i="4"/>
  <c r="H140" i="4"/>
  <c r="H141" i="4"/>
  <c r="H142" i="4"/>
  <c r="H143" i="4"/>
  <c r="H145" i="4"/>
  <c r="H146" i="4"/>
  <c r="H148" i="4"/>
  <c r="H149" i="4"/>
  <c r="H151" i="4"/>
  <c r="H152" i="4"/>
  <c r="H154" i="4"/>
  <c r="H155" i="4"/>
  <c r="H156" i="4"/>
  <c r="H157" i="4"/>
  <c r="H158" i="4"/>
  <c r="H159" i="4"/>
  <c r="H160" i="4"/>
  <c r="H161" i="4"/>
  <c r="H162" i="4"/>
  <c r="H163" i="4"/>
  <c r="H164" i="4"/>
  <c r="H165" i="4"/>
  <c r="H166" i="4"/>
  <c r="H167" i="4"/>
  <c r="H169" i="4"/>
  <c r="H170" i="4"/>
  <c r="H172" i="4"/>
  <c r="H173" i="4"/>
  <c r="H175" i="4"/>
  <c r="H176" i="4"/>
  <c r="H177" i="4"/>
  <c r="H179" i="4"/>
  <c r="H180" i="4"/>
  <c r="H181" i="4"/>
  <c r="H182" i="4"/>
  <c r="H183" i="4"/>
  <c r="H184" i="4"/>
  <c r="H185" i="4"/>
  <c r="H186" i="4"/>
  <c r="H187" i="4"/>
  <c r="H188" i="4"/>
  <c r="H189" i="4"/>
  <c r="H190" i="4"/>
  <c r="H191" i="4"/>
  <c r="H192" i="4"/>
  <c r="H193" i="4"/>
  <c r="H195" i="4"/>
  <c r="H196" i="4"/>
  <c r="H197" i="4"/>
  <c r="H198" i="4"/>
  <c r="H199" i="4"/>
  <c r="H201" i="4"/>
  <c r="H202" i="4"/>
  <c r="H204" i="4"/>
  <c r="H205" i="4"/>
  <c r="H206" i="4"/>
  <c r="H207" i="4"/>
  <c r="H208" i="4"/>
  <c r="H209" i="4"/>
  <c r="H210" i="4"/>
  <c r="H212" i="4"/>
  <c r="H213" i="4"/>
  <c r="H214" i="4"/>
  <c r="H215" i="4"/>
  <c r="H216" i="4"/>
  <c r="H217" i="4"/>
  <c r="H218" i="4"/>
  <c r="H219" i="4"/>
  <c r="H220" i="4"/>
  <c r="H221" i="4"/>
  <c r="H222" i="4"/>
  <c r="H223" i="4"/>
  <c r="H224" i="4"/>
  <c r="H225" i="4"/>
  <c r="H226" i="4"/>
  <c r="H228" i="4"/>
  <c r="H229" i="4"/>
  <c r="H231" i="4"/>
  <c r="H232" i="4"/>
  <c r="H233" i="4"/>
  <c r="H235" i="4"/>
  <c r="H236" i="4"/>
  <c r="H238" i="4"/>
  <c r="H239" i="4"/>
  <c r="H241" i="4"/>
  <c r="H242" i="4"/>
  <c r="H244" i="4"/>
  <c r="H245" i="4"/>
  <c r="H247" i="4"/>
  <c r="H248" i="4"/>
  <c r="H250" i="4"/>
  <c r="H251" i="4"/>
  <c r="H252" i="4"/>
  <c r="H253" i="4"/>
  <c r="H254" i="4"/>
  <c r="H256" i="4"/>
  <c r="H257" i="4"/>
  <c r="H258" i="4"/>
  <c r="H260" i="4"/>
  <c r="H261" i="4"/>
  <c r="H263" i="4"/>
  <c r="H264" i="4"/>
  <c r="H265" i="4"/>
  <c r="H266" i="4"/>
  <c r="H267" i="4"/>
  <c r="H268" i="4"/>
  <c r="H270" i="4"/>
  <c r="H271" i="4"/>
  <c r="H272" i="4"/>
  <c r="H274" i="4"/>
  <c r="H275" i="4"/>
  <c r="H276" i="4"/>
  <c r="H278" i="4"/>
  <c r="H279" i="4"/>
  <c r="H280" i="4"/>
  <c r="H282" i="4"/>
  <c r="H283" i="4"/>
  <c r="H284" i="4"/>
  <c r="H286" i="4"/>
  <c r="H287" i="4"/>
  <c r="H288" i="4"/>
  <c r="H289" i="4"/>
  <c r="H290" i="4"/>
  <c r="H292" i="4"/>
  <c r="H293" i="4"/>
  <c r="H294" i="4"/>
  <c r="H295" i="4"/>
  <c r="H297" i="4"/>
  <c r="H298" i="4"/>
  <c r="H300" i="4"/>
  <c r="H301" i="4"/>
  <c r="H302" i="4"/>
  <c r="H304" i="4"/>
  <c r="H305" i="4"/>
  <c r="H306" i="4"/>
  <c r="H307" i="4"/>
  <c r="H308" i="4"/>
  <c r="H309" i="4"/>
  <c r="H310" i="4"/>
  <c r="H311" i="4"/>
  <c r="H312" i="4"/>
  <c r="H313" i="4"/>
  <c r="H315" i="4"/>
  <c r="H317" i="4"/>
  <c r="H318" i="4"/>
  <c r="H321" i="4"/>
  <c r="H322" i="4"/>
  <c r="H324" i="4"/>
  <c r="H326" i="4"/>
  <c r="H333" i="4"/>
  <c r="H334" i="4"/>
  <c r="H340" i="4"/>
  <c r="H341" i="4"/>
  <c r="H342" i="4"/>
  <c r="H343" i="4"/>
  <c r="H345" i="4"/>
  <c r="H346" i="4"/>
  <c r="H9" i="4"/>
  <c r="H10" i="4"/>
  <c r="H11" i="4"/>
  <c r="H12" i="4"/>
  <c r="H13" i="4"/>
  <c r="H5" i="4"/>
  <c r="H6" i="4"/>
  <c r="H8" i="4"/>
  <c r="F16" i="30"/>
  <c r="G30" i="30"/>
  <c r="F18" i="30"/>
  <c r="F20" i="30"/>
  <c r="G348" i="4"/>
  <c r="P3580" i="2" l="1"/>
  <c r="F9" i="30"/>
  <c r="F7" i="30"/>
  <c r="F6" i="30"/>
  <c r="O1431" i="2" l="1"/>
  <c r="O1356" i="2"/>
  <c r="O2628" i="2"/>
  <c r="O2587" i="2"/>
  <c r="O2563" i="2"/>
  <c r="O2535" i="2"/>
  <c r="O2476" i="2"/>
  <c r="O2412" i="2"/>
  <c r="O2374" i="2"/>
  <c r="O492" i="2"/>
  <c r="O2244" i="2"/>
  <c r="O4440" i="2"/>
  <c r="O4401" i="2"/>
  <c r="O4321" i="2"/>
  <c r="P4321" i="2" s="1"/>
  <c r="O2140" i="2"/>
  <c r="O2084" i="2"/>
  <c r="O2017" i="2"/>
  <c r="O2976" i="2"/>
  <c r="O2854" i="2"/>
  <c r="O1080" i="2"/>
  <c r="O1941" i="2"/>
  <c r="M1941" i="2"/>
  <c r="R1941" i="2" s="1"/>
  <c r="O1917" i="2"/>
  <c r="O1872" i="2"/>
  <c r="O4179" i="2"/>
  <c r="O4125" i="2"/>
  <c r="O3978" i="2"/>
  <c r="O3857" i="2"/>
  <c r="O1800" i="2"/>
  <c r="O1629" i="2"/>
  <c r="P1629" i="2" s="1"/>
  <c r="O3602" i="2"/>
  <c r="O3495" i="2"/>
  <c r="O3447" i="2"/>
  <c r="O3415" i="2"/>
  <c r="O3160" i="2"/>
  <c r="O3004" i="2"/>
  <c r="O772" i="2"/>
  <c r="O693" i="2"/>
  <c r="O443" i="2"/>
  <c r="O410" i="2"/>
  <c r="O4462" i="2"/>
  <c r="O4429" i="2"/>
  <c r="O4391" i="2"/>
  <c r="O4359" i="2"/>
  <c r="O4291" i="2"/>
  <c r="O4199" i="2"/>
  <c r="O4153" i="2"/>
  <c r="M4153" i="2"/>
  <c r="R4153" i="2" s="1"/>
  <c r="O4101" i="2"/>
  <c r="O4025" i="2"/>
  <c r="O3952" i="2"/>
  <c r="O3818" i="2"/>
  <c r="O3784" i="2"/>
  <c r="O3726" i="2"/>
  <c r="O3678" i="2"/>
  <c r="P3678" i="2" s="1"/>
  <c r="O3637" i="2"/>
  <c r="P3637" i="2" s="1"/>
  <c r="O3580" i="2"/>
  <c r="O3528" i="2"/>
  <c r="O3483" i="2"/>
  <c r="O3405" i="2"/>
  <c r="M3405" i="2"/>
  <c r="R3405" i="2" s="1"/>
  <c r="O3372" i="2"/>
  <c r="O3335" i="2"/>
  <c r="O3309" i="2"/>
  <c r="O3278" i="2"/>
  <c r="O3246" i="2"/>
  <c r="P3246" i="2" s="1"/>
  <c r="O3207" i="2"/>
  <c r="O3133" i="2"/>
  <c r="P3175" i="2" l="1"/>
  <c r="P3278" i="2"/>
  <c r="P4101" i="2"/>
  <c r="P443" i="2"/>
  <c r="P492" i="2"/>
  <c r="P498" i="2" s="1"/>
  <c r="O498" i="2"/>
  <c r="F31" i="30"/>
  <c r="F33" i="30"/>
  <c r="G33" i="30" s="1"/>
  <c r="F32" i="30"/>
  <c r="G32" i="30" s="1"/>
  <c r="O3070" i="2"/>
  <c r="O3021" i="2"/>
  <c r="O2992" i="2"/>
  <c r="O2867" i="2"/>
  <c r="O2930" i="2"/>
  <c r="O2824" i="2"/>
  <c r="O2727" i="2"/>
  <c r="O2683" i="2"/>
  <c r="P2683" i="2" s="1"/>
  <c r="O2649" i="2"/>
  <c r="O2614" i="2"/>
  <c r="O2551" i="2"/>
  <c r="M2498" i="2"/>
  <c r="R2498" i="2" s="1"/>
  <c r="O2443" i="2"/>
  <c r="M2443" i="2"/>
  <c r="R2443" i="2" s="1"/>
  <c r="O2393" i="2"/>
  <c r="O2346" i="2"/>
  <c r="O2212" i="2"/>
  <c r="O2104" i="2"/>
  <c r="O2074" i="2"/>
  <c r="O2004" i="2"/>
  <c r="O1841" i="2"/>
  <c r="O1775" i="2"/>
  <c r="O1729" i="2"/>
  <c r="O1654" i="2"/>
  <c r="F27" i="30" s="1"/>
  <c r="O1645" i="2"/>
  <c r="F28" i="30" s="1"/>
  <c r="G28" i="30" s="1"/>
  <c r="O1676" i="2"/>
  <c r="O1610" i="2"/>
  <c r="O1402" i="2"/>
  <c r="P3050" i="2" l="1"/>
  <c r="P3036" i="2"/>
  <c r="P1702" i="2"/>
  <c r="P1739" i="2"/>
  <c r="P2271" i="2"/>
  <c r="P2254" i="2"/>
  <c r="P2104" i="2"/>
  <c r="P2280" i="2"/>
  <c r="P2649" i="2"/>
  <c r="P2930" i="2"/>
  <c r="G27" i="30"/>
  <c r="G31" i="30"/>
  <c r="O1334" i="2"/>
  <c r="O1294" i="2"/>
  <c r="O1258" i="2"/>
  <c r="O1102" i="2"/>
  <c r="O1062" i="2"/>
  <c r="O912" i="2"/>
  <c r="O874" i="2"/>
  <c r="O853" i="2"/>
  <c r="F34" i="30" s="1"/>
  <c r="G34" i="30" s="1"/>
  <c r="O840" i="2"/>
  <c r="O750" i="2"/>
  <c r="O675" i="2"/>
  <c r="O608" i="2"/>
  <c r="O467" i="2"/>
  <c r="O432" i="2"/>
  <c r="O399" i="2"/>
  <c r="O34" i="2"/>
  <c r="O22" i="2"/>
  <c r="P912" i="2" l="1"/>
  <c r="W39" i="7"/>
  <c r="W41" i="7"/>
  <c r="P675" i="2"/>
  <c r="W45" i="7"/>
  <c r="F35" i="30"/>
  <c r="W116" i="7"/>
  <c r="W117" i="7"/>
  <c r="W118" i="7"/>
  <c r="W119" i="7"/>
  <c r="W120" i="7"/>
  <c r="W121" i="7"/>
  <c r="W122" i="7"/>
  <c r="W123" i="7"/>
  <c r="W124" i="7"/>
  <c r="W125" i="7"/>
  <c r="W126" i="7"/>
  <c r="W127" i="7"/>
  <c r="W128" i="7"/>
  <c r="W129" i="7"/>
  <c r="W130" i="7"/>
  <c r="W131" i="7"/>
  <c r="W132" i="7"/>
  <c r="W133" i="7"/>
  <c r="W134" i="7"/>
  <c r="W135" i="7"/>
  <c r="W136" i="7"/>
  <c r="W137" i="7"/>
  <c r="W138" i="7"/>
  <c r="W139" i="7"/>
  <c r="W140" i="7"/>
  <c r="W141" i="7"/>
  <c r="W142" i="7"/>
  <c r="W143" i="7"/>
  <c r="W144" i="7"/>
  <c r="W145" i="7"/>
  <c r="W146" i="7"/>
  <c r="W147" i="7"/>
  <c r="W148" i="7"/>
  <c r="W149" i="7"/>
  <c r="W150" i="7"/>
  <c r="W151" i="7"/>
  <c r="W152" i="7"/>
  <c r="W153" i="7"/>
  <c r="W154" i="7"/>
  <c r="W155" i="7"/>
  <c r="W115" i="7"/>
  <c r="W104" i="7"/>
  <c r="W105" i="7"/>
  <c r="W106" i="7"/>
  <c r="W107" i="7"/>
  <c r="W108" i="7"/>
  <c r="W109" i="7"/>
  <c r="W110" i="7"/>
  <c r="W111" i="7"/>
  <c r="W112" i="7"/>
  <c r="W103" i="7"/>
  <c r="W63" i="7"/>
  <c r="W64" i="7"/>
  <c r="W65" i="7"/>
  <c r="W66" i="7"/>
  <c r="W67" i="7"/>
  <c r="W68" i="7"/>
  <c r="W69" i="7"/>
  <c r="W70" i="7"/>
  <c r="W71" i="7"/>
  <c r="W72" i="7"/>
  <c r="W73" i="7"/>
  <c r="W74" i="7"/>
  <c r="W75" i="7"/>
  <c r="W76" i="7"/>
  <c r="W77" i="7"/>
  <c r="W78" i="7"/>
  <c r="W79" i="7"/>
  <c r="W80" i="7"/>
  <c r="W81" i="7"/>
  <c r="W82" i="7"/>
  <c r="W84" i="7"/>
  <c r="W85" i="7"/>
  <c r="W86" i="7"/>
  <c r="W87" i="7"/>
  <c r="W88" i="7"/>
  <c r="W89" i="7"/>
  <c r="W90" i="7"/>
  <c r="W91" i="7"/>
  <c r="W92" i="7"/>
  <c r="W93" i="7"/>
  <c r="W94" i="7"/>
  <c r="W95" i="7"/>
  <c r="W96" i="7"/>
  <c r="W97" i="7"/>
  <c r="W98" i="7"/>
  <c r="W99" i="7"/>
  <c r="W62" i="7"/>
  <c r="W6" i="7"/>
  <c r="W7" i="7"/>
  <c r="W8" i="7"/>
  <c r="W9" i="7"/>
  <c r="W10" i="7"/>
  <c r="W11" i="7"/>
  <c r="W12" i="7"/>
  <c r="W13" i="7"/>
  <c r="W14" i="7"/>
  <c r="W15" i="7"/>
  <c r="W16" i="7"/>
  <c r="W17" i="7"/>
  <c r="W18" i="7"/>
  <c r="W19" i="7"/>
  <c r="W20" i="7"/>
  <c r="W21" i="7"/>
  <c r="W22" i="7"/>
  <c r="W23" i="7"/>
  <c r="W24" i="7"/>
  <c r="W25" i="7"/>
  <c r="W26" i="7"/>
  <c r="W27" i="7"/>
  <c r="W28" i="7"/>
  <c r="W29" i="7"/>
  <c r="W30" i="7"/>
  <c r="W31" i="7"/>
  <c r="W32" i="7"/>
  <c r="W33" i="7"/>
  <c r="W34" i="7"/>
  <c r="W35" i="7"/>
  <c r="W36" i="7"/>
  <c r="W37" i="7"/>
  <c r="W38" i="7"/>
  <c r="W40" i="7"/>
  <c r="W42" i="7"/>
  <c r="W43" i="7"/>
  <c r="W44" i="7"/>
  <c r="W46" i="7"/>
  <c r="W47" i="7"/>
  <c r="W48" i="7"/>
  <c r="W49" i="7"/>
  <c r="W50" i="7"/>
  <c r="W51" i="7"/>
  <c r="W52" i="7"/>
  <c r="W53" i="7"/>
  <c r="W54" i="7"/>
  <c r="W55" i="7"/>
  <c r="W56" i="7"/>
  <c r="W57" i="7"/>
  <c r="W58" i="7"/>
  <c r="W59" i="7"/>
  <c r="W5" i="7"/>
  <c r="O2602" i="2"/>
  <c r="P2602" i="2" s="1"/>
  <c r="W100" i="7" l="1"/>
  <c r="W60" i="7"/>
  <c r="W113" i="7"/>
  <c r="W156" i="7"/>
  <c r="F320" i="4"/>
  <c r="H113" i="4"/>
  <c r="H111" i="4"/>
  <c r="G46" i="4"/>
  <c r="G150" i="4"/>
  <c r="G147" i="4"/>
  <c r="G39" i="4"/>
  <c r="G153" i="4"/>
  <c r="G291" i="4"/>
  <c r="G65" i="4"/>
  <c r="G296" i="4"/>
  <c r="G262" i="4"/>
  <c r="G200" i="4"/>
  <c r="G194" i="4"/>
  <c r="G178" i="4"/>
  <c r="G62" i="4"/>
  <c r="G314" i="4"/>
  <c r="G234" i="4"/>
  <c r="G230" i="4"/>
  <c r="G227" i="4"/>
  <c r="G211" i="4"/>
  <c r="G56" i="4"/>
  <c r="G49" i="4"/>
  <c r="G36" i="4"/>
  <c r="G144" i="4"/>
  <c r="G92" i="4"/>
  <c r="G89" i="4"/>
  <c r="G240" i="4"/>
  <c r="G18" i="4"/>
  <c r="G168" i="4"/>
  <c r="G137" i="4"/>
  <c r="G237" i="4"/>
  <c r="G7" i="4"/>
  <c r="G4" i="4" s="1"/>
  <c r="F14" i="30" l="1"/>
  <c r="G320" i="4"/>
  <c r="H320" i="4" s="1"/>
  <c r="H319" i="4"/>
  <c r="G114" i="4"/>
  <c r="G316" i="4" s="1"/>
  <c r="F4" i="30" s="1"/>
  <c r="E29" i="30"/>
  <c r="D29" i="30"/>
  <c r="C29" i="30"/>
  <c r="E35" i="30"/>
  <c r="G35" i="30" s="1"/>
  <c r="D35" i="30"/>
  <c r="C35" i="30"/>
  <c r="F22" i="30" l="1"/>
  <c r="J158" i="7"/>
  <c r="F25" i="30" s="1"/>
  <c r="G25" i="30" s="1"/>
  <c r="D36" i="30"/>
  <c r="C36" i="30"/>
  <c r="E36" i="30"/>
  <c r="D72" i="16" l="1"/>
  <c r="C72" i="16"/>
  <c r="D85" i="31"/>
  <c r="C85" i="31"/>
  <c r="D146" i="8"/>
  <c r="C146" i="8"/>
  <c r="C18" i="30" l="1"/>
  <c r="E18" i="30"/>
  <c r="G18" i="30" s="1"/>
  <c r="F330" i="4"/>
  <c r="E7" i="30"/>
  <c r="G7" i="30" s="1"/>
  <c r="E6" i="30"/>
  <c r="G6" i="30" s="1"/>
  <c r="D20" i="30"/>
  <c r="D16" i="30"/>
  <c r="C14" i="30"/>
  <c r="D14" i="30"/>
  <c r="C7" i="30"/>
  <c r="F335" i="4" l="1"/>
  <c r="H335" i="4" s="1"/>
  <c r="H330" i="4"/>
  <c r="C22" i="30"/>
  <c r="D22" i="30"/>
  <c r="D7" i="4" l="1"/>
  <c r="D4" i="4" s="1"/>
  <c r="F7" i="4"/>
  <c r="E7" i="4"/>
  <c r="E4" i="4" s="1"/>
  <c r="B34" i="28"/>
  <c r="B33" i="28" s="1"/>
  <c r="L1654" i="2"/>
  <c r="N70" i="7" s="1"/>
  <c r="I1654" i="2"/>
  <c r="M1645" i="2"/>
  <c r="R1645" i="2" s="1"/>
  <c r="L1645" i="2"/>
  <c r="J1645" i="2"/>
  <c r="I69" i="7" s="1"/>
  <c r="I1645" i="2"/>
  <c r="H1645" i="2"/>
  <c r="F347" i="4"/>
  <c r="C70" i="7"/>
  <c r="D70" i="7"/>
  <c r="E70" i="7"/>
  <c r="F70" i="7"/>
  <c r="G70" i="7"/>
  <c r="O70" i="7"/>
  <c r="P70" i="7"/>
  <c r="R70" i="7"/>
  <c r="S70" i="7"/>
  <c r="T70" i="7"/>
  <c r="N1654" i="2"/>
  <c r="S1654" i="2"/>
  <c r="C33" i="28"/>
  <c r="E20" i="30" l="1"/>
  <c r="G20" i="30" s="1"/>
  <c r="H347" i="4"/>
  <c r="F4" i="4"/>
  <c r="H4" i="4" s="1"/>
  <c r="H7" i="4"/>
  <c r="E348" i="4"/>
  <c r="D14" i="28" l="1"/>
  <c r="E9" i="30" s="1"/>
  <c r="G9" i="30" s="1"/>
  <c r="D34" i="28" l="1"/>
  <c r="D33" i="28" s="1"/>
  <c r="E27" i="28" l="1"/>
  <c r="D27" i="28"/>
  <c r="D21" i="28" s="1"/>
  <c r="C27" i="28"/>
  <c r="C21" i="28" s="1"/>
  <c r="E22" i="28"/>
  <c r="D20" i="28"/>
  <c r="E21" i="28" l="1"/>
  <c r="E39" i="28" s="1"/>
  <c r="K92" i="2" l="1"/>
  <c r="K93" i="2"/>
  <c r="K94" i="2"/>
  <c r="K95" i="2"/>
  <c r="K96" i="2"/>
  <c r="K97" i="2"/>
  <c r="M98" i="2"/>
  <c r="R98" i="2" s="1"/>
  <c r="K98" i="2" l="1"/>
  <c r="D35" i="29"/>
  <c r="E35" i="29"/>
  <c r="F30" i="29"/>
  <c r="F18" i="29"/>
  <c r="F10" i="29"/>
  <c r="K3845" i="2"/>
  <c r="F35" i="29" l="1"/>
  <c r="K2986" i="2"/>
  <c r="K1392" i="2"/>
  <c r="K1333" i="2"/>
  <c r="M1250" i="2"/>
  <c r="R1250" i="2" s="1"/>
  <c r="L410" i="2" l="1"/>
  <c r="K405" i="2"/>
  <c r="K410" i="2" s="1"/>
  <c r="T116" i="7" l="1"/>
  <c r="T117" i="7"/>
  <c r="T118" i="7"/>
  <c r="T119" i="7"/>
  <c r="T121" i="7"/>
  <c r="T122" i="7"/>
  <c r="T123" i="7"/>
  <c r="T124" i="7"/>
  <c r="T125" i="7"/>
  <c r="T126" i="7"/>
  <c r="T127" i="7"/>
  <c r="T128" i="7"/>
  <c r="T129" i="7"/>
  <c r="T130" i="7"/>
  <c r="T131" i="7"/>
  <c r="T132" i="7"/>
  <c r="T133" i="7"/>
  <c r="T134" i="7"/>
  <c r="T135" i="7"/>
  <c r="T136" i="7"/>
  <c r="T137" i="7"/>
  <c r="T138" i="7"/>
  <c r="T140" i="7"/>
  <c r="T141" i="7"/>
  <c r="T148" i="7"/>
  <c r="T149" i="7"/>
  <c r="T151" i="7"/>
  <c r="T152" i="7"/>
  <c r="T154" i="7"/>
  <c r="T155" i="7"/>
  <c r="S116" i="7"/>
  <c r="S117" i="7"/>
  <c r="S118" i="7"/>
  <c r="S121" i="7"/>
  <c r="S125" i="7"/>
  <c r="S130" i="7"/>
  <c r="S132" i="7"/>
  <c r="S140" i="7"/>
  <c r="S141" i="7"/>
  <c r="S148" i="7"/>
  <c r="S149" i="7"/>
  <c r="S155" i="7"/>
  <c r="T115" i="7"/>
  <c r="T104" i="7"/>
  <c r="T105" i="7"/>
  <c r="T106" i="7"/>
  <c r="T107" i="7"/>
  <c r="T108" i="7"/>
  <c r="T109" i="7"/>
  <c r="T110" i="7"/>
  <c r="T111" i="7"/>
  <c r="T112" i="7"/>
  <c r="S106" i="7"/>
  <c r="S107" i="7"/>
  <c r="S108" i="7"/>
  <c r="S110" i="7"/>
  <c r="S111" i="7"/>
  <c r="T103" i="7"/>
  <c r="T63" i="7"/>
  <c r="T64" i="7"/>
  <c r="T65" i="7"/>
  <c r="T67" i="7"/>
  <c r="T68" i="7"/>
  <c r="T69" i="7"/>
  <c r="T71" i="7"/>
  <c r="T72" i="7"/>
  <c r="T73" i="7"/>
  <c r="T74" i="7"/>
  <c r="T75" i="7"/>
  <c r="T76" i="7"/>
  <c r="T78" i="7"/>
  <c r="T79" i="7"/>
  <c r="T80" i="7"/>
  <c r="T81" i="7"/>
  <c r="T82" i="7"/>
  <c r="T83" i="7"/>
  <c r="T85" i="7"/>
  <c r="T86" i="7"/>
  <c r="T88" i="7"/>
  <c r="T89" i="7"/>
  <c r="T90" i="7"/>
  <c r="T91" i="7"/>
  <c r="T92" i="7"/>
  <c r="T93" i="7"/>
  <c r="T94" i="7"/>
  <c r="T96" i="7"/>
  <c r="T97" i="7"/>
  <c r="T98" i="7"/>
  <c r="T99" i="7"/>
  <c r="T100" i="7"/>
  <c r="S69" i="7"/>
  <c r="S71" i="7"/>
  <c r="S72" i="7"/>
  <c r="S73" i="7"/>
  <c r="S74" i="7"/>
  <c r="S75" i="7"/>
  <c r="S78" i="7"/>
  <c r="S81" i="7"/>
  <c r="S85" i="7"/>
  <c r="S86" i="7"/>
  <c r="S90" i="7"/>
  <c r="S91" i="7"/>
  <c r="S92" i="7"/>
  <c r="T6" i="7"/>
  <c r="T7" i="7"/>
  <c r="T8" i="7"/>
  <c r="T9" i="7"/>
  <c r="T10" i="7"/>
  <c r="T11" i="7"/>
  <c r="T12" i="7"/>
  <c r="T13" i="7"/>
  <c r="T14" i="7"/>
  <c r="T15" i="7"/>
  <c r="T16" i="7"/>
  <c r="T17" i="7"/>
  <c r="T18" i="7"/>
  <c r="T19" i="7"/>
  <c r="T20" i="7"/>
  <c r="T21" i="7"/>
  <c r="T22" i="7"/>
  <c r="T23" i="7"/>
  <c r="T24" i="7"/>
  <c r="T25" i="7"/>
  <c r="T26" i="7"/>
  <c r="T27" i="7"/>
  <c r="T29" i="7"/>
  <c r="T30" i="7"/>
  <c r="T31" i="7"/>
  <c r="T32" i="7"/>
  <c r="T33" i="7"/>
  <c r="T34" i="7"/>
  <c r="T35" i="7"/>
  <c r="T36" i="7"/>
  <c r="T37" i="7"/>
  <c r="T38" i="7"/>
  <c r="T39" i="7"/>
  <c r="T40" i="7"/>
  <c r="T41" i="7"/>
  <c r="T42" i="7"/>
  <c r="T43" i="7"/>
  <c r="T44" i="7"/>
  <c r="T45" i="7"/>
  <c r="T46" i="7"/>
  <c r="T47" i="7"/>
  <c r="T48" i="7"/>
  <c r="T49" i="7"/>
  <c r="T50" i="7"/>
  <c r="T51" i="7"/>
  <c r="T52" i="7"/>
  <c r="T53" i="7"/>
  <c r="T54" i="7"/>
  <c r="T55" i="7"/>
  <c r="T57" i="7"/>
  <c r="T58" i="7"/>
  <c r="T59" i="7"/>
  <c r="S6" i="7"/>
  <c r="S7" i="7"/>
  <c r="S8" i="7"/>
  <c r="S9" i="7"/>
  <c r="S10" i="7"/>
  <c r="S11" i="7"/>
  <c r="S12" i="7"/>
  <c r="S13" i="7"/>
  <c r="S14" i="7"/>
  <c r="S15" i="7"/>
  <c r="S16" i="7"/>
  <c r="S17" i="7"/>
  <c r="S18" i="7"/>
  <c r="S19" i="7"/>
  <c r="S20" i="7"/>
  <c r="S21" i="7"/>
  <c r="S22" i="7"/>
  <c r="S23" i="7"/>
  <c r="S24" i="7"/>
  <c r="S25" i="7"/>
  <c r="S26" i="7"/>
  <c r="S27" i="7"/>
  <c r="S28" i="7"/>
  <c r="S31" i="7"/>
  <c r="S32" i="7"/>
  <c r="S33" i="7"/>
  <c r="S34" i="7"/>
  <c r="S35" i="7"/>
  <c r="S36" i="7"/>
  <c r="S37" i="7"/>
  <c r="S38" i="7"/>
  <c r="S40" i="7"/>
  <c r="S43" i="7"/>
  <c r="S57" i="7"/>
  <c r="S59" i="7"/>
  <c r="T5" i="7"/>
  <c r="S5" i="7"/>
  <c r="N116" i="7"/>
  <c r="N117" i="7"/>
  <c r="N118" i="7"/>
  <c r="N121" i="7"/>
  <c r="N122" i="7"/>
  <c r="N123" i="7"/>
  <c r="N124" i="7"/>
  <c r="N125" i="7"/>
  <c r="N126" i="7"/>
  <c r="N127" i="7"/>
  <c r="N128" i="7"/>
  <c r="N129" i="7"/>
  <c r="N130" i="7"/>
  <c r="N131" i="7"/>
  <c r="N132" i="7"/>
  <c r="N133" i="7"/>
  <c r="N134" i="7"/>
  <c r="N135" i="7"/>
  <c r="N136" i="7"/>
  <c r="N137" i="7"/>
  <c r="N138" i="7"/>
  <c r="N140" i="7"/>
  <c r="N141" i="7"/>
  <c r="N142" i="7"/>
  <c r="N143" i="7"/>
  <c r="N144" i="7"/>
  <c r="N145" i="7"/>
  <c r="N146" i="7"/>
  <c r="N147" i="7"/>
  <c r="N148" i="7"/>
  <c r="N150" i="7"/>
  <c r="N151" i="7"/>
  <c r="N152" i="7"/>
  <c r="N154" i="7"/>
  <c r="N155" i="7"/>
  <c r="M155" i="7"/>
  <c r="N104" i="7"/>
  <c r="N105" i="7"/>
  <c r="N106" i="7"/>
  <c r="N107" i="7"/>
  <c r="N108" i="7"/>
  <c r="N109" i="7"/>
  <c r="N110" i="7"/>
  <c r="N111" i="7"/>
  <c r="N112" i="7"/>
  <c r="N103" i="7"/>
  <c r="N63" i="7"/>
  <c r="N64" i="7"/>
  <c r="N65" i="7"/>
  <c r="N66" i="7"/>
  <c r="N67" i="7"/>
  <c r="N68" i="7"/>
  <c r="N69" i="7"/>
  <c r="N71" i="7"/>
  <c r="N72" i="7"/>
  <c r="N73" i="7"/>
  <c r="N74" i="7"/>
  <c r="N75" i="7"/>
  <c r="N76" i="7"/>
  <c r="N77" i="7"/>
  <c r="N78" i="7"/>
  <c r="N79" i="7"/>
  <c r="N80" i="7"/>
  <c r="N81" i="7"/>
  <c r="N82" i="7"/>
  <c r="N83" i="7"/>
  <c r="N84" i="7"/>
  <c r="N85" i="7"/>
  <c r="N86" i="7"/>
  <c r="N87" i="7"/>
  <c r="N88" i="7"/>
  <c r="N89" i="7"/>
  <c r="N90" i="7"/>
  <c r="N91" i="7"/>
  <c r="N92" i="7"/>
  <c r="N93" i="7"/>
  <c r="N94" i="7"/>
  <c r="N95" i="7"/>
  <c r="N96" i="7"/>
  <c r="N97" i="7"/>
  <c r="N98" i="7"/>
  <c r="N99" i="7"/>
  <c r="N100" i="7"/>
  <c r="M65" i="7"/>
  <c r="M78" i="7"/>
  <c r="M80" i="7"/>
  <c r="M81" i="7"/>
  <c r="N6" i="7"/>
  <c r="N7" i="7"/>
  <c r="N8" i="7"/>
  <c r="N9" i="7"/>
  <c r="N10" i="7"/>
  <c r="N11" i="7"/>
  <c r="N12" i="7"/>
  <c r="N13"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7" i="7"/>
  <c r="N48" i="7"/>
  <c r="N49" i="7"/>
  <c r="N50" i="7"/>
  <c r="N51" i="7"/>
  <c r="N52" i="7"/>
  <c r="N53" i="7"/>
  <c r="N54" i="7"/>
  <c r="N55" i="7"/>
  <c r="N59" i="7"/>
  <c r="M8" i="7"/>
  <c r="N5" i="7"/>
  <c r="G116" i="7"/>
  <c r="G117" i="7"/>
  <c r="G118" i="7"/>
  <c r="G119" i="7"/>
  <c r="G120" i="7"/>
  <c r="G121" i="7"/>
  <c r="G122" i="7"/>
  <c r="G123" i="7"/>
  <c r="G124" i="7"/>
  <c r="G125" i="7"/>
  <c r="G126" i="7"/>
  <c r="G127" i="7"/>
  <c r="G128" i="7"/>
  <c r="G129" i="7"/>
  <c r="G130" i="7"/>
  <c r="G131" i="7"/>
  <c r="G132" i="7"/>
  <c r="G133" i="7"/>
  <c r="G134" i="7"/>
  <c r="G135" i="7"/>
  <c r="G136" i="7"/>
  <c r="G137" i="7"/>
  <c r="G138" i="7"/>
  <c r="G139" i="7"/>
  <c r="G140" i="7"/>
  <c r="G141" i="7"/>
  <c r="G142" i="7"/>
  <c r="G143" i="7"/>
  <c r="G144" i="7"/>
  <c r="G145" i="7"/>
  <c r="G146" i="7"/>
  <c r="G147" i="7"/>
  <c r="G148" i="7"/>
  <c r="G149" i="7"/>
  <c r="G150" i="7"/>
  <c r="G151" i="7"/>
  <c r="G152" i="7"/>
  <c r="G153" i="7"/>
  <c r="G154" i="7"/>
  <c r="G155" i="7"/>
  <c r="F118" i="7"/>
  <c r="F121" i="7"/>
  <c r="F125" i="7"/>
  <c r="F130" i="7"/>
  <c r="F132" i="7"/>
  <c r="F140" i="7"/>
  <c r="F141" i="7"/>
  <c r="F142" i="7"/>
  <c r="F143" i="7"/>
  <c r="F148" i="7"/>
  <c r="F149" i="7"/>
  <c r="F152" i="7"/>
  <c r="G115" i="7"/>
  <c r="G104" i="7"/>
  <c r="G105" i="7"/>
  <c r="G106" i="7"/>
  <c r="G107" i="7"/>
  <c r="G108" i="7"/>
  <c r="G109" i="7"/>
  <c r="G110" i="7"/>
  <c r="G111" i="7"/>
  <c r="G112" i="7"/>
  <c r="F106" i="7"/>
  <c r="F107" i="7"/>
  <c r="F108" i="7"/>
  <c r="F110" i="7"/>
  <c r="G103" i="7"/>
  <c r="G63" i="7"/>
  <c r="G64" i="7"/>
  <c r="G65" i="7"/>
  <c r="G66" i="7"/>
  <c r="G67" i="7"/>
  <c r="G68" i="7"/>
  <c r="G69" i="7"/>
  <c r="G71" i="7"/>
  <c r="G72" i="7"/>
  <c r="G73" i="7"/>
  <c r="G74" i="7"/>
  <c r="G75" i="7"/>
  <c r="G76" i="7"/>
  <c r="G77" i="7"/>
  <c r="G78" i="7"/>
  <c r="G79" i="7"/>
  <c r="G80" i="7"/>
  <c r="G81" i="7"/>
  <c r="G82" i="7"/>
  <c r="G83" i="7"/>
  <c r="G84" i="7"/>
  <c r="G85" i="7"/>
  <c r="G86" i="7"/>
  <c r="G87" i="7"/>
  <c r="G88" i="7"/>
  <c r="G89" i="7"/>
  <c r="G90" i="7"/>
  <c r="G91" i="7"/>
  <c r="G92" i="7"/>
  <c r="G93" i="7"/>
  <c r="G94" i="7"/>
  <c r="G95" i="7"/>
  <c r="G96" i="7"/>
  <c r="G97" i="7"/>
  <c r="G98" i="7"/>
  <c r="G99" i="7"/>
  <c r="G100" i="7"/>
  <c r="F63" i="7"/>
  <c r="F64" i="7"/>
  <c r="F65" i="7"/>
  <c r="F67" i="7"/>
  <c r="F69" i="7"/>
  <c r="F71" i="7"/>
  <c r="F72" i="7"/>
  <c r="F73" i="7"/>
  <c r="F74" i="7"/>
  <c r="F75" i="7"/>
  <c r="F78" i="7"/>
  <c r="F86" i="7"/>
  <c r="F88" i="7"/>
  <c r="F90" i="7"/>
  <c r="F91" i="7"/>
  <c r="F92" i="7"/>
  <c r="F93" i="7"/>
  <c r="G62" i="7"/>
  <c r="G6" i="7"/>
  <c r="G7" i="7"/>
  <c r="G8" i="7"/>
  <c r="G9" i="7"/>
  <c r="G10" i="7"/>
  <c r="G11" i="7"/>
  <c r="G12" i="7"/>
  <c r="G13" i="7"/>
  <c r="G14" i="7"/>
  <c r="G15" i="7"/>
  <c r="G16" i="7"/>
  <c r="G17" i="7"/>
  <c r="G18" i="7"/>
  <c r="G19" i="7"/>
  <c r="G20" i="7"/>
  <c r="G21" i="7"/>
  <c r="G22" i="7"/>
  <c r="G23" i="7"/>
  <c r="G24" i="7"/>
  <c r="G25" i="7"/>
  <c r="G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5" i="7"/>
  <c r="F6" i="7"/>
  <c r="F7" i="7"/>
  <c r="F8" i="7"/>
  <c r="F9" i="7"/>
  <c r="F10" i="7"/>
  <c r="F11" i="7"/>
  <c r="F12" i="7"/>
  <c r="F13" i="7"/>
  <c r="F14" i="7"/>
  <c r="F15" i="7"/>
  <c r="F16" i="7"/>
  <c r="F17" i="7"/>
  <c r="F18" i="7"/>
  <c r="F19" i="7"/>
  <c r="F20" i="7"/>
  <c r="F21" i="7"/>
  <c r="F22" i="7"/>
  <c r="F23" i="7"/>
  <c r="F24" i="7"/>
  <c r="F25" i="7"/>
  <c r="F26" i="7"/>
  <c r="F27" i="7"/>
  <c r="F28" i="7"/>
  <c r="F31" i="7"/>
  <c r="F32" i="7"/>
  <c r="F33" i="7"/>
  <c r="F34" i="7"/>
  <c r="F35" i="7"/>
  <c r="F36" i="7"/>
  <c r="F37" i="7"/>
  <c r="F38" i="7"/>
  <c r="F39" i="7"/>
  <c r="F57" i="7"/>
  <c r="K4484" i="2"/>
  <c r="F155" i="7" s="1"/>
  <c r="K4472" i="2"/>
  <c r="K4471" i="2"/>
  <c r="K4470" i="2"/>
  <c r="K4469" i="2"/>
  <c r="K4461" i="2"/>
  <c r="K4460" i="2"/>
  <c r="K4459" i="2"/>
  <c r="K4458" i="2"/>
  <c r="K4457" i="2"/>
  <c r="K4456" i="2"/>
  <c r="K4455" i="2"/>
  <c r="K4454" i="2"/>
  <c r="K4453" i="2"/>
  <c r="K4452" i="2"/>
  <c r="K4451" i="2"/>
  <c r="K4450" i="2"/>
  <c r="K4449" i="2"/>
  <c r="F154" i="7" s="1"/>
  <c r="K4439" i="2"/>
  <c r="K4438" i="2"/>
  <c r="K4437" i="2"/>
  <c r="K4436" i="2"/>
  <c r="K4428" i="2"/>
  <c r="K4427" i="2"/>
  <c r="K4426" i="2"/>
  <c r="K4425" i="2"/>
  <c r="K4424" i="2"/>
  <c r="K4423" i="2"/>
  <c r="K4422" i="2"/>
  <c r="K4421" i="2"/>
  <c r="K4420" i="2"/>
  <c r="K4419" i="2"/>
  <c r="K4418" i="2"/>
  <c r="K4417" i="2"/>
  <c r="K4416" i="2"/>
  <c r="K4415" i="2"/>
  <c r="K4414" i="2"/>
  <c r="F153" i="7" s="1"/>
  <c r="K4400" i="2"/>
  <c r="K4399" i="2"/>
  <c r="K4398" i="2"/>
  <c r="K4390" i="2"/>
  <c r="K4389" i="2"/>
  <c r="K4388" i="2"/>
  <c r="K4387" i="2"/>
  <c r="K4386" i="2"/>
  <c r="K4385" i="2"/>
  <c r="K4384" i="2"/>
  <c r="K4383" i="2"/>
  <c r="K4382" i="2"/>
  <c r="K4381" i="2"/>
  <c r="K4368" i="2"/>
  <c r="K4367" i="2"/>
  <c r="K4366" i="2"/>
  <c r="K4358" i="2"/>
  <c r="K4357" i="2"/>
  <c r="K4356" i="2"/>
  <c r="K4355" i="2"/>
  <c r="K4354" i="2"/>
  <c r="K4353" i="2"/>
  <c r="K4352" i="2"/>
  <c r="K4351" i="2"/>
  <c r="K4350" i="2"/>
  <c r="K4349" i="2"/>
  <c r="K4348" i="2"/>
  <c r="K4347" i="2"/>
  <c r="K4346" i="2"/>
  <c r="F151" i="7" s="1"/>
  <c r="K4320" i="2"/>
  <c r="K4319" i="2"/>
  <c r="K4318" i="2"/>
  <c r="K4317" i="2"/>
  <c r="K4316" i="2"/>
  <c r="K4315" i="2"/>
  <c r="K4314" i="2"/>
  <c r="K4313" i="2"/>
  <c r="K4312" i="2"/>
  <c r="K4311" i="2"/>
  <c r="K4290" i="2"/>
  <c r="K4289" i="2"/>
  <c r="K4288" i="2"/>
  <c r="K4287" i="2"/>
  <c r="K4286" i="2"/>
  <c r="K4285" i="2"/>
  <c r="K4284" i="2"/>
  <c r="K4283" i="2"/>
  <c r="K4282" i="2"/>
  <c r="K4281" i="2"/>
  <c r="K4280" i="2"/>
  <c r="K4279" i="2"/>
  <c r="K4278" i="2"/>
  <c r="K4277" i="2"/>
  <c r="K4252" i="2"/>
  <c r="K4251" i="2"/>
  <c r="K4250" i="2"/>
  <c r="K4249" i="2"/>
  <c r="K4248" i="2"/>
  <c r="K4247" i="2"/>
  <c r="K4246" i="2"/>
  <c r="K4245" i="2"/>
  <c r="K4244" i="2"/>
  <c r="K4243" i="2"/>
  <c r="K4242" i="2"/>
  <c r="K4241" i="2"/>
  <c r="K4224" i="2"/>
  <c r="K4223" i="2"/>
  <c r="K4222" i="2"/>
  <c r="K4221" i="2"/>
  <c r="K4220" i="2"/>
  <c r="K4212" i="2"/>
  <c r="K4211" i="2"/>
  <c r="K4210" i="2"/>
  <c r="K4209" i="2"/>
  <c r="K4208" i="2"/>
  <c r="K4198" i="2"/>
  <c r="K4197" i="2"/>
  <c r="K4196" i="2"/>
  <c r="K4195" i="2"/>
  <c r="K4194" i="2"/>
  <c r="K4193" i="2"/>
  <c r="K4192" i="2"/>
  <c r="K4191" i="2"/>
  <c r="K4190" i="2"/>
  <c r="K4189" i="2"/>
  <c r="K4188" i="2"/>
  <c r="K4187" i="2"/>
  <c r="K4186" i="2"/>
  <c r="K4185" i="2"/>
  <c r="F147" i="7" s="1"/>
  <c r="K4178" i="2"/>
  <c r="K4177" i="2"/>
  <c r="K4176" i="2"/>
  <c r="K4175" i="2"/>
  <c r="K4174" i="2"/>
  <c r="K4173" i="2"/>
  <c r="K4172" i="2"/>
  <c r="K4171" i="2"/>
  <c r="K4152" i="2"/>
  <c r="K4151" i="2"/>
  <c r="K4150" i="2"/>
  <c r="K4149" i="2"/>
  <c r="K4148" i="2"/>
  <c r="K4147" i="2"/>
  <c r="K4146" i="2"/>
  <c r="K4145" i="2"/>
  <c r="K4144" i="2"/>
  <c r="K4143" i="2"/>
  <c r="K4142" i="2"/>
  <c r="K4141" i="2"/>
  <c r="K4140" i="2"/>
  <c r="K4139" i="2"/>
  <c r="K4138" i="2"/>
  <c r="K4137" i="2"/>
  <c r="K4136" i="2"/>
  <c r="K4135" i="2"/>
  <c r="F146" i="7" s="1"/>
  <c r="K4124" i="2"/>
  <c r="K4123" i="2"/>
  <c r="K4122" i="2"/>
  <c r="K4121" i="2"/>
  <c r="K4120" i="2"/>
  <c r="K4119" i="2"/>
  <c r="K4118" i="2"/>
  <c r="K4117" i="2"/>
  <c r="K4116" i="2"/>
  <c r="K4115" i="2"/>
  <c r="K4114" i="2"/>
  <c r="K4113" i="2"/>
  <c r="K4112" i="2"/>
  <c r="K4111" i="2"/>
  <c r="K4100" i="2"/>
  <c r="K4099" i="2"/>
  <c r="K4098" i="2"/>
  <c r="K4097" i="2"/>
  <c r="K4096" i="2"/>
  <c r="K4095" i="2"/>
  <c r="K4094" i="2"/>
  <c r="K4093" i="2"/>
  <c r="K4092" i="2"/>
  <c r="K4091" i="2"/>
  <c r="K4090" i="2"/>
  <c r="K4089" i="2"/>
  <c r="K4088" i="2"/>
  <c r="K4087" i="2"/>
  <c r="K4086" i="2"/>
  <c r="K4085" i="2"/>
  <c r="K4084" i="2"/>
  <c r="K4083" i="2"/>
  <c r="K4082" i="2"/>
  <c r="K4081" i="2"/>
  <c r="K4080" i="2"/>
  <c r="K4079" i="2"/>
  <c r="K4078" i="2"/>
  <c r="K4077" i="2"/>
  <c r="K4076" i="2"/>
  <c r="K4075" i="2"/>
  <c r="F145" i="7" s="1"/>
  <c r="K4060" i="2"/>
  <c r="K4059" i="2"/>
  <c r="K4058" i="2"/>
  <c r="K4057" i="2"/>
  <c r="K4056" i="2"/>
  <c r="K4055" i="2"/>
  <c r="K4054" i="2"/>
  <c r="K4053" i="2"/>
  <c r="K4052" i="2"/>
  <c r="K4051" i="2"/>
  <c r="K4050" i="2"/>
  <c r="K4049" i="2"/>
  <c r="K4048" i="2"/>
  <c r="K4047" i="2"/>
  <c r="K4046" i="2"/>
  <c r="K4045" i="2"/>
  <c r="K4044" i="2"/>
  <c r="K4043" i="2"/>
  <c r="K4042" i="2"/>
  <c r="K4041" i="2"/>
  <c r="K4040" i="2"/>
  <c r="K4024" i="2"/>
  <c r="K4023" i="2"/>
  <c r="K4022" i="2"/>
  <c r="K4021" i="2"/>
  <c r="K4020" i="2"/>
  <c r="K4019" i="2"/>
  <c r="K4018" i="2"/>
  <c r="K4017" i="2"/>
  <c r="K4016" i="2"/>
  <c r="K4015" i="2"/>
  <c r="K4014" i="2"/>
  <c r="K4013" i="2"/>
  <c r="K4012" i="2"/>
  <c r="K4011" i="2"/>
  <c r="K4010" i="2"/>
  <c r="K4009" i="2"/>
  <c r="K4008" i="2"/>
  <c r="K4007" i="2"/>
  <c r="K4006" i="2"/>
  <c r="K3977" i="2"/>
  <c r="K3976" i="2"/>
  <c r="K3975" i="2"/>
  <c r="K3974" i="2"/>
  <c r="K3973" i="2"/>
  <c r="K3972" i="2"/>
  <c r="K3971" i="2"/>
  <c r="K3970" i="2"/>
  <c r="K3951" i="2"/>
  <c r="K3950" i="2"/>
  <c r="K3949" i="2"/>
  <c r="K3948" i="2"/>
  <c r="K3947" i="2"/>
  <c r="K3946" i="2"/>
  <c r="K3945" i="2"/>
  <c r="K3944" i="2"/>
  <c r="K3943" i="2"/>
  <c r="K3942" i="2"/>
  <c r="K3941" i="2"/>
  <c r="K3940" i="2"/>
  <c r="K3939" i="2"/>
  <c r="K3938" i="2"/>
  <c r="K3937" i="2"/>
  <c r="K3936" i="2"/>
  <c r="K3924" i="2"/>
  <c r="K3923" i="2"/>
  <c r="K3922" i="2"/>
  <c r="K3914" i="2"/>
  <c r="K3913" i="2"/>
  <c r="K3912" i="2"/>
  <c r="K3911" i="2"/>
  <c r="K3910" i="2"/>
  <c r="K3909" i="2"/>
  <c r="K3908" i="2"/>
  <c r="K3907" i="2"/>
  <c r="K3906" i="2"/>
  <c r="K3905" i="2"/>
  <c r="K3904" i="2"/>
  <c r="K3903" i="2"/>
  <c r="K3902" i="2"/>
  <c r="K3883" i="2"/>
  <c r="K3882" i="2"/>
  <c r="K3881" i="2"/>
  <c r="K3880" i="2"/>
  <c r="K3879" i="2"/>
  <c r="K3871" i="2"/>
  <c r="K3870" i="2"/>
  <c r="K3869" i="2"/>
  <c r="K3868" i="2"/>
  <c r="K3867" i="2"/>
  <c r="K3856" i="2"/>
  <c r="K3855" i="2"/>
  <c r="K3854" i="2"/>
  <c r="K3853" i="2"/>
  <c r="K3852" i="2"/>
  <c r="K3851" i="2"/>
  <c r="K3850" i="2"/>
  <c r="K3849" i="2"/>
  <c r="K3848" i="2"/>
  <c r="K3847" i="2"/>
  <c r="K3846" i="2"/>
  <c r="K3844" i="2"/>
  <c r="K3843" i="2"/>
  <c r="K3842" i="2"/>
  <c r="K3841" i="2"/>
  <c r="K3840" i="2"/>
  <c r="K3817" i="2"/>
  <c r="K3816" i="2"/>
  <c r="K3815" i="2"/>
  <c r="K3814" i="2"/>
  <c r="K3813" i="2"/>
  <c r="K3812" i="2"/>
  <c r="K3811" i="2"/>
  <c r="K3810" i="2"/>
  <c r="K3809" i="2"/>
  <c r="K3808" i="2"/>
  <c r="K3807" i="2"/>
  <c r="K3806" i="2"/>
  <c r="K3794" i="2"/>
  <c r="K3793" i="2"/>
  <c r="K3792" i="2"/>
  <c r="K3791" i="2"/>
  <c r="K3790" i="2"/>
  <c r="K3783" i="2"/>
  <c r="K3782" i="2"/>
  <c r="K3781" i="2"/>
  <c r="K3780" i="2"/>
  <c r="K3779" i="2"/>
  <c r="K3778" i="2"/>
  <c r="K3777" i="2"/>
  <c r="K3776" i="2"/>
  <c r="K3775" i="2"/>
  <c r="K3774" i="2"/>
  <c r="K3773" i="2"/>
  <c r="K3772" i="2"/>
  <c r="K3771" i="2"/>
  <c r="K3770" i="2"/>
  <c r="F138" i="7" s="1"/>
  <c r="K3746" i="2"/>
  <c r="K3745" i="2"/>
  <c r="K3744" i="2"/>
  <c r="K3743" i="2"/>
  <c r="K3742" i="2"/>
  <c r="K3741" i="2"/>
  <c r="K3740" i="2"/>
  <c r="K3739" i="2"/>
  <c r="K3738" i="2"/>
  <c r="K3737" i="2"/>
  <c r="K3736" i="2"/>
  <c r="K3735" i="2"/>
  <c r="K3725" i="2"/>
  <c r="K3724" i="2"/>
  <c r="K3723" i="2"/>
  <c r="K3722" i="2"/>
  <c r="K3721" i="2"/>
  <c r="K3720" i="2"/>
  <c r="K3719" i="2"/>
  <c r="K3718" i="2"/>
  <c r="K3717" i="2"/>
  <c r="K3716" i="2"/>
  <c r="K3715" i="2"/>
  <c r="K3714" i="2"/>
  <c r="K3713" i="2"/>
  <c r="F137" i="7" s="1"/>
  <c r="K3706" i="2"/>
  <c r="K3705" i="2"/>
  <c r="K3704" i="2"/>
  <c r="K3703" i="2"/>
  <c r="K3702" i="2"/>
  <c r="K3701" i="2"/>
  <c r="K3700" i="2"/>
  <c r="K3699" i="2"/>
  <c r="K3698" i="2"/>
  <c r="K3697" i="2"/>
  <c r="K3677" i="2"/>
  <c r="K3676" i="2"/>
  <c r="K3675" i="2"/>
  <c r="K3674" i="2"/>
  <c r="K3673" i="2"/>
  <c r="K3672" i="2"/>
  <c r="K3671" i="2"/>
  <c r="K3670" i="2"/>
  <c r="K3669" i="2"/>
  <c r="K3668" i="2"/>
  <c r="K3667" i="2"/>
  <c r="K3666" i="2"/>
  <c r="K3665" i="2"/>
  <c r="K3664" i="2"/>
  <c r="K3663" i="2"/>
  <c r="K3650" i="2"/>
  <c r="K3649" i="2"/>
  <c r="K3648" i="2"/>
  <c r="K3647" i="2"/>
  <c r="K3646" i="2"/>
  <c r="K3645" i="2"/>
  <c r="K3644" i="2"/>
  <c r="K3643" i="2"/>
  <c r="K3636" i="2"/>
  <c r="K3635" i="2"/>
  <c r="K3634" i="2"/>
  <c r="K3633" i="2"/>
  <c r="K3632" i="2"/>
  <c r="K3631" i="2"/>
  <c r="K3630" i="2"/>
  <c r="K3629" i="2"/>
  <c r="K3628" i="2"/>
  <c r="K3627" i="2"/>
  <c r="K3626" i="2"/>
  <c r="K3625" i="2"/>
  <c r="K3624" i="2"/>
  <c r="K3623" i="2"/>
  <c r="F135" i="7" s="1"/>
  <c r="K3601" i="2"/>
  <c r="K3600" i="2"/>
  <c r="K3599" i="2"/>
  <c r="K3598" i="2"/>
  <c r="K3597" i="2"/>
  <c r="K3596" i="2"/>
  <c r="K3595" i="2"/>
  <c r="K3594" i="2"/>
  <c r="K3593" i="2"/>
  <c r="K3592" i="2"/>
  <c r="K3591" i="2"/>
  <c r="K3590" i="2"/>
  <c r="K3589" i="2"/>
  <c r="K3579" i="2"/>
  <c r="K3578" i="2"/>
  <c r="K3577" i="2"/>
  <c r="K3576" i="2"/>
  <c r="K3575" i="2"/>
  <c r="K3574" i="2"/>
  <c r="K3573" i="2"/>
  <c r="K3572" i="2"/>
  <c r="K3571" i="2"/>
  <c r="K3570" i="2"/>
  <c r="K3569" i="2"/>
  <c r="K3568" i="2"/>
  <c r="K3567" i="2"/>
  <c r="K3566" i="2"/>
  <c r="K3565" i="2"/>
  <c r="K3564" i="2"/>
  <c r="K3563" i="2"/>
  <c r="K3562" i="2"/>
  <c r="K3561" i="2"/>
  <c r="K3560" i="2"/>
  <c r="K3559" i="2"/>
  <c r="K3558" i="2"/>
  <c r="K3557" i="2"/>
  <c r="K3556" i="2"/>
  <c r="K3555" i="2"/>
  <c r="K3554" i="2"/>
  <c r="K3553" i="2"/>
  <c r="K3552" i="2"/>
  <c r="K3551" i="2"/>
  <c r="K3550" i="2"/>
  <c r="K3549" i="2"/>
  <c r="F134" i="7" s="1"/>
  <c r="K3535" i="2"/>
  <c r="K3536" i="2" s="1"/>
  <c r="S133" i="7" s="1"/>
  <c r="K3527" i="2"/>
  <c r="K3526" i="2"/>
  <c r="K3525" i="2"/>
  <c r="K3524" i="2"/>
  <c r="K3523" i="2"/>
  <c r="K3522" i="2"/>
  <c r="K3521" i="2"/>
  <c r="K3520" i="2"/>
  <c r="K3519" i="2"/>
  <c r="K3518" i="2"/>
  <c r="K3517" i="2"/>
  <c r="K3516" i="2"/>
  <c r="K3515" i="2"/>
  <c r="K3514" i="2"/>
  <c r="F133" i="7" s="1"/>
  <c r="K3508" i="2"/>
  <c r="K3507" i="2"/>
  <c r="K3506" i="2"/>
  <c r="K3505" i="2"/>
  <c r="K3504" i="2"/>
  <c r="K3503" i="2"/>
  <c r="K3502" i="2"/>
  <c r="K3501" i="2"/>
  <c r="K3494" i="2"/>
  <c r="K3493" i="2"/>
  <c r="K3492" i="2"/>
  <c r="K3478" i="2"/>
  <c r="K3482" i="2"/>
  <c r="K3481" i="2"/>
  <c r="K3480" i="2"/>
  <c r="K3479" i="2"/>
  <c r="K3477" i="2"/>
  <c r="K3476" i="2"/>
  <c r="K3475" i="2"/>
  <c r="K3474" i="2"/>
  <c r="K3473" i="2"/>
  <c r="K3472" i="2"/>
  <c r="F131" i="7" s="1"/>
  <c r="K3464" i="2"/>
  <c r="K3463" i="2"/>
  <c r="K3462" i="2"/>
  <c r="K3461" i="2"/>
  <c r="K3460" i="2"/>
  <c r="K3459" i="2"/>
  <c r="K3458" i="2"/>
  <c r="K3446" i="2"/>
  <c r="K3445" i="2"/>
  <c r="K3444" i="2"/>
  <c r="K3437" i="2"/>
  <c r="K3436" i="2"/>
  <c r="K3435" i="2"/>
  <c r="K3434" i="2"/>
  <c r="K3433" i="2"/>
  <c r="K3432" i="2"/>
  <c r="K3431" i="2"/>
  <c r="K3430" i="2"/>
  <c r="K3429" i="2"/>
  <c r="K3428" i="2"/>
  <c r="K3427" i="2"/>
  <c r="K3426" i="2"/>
  <c r="K3425" i="2"/>
  <c r="K3424" i="2"/>
  <c r="F129" i="7" s="1"/>
  <c r="K3414" i="2"/>
  <c r="K3413" i="2"/>
  <c r="K3412" i="2"/>
  <c r="K3411" i="2"/>
  <c r="K3404" i="2"/>
  <c r="K3403" i="2"/>
  <c r="K3402" i="2"/>
  <c r="K3401" i="2"/>
  <c r="K3400" i="2"/>
  <c r="K3399" i="2"/>
  <c r="K3398" i="2"/>
  <c r="K3397" i="2"/>
  <c r="K3396" i="2"/>
  <c r="K3395" i="2"/>
  <c r="K3394" i="2"/>
  <c r="K3393" i="2"/>
  <c r="K3392" i="2"/>
  <c r="K3391" i="2"/>
  <c r="K3382" i="2"/>
  <c r="K3381" i="2"/>
  <c r="K3380" i="2"/>
  <c r="K3379" i="2"/>
  <c r="K3378" i="2"/>
  <c r="K3371" i="2"/>
  <c r="K3370" i="2"/>
  <c r="K3369" i="2"/>
  <c r="K3368" i="2"/>
  <c r="K3367" i="2"/>
  <c r="K3366" i="2"/>
  <c r="K3365" i="2"/>
  <c r="K3364" i="2"/>
  <c r="K3363" i="2"/>
  <c r="K3362" i="2"/>
  <c r="K3361" i="2"/>
  <c r="K3360" i="2"/>
  <c r="K3359" i="2"/>
  <c r="K3358" i="2"/>
  <c r="K3343" i="2"/>
  <c r="K3342" i="2"/>
  <c r="K3334" i="2"/>
  <c r="K3333" i="2"/>
  <c r="K3332" i="2"/>
  <c r="K3331" i="2"/>
  <c r="K3330" i="2"/>
  <c r="K3329" i="2"/>
  <c r="K3328" i="2"/>
  <c r="K3327" i="2"/>
  <c r="K3326" i="2"/>
  <c r="K3325" i="2"/>
  <c r="K3324" i="2"/>
  <c r="K3323" i="2"/>
  <c r="F126" i="7" s="1"/>
  <c r="K3308" i="2"/>
  <c r="K3307" i="2"/>
  <c r="K3306" i="2"/>
  <c r="K3305" i="2"/>
  <c r="K3304" i="2"/>
  <c r="K3303" i="2"/>
  <c r="K3302" i="2"/>
  <c r="K3301" i="2"/>
  <c r="K3300" i="2"/>
  <c r="K3292" i="2"/>
  <c r="K3291" i="2"/>
  <c r="K3290" i="2"/>
  <c r="K3289" i="2"/>
  <c r="K3277" i="2"/>
  <c r="K3276" i="2"/>
  <c r="K3275" i="2"/>
  <c r="K3274" i="2"/>
  <c r="K3273" i="2"/>
  <c r="K3272" i="2"/>
  <c r="K3271" i="2"/>
  <c r="K3270" i="2"/>
  <c r="K3269" i="2"/>
  <c r="K3268" i="2"/>
  <c r="K3267" i="2"/>
  <c r="K3266" i="2"/>
  <c r="K3265" i="2"/>
  <c r="K3264" i="2"/>
  <c r="F124" i="7" s="1"/>
  <c r="K3257" i="2"/>
  <c r="K3256" i="2"/>
  <c r="K3255" i="2"/>
  <c r="K3254" i="2"/>
  <c r="K3245" i="2"/>
  <c r="K3244" i="2"/>
  <c r="K3243" i="2"/>
  <c r="K3242" i="2"/>
  <c r="K3241" i="2"/>
  <c r="K3240" i="2"/>
  <c r="K3239" i="2"/>
  <c r="K3238" i="2"/>
  <c r="K3237" i="2"/>
  <c r="K3236" i="2"/>
  <c r="K3235" i="2"/>
  <c r="K3234" i="2"/>
  <c r="K3233" i="2"/>
  <c r="K3232" i="2"/>
  <c r="K3231" i="2"/>
  <c r="K3230" i="2"/>
  <c r="K3229" i="2"/>
  <c r="K3228" i="2"/>
  <c r="F123" i="7" s="1"/>
  <c r="K3221" i="2"/>
  <c r="K3220" i="2"/>
  <c r="K3206" i="2"/>
  <c r="K3205" i="2"/>
  <c r="K3204" i="2"/>
  <c r="K3203" i="2"/>
  <c r="K3202" i="2"/>
  <c r="K3201" i="2"/>
  <c r="K3200" i="2"/>
  <c r="K3199" i="2"/>
  <c r="K3198" i="2"/>
  <c r="K3197" i="2"/>
  <c r="K3196" i="2"/>
  <c r="K3195" i="2"/>
  <c r="K3194" i="2"/>
  <c r="K3193" i="2"/>
  <c r="K3192" i="2"/>
  <c r="K3191" i="2"/>
  <c r="K3190" i="2"/>
  <c r="K3189" i="2"/>
  <c r="K3188" i="2"/>
  <c r="K3187" i="2"/>
  <c r="K3186" i="2"/>
  <c r="F122" i="7" s="1"/>
  <c r="K3174" i="2"/>
  <c r="K3173" i="2"/>
  <c r="K3172" i="2"/>
  <c r="K3171" i="2"/>
  <c r="K3170" i="2"/>
  <c r="K3169" i="2"/>
  <c r="K3168" i="2"/>
  <c r="K3167" i="2"/>
  <c r="K3159" i="2"/>
  <c r="K3158" i="2"/>
  <c r="K3157" i="2"/>
  <c r="K3156" i="2"/>
  <c r="K3155" i="2"/>
  <c r="K3154" i="2"/>
  <c r="K3153" i="2"/>
  <c r="K3152" i="2"/>
  <c r="K3151" i="2"/>
  <c r="K3150" i="2"/>
  <c r="K3132" i="2"/>
  <c r="K3131" i="2"/>
  <c r="K3130" i="2"/>
  <c r="K3129" i="2"/>
  <c r="K3128" i="2"/>
  <c r="K3127" i="2"/>
  <c r="K3126" i="2"/>
  <c r="K3125" i="2"/>
  <c r="K3124" i="2"/>
  <c r="K3123" i="2"/>
  <c r="K3122" i="2"/>
  <c r="K3121" i="2"/>
  <c r="K3120" i="2"/>
  <c r="K3119" i="2"/>
  <c r="K3118" i="2"/>
  <c r="K3117" i="2"/>
  <c r="K3090" i="2"/>
  <c r="K3089" i="2"/>
  <c r="K3088" i="2"/>
  <c r="K3087" i="2"/>
  <c r="K3086" i="2"/>
  <c r="K3085" i="2"/>
  <c r="K3084" i="2"/>
  <c r="K3083" i="2"/>
  <c r="K3082" i="2"/>
  <c r="K3081" i="2"/>
  <c r="K3068" i="2"/>
  <c r="K3067" i="2"/>
  <c r="K3066" i="2"/>
  <c r="K3065" i="2"/>
  <c r="K3064" i="2"/>
  <c r="K3063" i="2"/>
  <c r="K3062" i="2"/>
  <c r="K3061" i="2"/>
  <c r="K3060" i="2"/>
  <c r="K3059" i="2"/>
  <c r="K3058" i="2"/>
  <c r="K3057" i="2"/>
  <c r="F119" i="7" s="1"/>
  <c r="K3049" i="2"/>
  <c r="K3048" i="2"/>
  <c r="K3047" i="2"/>
  <c r="K3035" i="2"/>
  <c r="K3034" i="2"/>
  <c r="K3033" i="2"/>
  <c r="K3032" i="2"/>
  <c r="K3031" i="2"/>
  <c r="K3030" i="2"/>
  <c r="K3029" i="2"/>
  <c r="K3028" i="2"/>
  <c r="F117" i="7" s="1"/>
  <c r="K3020" i="2"/>
  <c r="K3019" i="2"/>
  <c r="K3018" i="2"/>
  <c r="K3017" i="2"/>
  <c r="K3016" i="2"/>
  <c r="K3015" i="2"/>
  <c r="K3014" i="2"/>
  <c r="K3013" i="2"/>
  <c r="K3012" i="2"/>
  <c r="F116" i="7" s="1"/>
  <c r="K3003" i="2"/>
  <c r="K3002" i="2"/>
  <c r="K3001" i="2"/>
  <c r="K3000" i="2"/>
  <c r="K2999" i="2"/>
  <c r="K2998" i="2"/>
  <c r="K2991" i="2"/>
  <c r="K2990" i="2"/>
  <c r="K2989" i="2"/>
  <c r="K2988" i="2"/>
  <c r="K2987" i="2"/>
  <c r="K2985" i="2"/>
  <c r="K2984" i="2"/>
  <c r="K2983" i="2"/>
  <c r="K2929" i="2"/>
  <c r="K2928" i="2"/>
  <c r="K2927" i="2"/>
  <c r="K2926" i="2"/>
  <c r="K2925" i="2"/>
  <c r="K2924" i="2"/>
  <c r="K2923" i="2"/>
  <c r="K2922" i="2"/>
  <c r="K2921" i="2"/>
  <c r="K2920" i="2"/>
  <c r="K2919" i="2"/>
  <c r="K2918" i="2"/>
  <c r="K2917" i="2"/>
  <c r="K2916" i="2"/>
  <c r="K2915" i="2"/>
  <c r="K2914" i="2"/>
  <c r="K2913" i="2"/>
  <c r="F112" i="7" s="1"/>
  <c r="K2887" i="2"/>
  <c r="K2886" i="2"/>
  <c r="K2885" i="2"/>
  <c r="K2884" i="2"/>
  <c r="K2883" i="2"/>
  <c r="K2882" i="2"/>
  <c r="K2881" i="2"/>
  <c r="K2880" i="2"/>
  <c r="K2879" i="2"/>
  <c r="K2878" i="2"/>
  <c r="K2877" i="2"/>
  <c r="F111" i="7" s="1"/>
  <c r="K2866" i="2"/>
  <c r="K2823" i="2"/>
  <c r="K2822" i="2"/>
  <c r="K2821" i="2"/>
  <c r="K2820" i="2"/>
  <c r="K2819" i="2"/>
  <c r="K2818" i="2"/>
  <c r="K2817" i="2"/>
  <c r="K2816" i="2"/>
  <c r="K2815" i="2"/>
  <c r="K2814" i="2"/>
  <c r="K2813" i="2"/>
  <c r="K2812" i="2"/>
  <c r="K2811" i="2"/>
  <c r="K2810" i="2"/>
  <c r="K2809" i="2"/>
  <c r="K2808" i="2"/>
  <c r="K2807" i="2"/>
  <c r="K2806" i="2"/>
  <c r="K2805" i="2"/>
  <c r="K2804" i="2"/>
  <c r="F109" i="7" s="1"/>
  <c r="K2786" i="2"/>
  <c r="K2785" i="2"/>
  <c r="K2784" i="2"/>
  <c r="K2783" i="2"/>
  <c r="K2775" i="2"/>
  <c r="K2774" i="2"/>
  <c r="K2773" i="2"/>
  <c r="K2772" i="2"/>
  <c r="K2771" i="2"/>
  <c r="K2770" i="2"/>
  <c r="K2751" i="2"/>
  <c r="K2750" i="2"/>
  <c r="K2749" i="2"/>
  <c r="K2748" i="2"/>
  <c r="K2747" i="2"/>
  <c r="K2746" i="2"/>
  <c r="K2738" i="2"/>
  <c r="K2737" i="2"/>
  <c r="K2736" i="2"/>
  <c r="K2726" i="2"/>
  <c r="K2725" i="2"/>
  <c r="K2724" i="2"/>
  <c r="K2723" i="2"/>
  <c r="K2722" i="2"/>
  <c r="K2721" i="2"/>
  <c r="K2720" i="2"/>
  <c r="K2719" i="2"/>
  <c r="K2718" i="2"/>
  <c r="K2717" i="2"/>
  <c r="F105" i="7" s="1"/>
  <c r="K2682" i="2"/>
  <c r="K2681" i="2"/>
  <c r="K2680" i="2"/>
  <c r="K2679" i="2"/>
  <c r="K2678" i="2"/>
  <c r="K2677" i="2"/>
  <c r="K2676" i="2"/>
  <c r="K2675" i="2"/>
  <c r="K2674" i="2"/>
  <c r="K2673" i="2"/>
  <c r="K2672" i="2"/>
  <c r="K2671" i="2"/>
  <c r="K2670" i="2"/>
  <c r="K2669" i="2"/>
  <c r="K2668" i="2"/>
  <c r="K2667" i="2"/>
  <c r="F104" i="7" s="1"/>
  <c r="K2648" i="2"/>
  <c r="K2647" i="2"/>
  <c r="K2646" i="2"/>
  <c r="K2645" i="2"/>
  <c r="K2644" i="2"/>
  <c r="K2643" i="2"/>
  <c r="K2642" i="2"/>
  <c r="K2641" i="2"/>
  <c r="K2640" i="2"/>
  <c r="K2639" i="2"/>
  <c r="K2638" i="2"/>
  <c r="K2637" i="2"/>
  <c r="K2636" i="2"/>
  <c r="K2635" i="2"/>
  <c r="K2634" i="2"/>
  <c r="K2627" i="2"/>
  <c r="K2626" i="2"/>
  <c r="K2625" i="2"/>
  <c r="K2624" i="2"/>
  <c r="K2623" i="2"/>
  <c r="K2622" i="2"/>
  <c r="K2621" i="2"/>
  <c r="K2620" i="2"/>
  <c r="K2613" i="2"/>
  <c r="K2612" i="2"/>
  <c r="K2611" i="2"/>
  <c r="K2610" i="2"/>
  <c r="K2609" i="2"/>
  <c r="K2608" i="2"/>
  <c r="K2607" i="2"/>
  <c r="K2606" i="2"/>
  <c r="K2605" i="2"/>
  <c r="K2604" i="2"/>
  <c r="K2603" i="2"/>
  <c r="H4473" i="2"/>
  <c r="H4440" i="2"/>
  <c r="H4429" i="2"/>
  <c r="H4401" i="2"/>
  <c r="H4369" i="2"/>
  <c r="H4321" i="2"/>
  <c r="H4291" i="2"/>
  <c r="H4213" i="2"/>
  <c r="H4199" i="2"/>
  <c r="H4179" i="2"/>
  <c r="H4125" i="2"/>
  <c r="H4101" i="2"/>
  <c r="H4061" i="2"/>
  <c r="H4025" i="2"/>
  <c r="H3978" i="2"/>
  <c r="H3952" i="2"/>
  <c r="H3857" i="2"/>
  <c r="H3818" i="2"/>
  <c r="H3795" i="2"/>
  <c r="H3747" i="2"/>
  <c r="H3707" i="2"/>
  <c r="H3651" i="2"/>
  <c r="H3602" i="2"/>
  <c r="H3536" i="2"/>
  <c r="H3495" i="2"/>
  <c r="H3483" i="2"/>
  <c r="H3447" i="2"/>
  <c r="H3415" i="2"/>
  <c r="H3405" i="2"/>
  <c r="H3383" i="2"/>
  <c r="H3372" i="2"/>
  <c r="H3344" i="2"/>
  <c r="H3335" i="2"/>
  <c r="H3293" i="2"/>
  <c r="H3258" i="2"/>
  <c r="H3222" i="2"/>
  <c r="H3207" i="2"/>
  <c r="H3160" i="2"/>
  <c r="H3133" i="2"/>
  <c r="H3093" i="2"/>
  <c r="H3070" i="2"/>
  <c r="H3021" i="2"/>
  <c r="H3004" i="2"/>
  <c r="H2992" i="2"/>
  <c r="H2976" i="2"/>
  <c r="H2930" i="2"/>
  <c r="H2867" i="2"/>
  <c r="H2854" i="2"/>
  <c r="H2824" i="2"/>
  <c r="H2739" i="2"/>
  <c r="H2727" i="2"/>
  <c r="H2710" i="2"/>
  <c r="H2683" i="2"/>
  <c r="H2661" i="2"/>
  <c r="H2628" i="2"/>
  <c r="H2602" i="2"/>
  <c r="H2587" i="2"/>
  <c r="H2563" i="2"/>
  <c r="H2551" i="2"/>
  <c r="H2476" i="2"/>
  <c r="H2443" i="2"/>
  <c r="H2412" i="2"/>
  <c r="H2374" i="2"/>
  <c r="H2244" i="2"/>
  <c r="H2212" i="2"/>
  <c r="H2140" i="2"/>
  <c r="H2084" i="2"/>
  <c r="H2074" i="2"/>
  <c r="H2017" i="2"/>
  <c r="H2004" i="2"/>
  <c r="H1941" i="2"/>
  <c r="H1917" i="2"/>
  <c r="H1872" i="2"/>
  <c r="H1841" i="2"/>
  <c r="H1800" i="2"/>
  <c r="H1775" i="2"/>
  <c r="H1729" i="2"/>
  <c r="H1672" i="2"/>
  <c r="H1676" i="2" s="1"/>
  <c r="H1653" i="2"/>
  <c r="H1654" i="2" s="1"/>
  <c r="H1629" i="2"/>
  <c r="H1610" i="2"/>
  <c r="H1575" i="2"/>
  <c r="H1523" i="2"/>
  <c r="H1431" i="2"/>
  <c r="H1402" i="2"/>
  <c r="H1356" i="2"/>
  <c r="H1334" i="2"/>
  <c r="H1294" i="2"/>
  <c r="H1258" i="2"/>
  <c r="H1239" i="2"/>
  <c r="H1102" i="2"/>
  <c r="H1080" i="2"/>
  <c r="H1062" i="2"/>
  <c r="H912" i="2"/>
  <c r="H853" i="2"/>
  <c r="H840" i="2"/>
  <c r="H772" i="2"/>
  <c r="H750" i="2"/>
  <c r="H693" i="2"/>
  <c r="H675" i="2"/>
  <c r="H498" i="2"/>
  <c r="H460" i="2"/>
  <c r="H467" i="2" s="1"/>
  <c r="H443" i="2"/>
  <c r="H432" i="2"/>
  <c r="H410" i="2"/>
  <c r="H399" i="2"/>
  <c r="H34" i="2"/>
  <c r="H22" i="2"/>
  <c r="K2602" i="2"/>
  <c r="F100" i="7" s="1"/>
  <c r="K2578" i="2"/>
  <c r="K2577" i="2"/>
  <c r="K2576" i="2"/>
  <c r="K2575" i="2"/>
  <c r="K2574" i="2"/>
  <c r="K2573" i="2"/>
  <c r="K2572" i="2"/>
  <c r="K2571" i="2"/>
  <c r="K2570" i="2"/>
  <c r="K2569" i="2"/>
  <c r="K2568" i="2"/>
  <c r="F99" i="7" s="1"/>
  <c r="K2562" i="2"/>
  <c r="K2561" i="2"/>
  <c r="K2560" i="2"/>
  <c r="K2559" i="2"/>
  <c r="K2558" i="2"/>
  <c r="K2557" i="2"/>
  <c r="K2550" i="2"/>
  <c r="K2549" i="2"/>
  <c r="K2548" i="2"/>
  <c r="K2547" i="2"/>
  <c r="K2546" i="2"/>
  <c r="K2545" i="2"/>
  <c r="K2544" i="2"/>
  <c r="K2543" i="2"/>
  <c r="K2542" i="2"/>
  <c r="K2541" i="2"/>
  <c r="F98" i="7" s="1"/>
  <c r="K2534" i="2"/>
  <c r="K2533" i="2"/>
  <c r="K2532" i="2"/>
  <c r="K2531" i="2"/>
  <c r="K2530" i="2"/>
  <c r="K2529" i="2"/>
  <c r="K2528" i="2"/>
  <c r="K2527" i="2"/>
  <c r="K2526" i="2"/>
  <c r="K2525" i="2"/>
  <c r="K2524" i="2"/>
  <c r="K2523" i="2"/>
  <c r="K2522" i="2"/>
  <c r="K2521" i="2"/>
  <c r="K2520" i="2"/>
  <c r="K2519" i="2"/>
  <c r="K2497" i="2"/>
  <c r="K2496" i="2"/>
  <c r="K2495" i="2"/>
  <c r="K2494" i="2"/>
  <c r="K2493" i="2"/>
  <c r="K2492" i="2"/>
  <c r="K2491" i="2"/>
  <c r="K2490" i="2"/>
  <c r="K2489" i="2"/>
  <c r="K2488" i="2"/>
  <c r="K2487" i="2"/>
  <c r="K2486" i="2"/>
  <c r="K2485" i="2"/>
  <c r="K2484" i="2"/>
  <c r="F97" i="7" s="1"/>
  <c r="K2475" i="2"/>
  <c r="K2474" i="2"/>
  <c r="K2473" i="2"/>
  <c r="K2472" i="2"/>
  <c r="K2471" i="2"/>
  <c r="K2470" i="2"/>
  <c r="K2469" i="2"/>
  <c r="K2468" i="2"/>
  <c r="K2467" i="2"/>
  <c r="K2466" i="2"/>
  <c r="K2465" i="2"/>
  <c r="K2464" i="2"/>
  <c r="K2442" i="2"/>
  <c r="K2441" i="2"/>
  <c r="K2440" i="2"/>
  <c r="K2439" i="2"/>
  <c r="K2438" i="2"/>
  <c r="K2437" i="2"/>
  <c r="K2436" i="2"/>
  <c r="K2435" i="2"/>
  <c r="K2434" i="2"/>
  <c r="K2433" i="2"/>
  <c r="K2432" i="2"/>
  <c r="K2431" i="2"/>
  <c r="K2430" i="2"/>
  <c r="K2429" i="2"/>
  <c r="F96" i="7" s="1"/>
  <c r="K2411" i="2"/>
  <c r="K2410" i="2"/>
  <c r="K2409" i="2"/>
  <c r="K2408" i="2"/>
  <c r="K2407" i="2"/>
  <c r="K2405" i="2"/>
  <c r="K2404" i="2"/>
  <c r="K2403" i="2"/>
  <c r="K2392" i="2"/>
  <c r="K2391" i="2"/>
  <c r="K2390" i="2"/>
  <c r="K2389" i="2"/>
  <c r="K2388" i="2"/>
  <c r="K2387" i="2"/>
  <c r="K2386" i="2"/>
  <c r="K2385" i="2"/>
  <c r="K2384" i="2"/>
  <c r="K2383" i="2"/>
  <c r="K2382" i="2"/>
  <c r="K2381" i="2"/>
  <c r="K2380" i="2"/>
  <c r="F95" i="7" s="1"/>
  <c r="K2373" i="2"/>
  <c r="K2372" i="2"/>
  <c r="K2371" i="2"/>
  <c r="K2370" i="2"/>
  <c r="K2369" i="2"/>
  <c r="K2368" i="2"/>
  <c r="K2367" i="2"/>
  <c r="K2366" i="2"/>
  <c r="K2345" i="2"/>
  <c r="K2344" i="2"/>
  <c r="K2343" i="2"/>
  <c r="K2342" i="2"/>
  <c r="K2341" i="2"/>
  <c r="K2340" i="2"/>
  <c r="K2339" i="2"/>
  <c r="K2338" i="2"/>
  <c r="K2337" i="2"/>
  <c r="K2336" i="2"/>
  <c r="K2335" i="2"/>
  <c r="K2334" i="2"/>
  <c r="K2333" i="2"/>
  <c r="K2332" i="2"/>
  <c r="K2331" i="2"/>
  <c r="F94" i="7" s="1"/>
  <c r="K2318" i="2"/>
  <c r="K2317" i="2"/>
  <c r="K2316" i="2"/>
  <c r="K2315" i="2"/>
  <c r="K2314" i="2"/>
  <c r="K2306" i="2"/>
  <c r="K2305" i="2"/>
  <c r="K2304" i="2"/>
  <c r="K2303" i="2"/>
  <c r="K2302" i="2"/>
  <c r="K2301" i="2"/>
  <c r="K2300" i="2"/>
  <c r="K2299" i="2"/>
  <c r="K2298" i="2"/>
  <c r="K2297" i="2"/>
  <c r="K2279" i="2"/>
  <c r="K2278" i="2"/>
  <c r="K2277" i="2"/>
  <c r="K2270" i="2"/>
  <c r="K2269" i="2"/>
  <c r="K2268" i="2"/>
  <c r="K2267" i="2"/>
  <c r="K2266" i="2"/>
  <c r="K2265" i="2"/>
  <c r="K2264" i="2"/>
  <c r="K2253" i="2"/>
  <c r="K2252" i="2"/>
  <c r="K2251" i="2"/>
  <c r="K2243" i="2"/>
  <c r="K2242" i="2"/>
  <c r="K2241" i="2"/>
  <c r="K2240" i="2"/>
  <c r="K2239" i="2"/>
  <c r="K2238" i="2"/>
  <c r="K2237" i="2"/>
  <c r="K2236" i="2"/>
  <c r="K2235" i="2"/>
  <c r="K2234" i="2"/>
  <c r="K2233" i="2"/>
  <c r="K2232" i="2"/>
  <c r="K2231" i="2"/>
  <c r="K2230" i="2"/>
  <c r="K2229" i="2"/>
  <c r="K2211" i="2"/>
  <c r="K2210" i="2"/>
  <c r="K2209" i="2"/>
  <c r="K2208" i="2"/>
  <c r="K2207" i="2"/>
  <c r="K2206" i="2"/>
  <c r="K2205" i="2"/>
  <c r="K2204" i="2"/>
  <c r="K2203" i="2"/>
  <c r="K2202" i="2"/>
  <c r="K2201" i="2"/>
  <c r="K2200" i="2"/>
  <c r="K2199" i="2"/>
  <c r="K2198" i="2"/>
  <c r="K2197" i="2"/>
  <c r="K2195" i="2"/>
  <c r="F89" i="7" s="1"/>
  <c r="K2173" i="2"/>
  <c r="K2174" i="2" s="1"/>
  <c r="S88" i="7" s="1"/>
  <c r="K2166" i="2"/>
  <c r="K2165" i="2"/>
  <c r="K2164" i="2"/>
  <c r="K2163" i="2"/>
  <c r="K2162" i="2"/>
  <c r="K2139" i="2"/>
  <c r="K2138" i="2"/>
  <c r="K2137" i="2"/>
  <c r="K2136" i="2"/>
  <c r="K2135" i="2"/>
  <c r="K2134" i="2"/>
  <c r="K2133" i="2"/>
  <c r="K2132" i="2"/>
  <c r="K2131" i="2"/>
  <c r="K2130" i="2"/>
  <c r="K2129" i="2"/>
  <c r="K2128" i="2"/>
  <c r="K2127" i="2"/>
  <c r="K2126" i="2"/>
  <c r="K2125" i="2"/>
  <c r="K2103" i="2"/>
  <c r="K2102" i="2"/>
  <c r="K2101" i="2"/>
  <c r="K2100" i="2"/>
  <c r="K2099" i="2"/>
  <c r="K2098" i="2"/>
  <c r="K2097" i="2"/>
  <c r="K2096" i="2"/>
  <c r="K2095" i="2"/>
  <c r="K2094" i="2"/>
  <c r="K2093" i="2"/>
  <c r="K2092" i="2"/>
  <c r="K2091" i="2"/>
  <c r="K2090" i="2"/>
  <c r="K2089" i="2"/>
  <c r="F87" i="7" s="1"/>
  <c r="K2083" i="2"/>
  <c r="K2082" i="2"/>
  <c r="K2081" i="2"/>
  <c r="K2080" i="2"/>
  <c r="K2073" i="2"/>
  <c r="K2072" i="2"/>
  <c r="K2071" i="2"/>
  <c r="K2070" i="2"/>
  <c r="K2069" i="2"/>
  <c r="K2068" i="2"/>
  <c r="K2067" i="2"/>
  <c r="K2066" i="2"/>
  <c r="K2065" i="2"/>
  <c r="K2064" i="2"/>
  <c r="K2063" i="2"/>
  <c r="K2062" i="2"/>
  <c r="K2061" i="2"/>
  <c r="K2060" i="2"/>
  <c r="F84" i="7" s="1"/>
  <c r="K2042" i="2"/>
  <c r="K2041" i="2"/>
  <c r="K2040" i="2"/>
  <c r="K2039" i="2"/>
  <c r="K2031" i="2"/>
  <c r="K2030" i="2"/>
  <c r="K2029" i="2"/>
  <c r="K2028" i="2"/>
  <c r="K2027" i="2"/>
  <c r="K2026" i="2"/>
  <c r="F85" i="7" s="1"/>
  <c r="K2016" i="2"/>
  <c r="K2015" i="2"/>
  <c r="K2014" i="2"/>
  <c r="K2013" i="2"/>
  <c r="K2012" i="2"/>
  <c r="K2011" i="2"/>
  <c r="K2003" i="2"/>
  <c r="K2002" i="2"/>
  <c r="K2001" i="2"/>
  <c r="K2000" i="2"/>
  <c r="K1999" i="2"/>
  <c r="K1998" i="2"/>
  <c r="K1997" i="2"/>
  <c r="K1996" i="2"/>
  <c r="K1995" i="2"/>
  <c r="K1994" i="2"/>
  <c r="F83" i="7" s="1"/>
  <c r="K1978" i="2"/>
  <c r="K1977" i="2"/>
  <c r="K1976" i="2"/>
  <c r="K1968" i="2"/>
  <c r="K1969" i="2" s="1"/>
  <c r="M82" i="7" s="1"/>
  <c r="K1960" i="2"/>
  <c r="K1948" i="2"/>
  <c r="F81" i="7" s="1"/>
  <c r="K1940" i="2"/>
  <c r="K1939" i="2"/>
  <c r="K1938" i="2"/>
  <c r="K1937" i="2"/>
  <c r="K1936" i="2"/>
  <c r="K1935" i="2"/>
  <c r="K1934" i="2"/>
  <c r="K1927" i="2"/>
  <c r="F80" i="7" s="1"/>
  <c r="K1916" i="2"/>
  <c r="K1915" i="2"/>
  <c r="K1914" i="2"/>
  <c r="K1913" i="2"/>
  <c r="K1912" i="2"/>
  <c r="K1911" i="2"/>
  <c r="K1903" i="2"/>
  <c r="K1902" i="2"/>
  <c r="K1901" i="2"/>
  <c r="K1900" i="2"/>
  <c r="K1899" i="2"/>
  <c r="K1898" i="2"/>
  <c r="K1897" i="2"/>
  <c r="K1896" i="2"/>
  <c r="K1895" i="2"/>
  <c r="K1894" i="2"/>
  <c r="K1893" i="2"/>
  <c r="F79" i="7" s="1"/>
  <c r="K1871" i="2"/>
  <c r="K1870" i="2"/>
  <c r="K1869" i="2"/>
  <c r="K1868" i="2"/>
  <c r="K1867" i="2"/>
  <c r="K1866" i="2"/>
  <c r="K1865" i="2"/>
  <c r="K1864" i="2"/>
  <c r="K1863" i="2"/>
  <c r="K1862" i="2"/>
  <c r="K1861" i="2"/>
  <c r="K1860" i="2"/>
  <c r="K1840" i="2"/>
  <c r="K1839" i="2"/>
  <c r="K1838" i="2"/>
  <c r="K1837" i="2"/>
  <c r="K1836" i="2"/>
  <c r="K1835" i="2"/>
  <c r="K1834" i="2"/>
  <c r="K1833" i="2"/>
  <c r="K1832" i="2"/>
  <c r="K1831" i="2"/>
  <c r="K1830" i="2"/>
  <c r="K1829" i="2"/>
  <c r="K1828" i="2"/>
  <c r="K1827" i="2"/>
  <c r="K1826" i="2"/>
  <c r="K1825" i="2"/>
  <c r="F77" i="7" s="1"/>
  <c r="K1799" i="2"/>
  <c r="K1798" i="2"/>
  <c r="K1797" i="2"/>
  <c r="K1796" i="2"/>
  <c r="K1795" i="2"/>
  <c r="K1794" i="2"/>
  <c r="K1793" i="2"/>
  <c r="K1792" i="2"/>
  <c r="K1791" i="2"/>
  <c r="K1790" i="2"/>
  <c r="K1774" i="2"/>
  <c r="K1773" i="2"/>
  <c r="K1772" i="2"/>
  <c r="K1771" i="2"/>
  <c r="K1770" i="2"/>
  <c r="K1769" i="2"/>
  <c r="K1768" i="2"/>
  <c r="K1767" i="2"/>
  <c r="K1766" i="2"/>
  <c r="K1765" i="2"/>
  <c r="K1764" i="2"/>
  <c r="K1763" i="2"/>
  <c r="K1762" i="2"/>
  <c r="K1761" i="2"/>
  <c r="K1760" i="2"/>
  <c r="K1759" i="2"/>
  <c r="K1758" i="2"/>
  <c r="K1757" i="2"/>
  <c r="K1756" i="2"/>
  <c r="K1755" i="2"/>
  <c r="F76" i="7" s="1"/>
  <c r="K1738" i="2"/>
  <c r="K1737" i="2"/>
  <c r="K1736" i="2"/>
  <c r="K1728" i="2"/>
  <c r="K1727" i="2"/>
  <c r="K1726" i="2"/>
  <c r="K1725" i="2"/>
  <c r="K1724" i="2"/>
  <c r="K1723" i="2"/>
  <c r="K1722" i="2"/>
  <c r="K1721" i="2"/>
  <c r="K1701" i="2"/>
  <c r="K1700" i="2"/>
  <c r="K1699" i="2"/>
  <c r="K1698" i="2"/>
  <c r="K1697" i="2"/>
  <c r="K1689" i="2"/>
  <c r="K1688" i="2"/>
  <c r="K1687" i="2"/>
  <c r="K1675" i="2"/>
  <c r="K1674" i="2"/>
  <c r="K1673" i="2"/>
  <c r="K1672" i="2"/>
  <c r="K1671" i="2"/>
  <c r="K1670" i="2"/>
  <c r="K1668" i="2"/>
  <c r="K1667" i="2"/>
  <c r="K1666" i="2"/>
  <c r="K1665" i="2"/>
  <c r="K1664" i="2"/>
  <c r="K1663" i="2"/>
  <c r="K1662" i="2"/>
  <c r="K1661" i="2"/>
  <c r="K1653" i="2"/>
  <c r="K1651" i="2"/>
  <c r="K1644" i="2"/>
  <c r="K1643" i="2"/>
  <c r="K1642" i="2"/>
  <c r="K1641" i="2"/>
  <c r="K1640" i="2"/>
  <c r="K1639" i="2"/>
  <c r="K1638" i="2"/>
  <c r="K1637" i="2"/>
  <c r="K1636" i="2"/>
  <c r="K1628" i="2"/>
  <c r="K1627" i="2"/>
  <c r="K1626" i="2"/>
  <c r="K1625" i="2"/>
  <c r="K1624" i="2"/>
  <c r="K1622" i="2"/>
  <c r="K1621" i="2"/>
  <c r="K1620" i="2"/>
  <c r="K1609" i="2"/>
  <c r="K1608" i="2"/>
  <c r="K1607" i="2"/>
  <c r="K1606" i="2"/>
  <c r="K1605" i="2"/>
  <c r="K1604" i="2"/>
  <c r="K1603" i="2"/>
  <c r="K1602" i="2"/>
  <c r="K1601" i="2"/>
  <c r="K1600" i="2"/>
  <c r="K1599" i="2"/>
  <c r="K1598" i="2"/>
  <c r="K1597" i="2"/>
  <c r="K1596" i="2"/>
  <c r="F68" i="7" s="1"/>
  <c r="K1588" i="2"/>
  <c r="K1587" i="2"/>
  <c r="K1574" i="2"/>
  <c r="K1573" i="2"/>
  <c r="K1572" i="2"/>
  <c r="K1571" i="2"/>
  <c r="K1570" i="2"/>
  <c r="K1569" i="2"/>
  <c r="K1562" i="2"/>
  <c r="K1561" i="2"/>
  <c r="K1560" i="2"/>
  <c r="K1559" i="2"/>
  <c r="K1558" i="2"/>
  <c r="K1557" i="2"/>
  <c r="K1556" i="2"/>
  <c r="K1555" i="2"/>
  <c r="K1554" i="2"/>
  <c r="K1546" i="2"/>
  <c r="K1545" i="2"/>
  <c r="K1544" i="2"/>
  <c r="K1543" i="2"/>
  <c r="K1542" i="2"/>
  <c r="K1541" i="2"/>
  <c r="K1540" i="2"/>
  <c r="K1539" i="2"/>
  <c r="K1538" i="2"/>
  <c r="K1537" i="2"/>
  <c r="F66" i="7" s="1"/>
  <c r="K1522" i="2"/>
  <c r="K1521" i="2"/>
  <c r="K1520" i="2"/>
  <c r="K1519" i="2"/>
  <c r="K1518" i="2"/>
  <c r="K1510" i="2"/>
  <c r="K1509" i="2"/>
  <c r="K1508" i="2"/>
  <c r="K1507" i="2"/>
  <c r="K1506" i="2"/>
  <c r="K1497" i="2"/>
  <c r="K1496" i="2"/>
  <c r="K1495" i="2"/>
  <c r="K1494" i="2"/>
  <c r="K1493" i="2"/>
  <c r="K1492" i="2"/>
  <c r="K1491" i="2"/>
  <c r="K1490" i="2"/>
  <c r="K1489" i="2"/>
  <c r="K1488" i="2"/>
  <c r="K1487" i="2"/>
  <c r="K1486" i="2"/>
  <c r="K1485" i="2"/>
  <c r="K1466" i="2"/>
  <c r="K1465" i="2"/>
  <c r="K1464" i="2"/>
  <c r="K1457" i="2"/>
  <c r="K1456" i="2"/>
  <c r="K1455" i="2"/>
  <c r="K1454" i="2"/>
  <c r="K1453" i="2"/>
  <c r="K1452" i="2"/>
  <c r="K1451" i="2"/>
  <c r="K1430" i="2"/>
  <c r="K1429" i="2"/>
  <c r="K1428" i="2"/>
  <c r="K1427" i="2"/>
  <c r="K1426" i="2"/>
  <c r="K1425" i="2"/>
  <c r="K1424" i="2"/>
  <c r="K1422" i="2"/>
  <c r="K1420" i="2"/>
  <c r="K1421" i="2"/>
  <c r="K1423" i="2"/>
  <c r="K1401" i="2"/>
  <c r="K1400" i="2"/>
  <c r="K1399" i="2"/>
  <c r="K1398" i="2"/>
  <c r="K1397" i="2"/>
  <c r="K1396" i="2"/>
  <c r="K1395" i="2"/>
  <c r="K1394" i="2"/>
  <c r="K1393" i="2"/>
  <c r="K1391" i="2"/>
  <c r="K1390" i="2"/>
  <c r="K1389" i="2"/>
  <c r="K1388" i="2"/>
  <c r="K1387" i="2"/>
  <c r="K1386" i="2"/>
  <c r="K1385" i="2"/>
  <c r="F62" i="7" s="1"/>
  <c r="K1365" i="2"/>
  <c r="K1366" i="2"/>
  <c r="K1367" i="2"/>
  <c r="K1368" i="2"/>
  <c r="K1364" i="2"/>
  <c r="K1363" i="2"/>
  <c r="F59" i="7" s="1"/>
  <c r="K1355" i="2"/>
  <c r="K1352" i="2"/>
  <c r="K1353" i="2"/>
  <c r="K1354" i="2"/>
  <c r="K1351" i="2"/>
  <c r="K1323" i="2"/>
  <c r="K1317" i="2"/>
  <c r="K1318" i="2"/>
  <c r="K1319" i="2"/>
  <c r="K1320" i="2"/>
  <c r="K1321" i="2"/>
  <c r="K1322" i="2"/>
  <c r="K1324" i="2"/>
  <c r="K1325" i="2"/>
  <c r="K1326" i="2"/>
  <c r="K1327" i="2"/>
  <c r="K1328" i="2"/>
  <c r="K1329" i="2"/>
  <c r="K1330" i="2"/>
  <c r="K1331" i="2"/>
  <c r="K1332" i="2"/>
  <c r="K1316" i="2"/>
  <c r="L1294" i="2"/>
  <c r="N57" i="7" s="1"/>
  <c r="K1287" i="2"/>
  <c r="K1293" i="2"/>
  <c r="K1292" i="2"/>
  <c r="K1291" i="2"/>
  <c r="K1290" i="2"/>
  <c r="K1289" i="2"/>
  <c r="K1288" i="2"/>
  <c r="K1286" i="2"/>
  <c r="K1285" i="2"/>
  <c r="K1284" i="2"/>
  <c r="K1283" i="2"/>
  <c r="K1282" i="2"/>
  <c r="K1281" i="2"/>
  <c r="K1280" i="2"/>
  <c r="K1266" i="2"/>
  <c r="K1265" i="2"/>
  <c r="K1257" i="2"/>
  <c r="K1256" i="2"/>
  <c r="K1255" i="2"/>
  <c r="K1254" i="2"/>
  <c r="K1253" i="2"/>
  <c r="K1252" i="2"/>
  <c r="K1251" i="2"/>
  <c r="K1250" i="2"/>
  <c r="K1249" i="2"/>
  <c r="K1248" i="2"/>
  <c r="K1247" i="2"/>
  <c r="K1246" i="2"/>
  <c r="F56" i="7" s="1"/>
  <c r="K1237" i="2"/>
  <c r="K1238" i="2"/>
  <c r="K1236" i="2"/>
  <c r="K1227" i="2"/>
  <c r="K1228" i="2"/>
  <c r="K1226" i="2"/>
  <c r="K1225" i="2"/>
  <c r="F55" i="7" s="1"/>
  <c r="K1215" i="2"/>
  <c r="K1216" i="2"/>
  <c r="K1217" i="2"/>
  <c r="K1218" i="2"/>
  <c r="K1214" i="2"/>
  <c r="K1192" i="2"/>
  <c r="K1193" i="2"/>
  <c r="K1194" i="2"/>
  <c r="K1195" i="2"/>
  <c r="K1196" i="2"/>
  <c r="K1197" i="2"/>
  <c r="K1198" i="2"/>
  <c r="K1199" i="2"/>
  <c r="K1200" i="2"/>
  <c r="K1201" i="2"/>
  <c r="K1202" i="2"/>
  <c r="K1203" i="2"/>
  <c r="K1191" i="2"/>
  <c r="K1190" i="2"/>
  <c r="F54" i="7" s="1"/>
  <c r="K1181" i="2"/>
  <c r="K1182" i="2"/>
  <c r="K1183" i="2"/>
  <c r="K1180" i="2"/>
  <c r="K1159" i="2"/>
  <c r="K1160" i="2"/>
  <c r="K1161" i="2"/>
  <c r="K1162" i="2"/>
  <c r="K1163" i="2"/>
  <c r="K1164" i="2"/>
  <c r="K1165" i="2"/>
  <c r="K1166" i="2"/>
  <c r="K1167" i="2"/>
  <c r="K1168" i="2"/>
  <c r="K1169" i="2"/>
  <c r="K1158" i="2"/>
  <c r="K1157" i="2"/>
  <c r="F53" i="7" s="1"/>
  <c r="K1147" i="2"/>
  <c r="K1148" i="2"/>
  <c r="K1149" i="2"/>
  <c r="K1146" i="2"/>
  <c r="K1125" i="2"/>
  <c r="K1126" i="2"/>
  <c r="K1127" i="2"/>
  <c r="K1128" i="2"/>
  <c r="K1129" i="2"/>
  <c r="K1130" i="2"/>
  <c r="K1131" i="2"/>
  <c r="K1132" i="2"/>
  <c r="K1133" i="2"/>
  <c r="K1134" i="2"/>
  <c r="K1135" i="2"/>
  <c r="K1124" i="2"/>
  <c r="K1123" i="2"/>
  <c r="F52" i="7" s="1"/>
  <c r="K1113" i="2"/>
  <c r="K1114" i="2"/>
  <c r="K1115" i="2"/>
  <c r="K1112" i="2"/>
  <c r="K1088" i="2"/>
  <c r="K1089" i="2"/>
  <c r="K1090" i="2"/>
  <c r="K1091" i="2"/>
  <c r="K1092" i="2"/>
  <c r="K1093" i="2"/>
  <c r="K1094" i="2"/>
  <c r="K1095" i="2"/>
  <c r="K1096" i="2"/>
  <c r="K1097" i="2"/>
  <c r="K1098" i="2"/>
  <c r="K1099" i="2"/>
  <c r="K1100" i="2"/>
  <c r="K1101" i="2"/>
  <c r="K1076" i="2"/>
  <c r="K1077" i="2"/>
  <c r="K1078" i="2"/>
  <c r="K1079" i="2"/>
  <c r="K1075" i="2"/>
  <c r="K1042" i="2"/>
  <c r="K1043" i="2"/>
  <c r="K1044" i="2"/>
  <c r="K1045" i="2"/>
  <c r="K1046" i="2"/>
  <c r="K1047" i="2"/>
  <c r="K1048" i="2"/>
  <c r="K1049" i="2"/>
  <c r="K1050" i="2"/>
  <c r="K1051" i="2"/>
  <c r="K1052" i="2"/>
  <c r="K1053" i="2"/>
  <c r="K1054" i="2"/>
  <c r="K1055" i="2"/>
  <c r="K1056" i="2"/>
  <c r="K1057" i="2"/>
  <c r="K1058" i="2"/>
  <c r="K1059" i="2"/>
  <c r="K1060" i="2"/>
  <c r="K1061" i="2"/>
  <c r="K1041" i="2"/>
  <c r="K1040" i="2"/>
  <c r="F50" i="7" s="1"/>
  <c r="K1022" i="2"/>
  <c r="K1023" i="2"/>
  <c r="K1024" i="2"/>
  <c r="K1025" i="2"/>
  <c r="K1026" i="2"/>
  <c r="K1027" i="2"/>
  <c r="K1028" i="2"/>
  <c r="K1029" i="2"/>
  <c r="K1030" i="2"/>
  <c r="K1021" i="2"/>
  <c r="K1005" i="2"/>
  <c r="K1006" i="2"/>
  <c r="K1007" i="2"/>
  <c r="K1008" i="2"/>
  <c r="K1009" i="2"/>
  <c r="K1010" i="2"/>
  <c r="K1011" i="2"/>
  <c r="K1012" i="2"/>
  <c r="K1013" i="2"/>
  <c r="K1004" i="2"/>
  <c r="K988" i="2"/>
  <c r="K989" i="2"/>
  <c r="K987" i="2"/>
  <c r="K969" i="2"/>
  <c r="F48" i="7" s="1"/>
  <c r="K953" i="2"/>
  <c r="K954" i="2"/>
  <c r="K955" i="2"/>
  <c r="K956" i="2"/>
  <c r="K957" i="2"/>
  <c r="K958" i="2"/>
  <c r="K952" i="2"/>
  <c r="K935" i="2"/>
  <c r="K936" i="2"/>
  <c r="K937" i="2"/>
  <c r="K938" i="2"/>
  <c r="K939" i="2"/>
  <c r="K940" i="2"/>
  <c r="K941" i="2"/>
  <c r="K942" i="2"/>
  <c r="K943" i="2"/>
  <c r="K944" i="2"/>
  <c r="K934" i="2"/>
  <c r="K933" i="2"/>
  <c r="F47" i="7" s="1"/>
  <c r="K920" i="2"/>
  <c r="K921" i="2"/>
  <c r="K922" i="2"/>
  <c r="K919" i="2"/>
  <c r="K899" i="2"/>
  <c r="K900" i="2"/>
  <c r="K901" i="2"/>
  <c r="K902" i="2"/>
  <c r="K903" i="2"/>
  <c r="K904" i="2"/>
  <c r="K905" i="2"/>
  <c r="K906" i="2"/>
  <c r="K907" i="2"/>
  <c r="K908" i="2"/>
  <c r="K909" i="2"/>
  <c r="K910" i="2"/>
  <c r="K911" i="2"/>
  <c r="K898" i="2"/>
  <c r="K897" i="2"/>
  <c r="F46" i="7" s="1"/>
  <c r="K882" i="2"/>
  <c r="K883" i="2"/>
  <c r="K884" i="2"/>
  <c r="K881" i="2"/>
  <c r="K865" i="2"/>
  <c r="K866" i="2"/>
  <c r="K867" i="2"/>
  <c r="K868" i="2"/>
  <c r="K869" i="2"/>
  <c r="K870" i="2"/>
  <c r="K871" i="2"/>
  <c r="K872" i="2"/>
  <c r="K873" i="2"/>
  <c r="K864" i="2"/>
  <c r="K863" i="2"/>
  <c r="F45" i="7" s="1"/>
  <c r="K848" i="2"/>
  <c r="K849" i="2"/>
  <c r="K850" i="2"/>
  <c r="K851" i="2"/>
  <c r="K852" i="2"/>
  <c r="K847" i="2"/>
  <c r="K831" i="2"/>
  <c r="K832" i="2"/>
  <c r="K833" i="2"/>
  <c r="K834" i="2"/>
  <c r="K835" i="2"/>
  <c r="K836" i="2"/>
  <c r="K837" i="2"/>
  <c r="K838" i="2"/>
  <c r="K839" i="2"/>
  <c r="K830" i="2"/>
  <c r="K829" i="2"/>
  <c r="F44" i="7" s="1"/>
  <c r="K796" i="2"/>
  <c r="K797" i="2"/>
  <c r="K798" i="2"/>
  <c r="K799" i="2"/>
  <c r="K800" i="2"/>
  <c r="K801" i="2"/>
  <c r="K802" i="2"/>
  <c r="K803" i="2"/>
  <c r="K804" i="2"/>
  <c r="K805" i="2"/>
  <c r="K806" i="2"/>
  <c r="K807" i="2"/>
  <c r="K808" i="2"/>
  <c r="K809" i="2"/>
  <c r="K810" i="2"/>
  <c r="K811" i="2"/>
  <c r="K812" i="2"/>
  <c r="K795" i="2"/>
  <c r="K794" i="2"/>
  <c r="F43" i="7" s="1"/>
  <c r="K723" i="2"/>
  <c r="K724" i="2"/>
  <c r="K725" i="2"/>
  <c r="K726" i="2"/>
  <c r="K727" i="2"/>
  <c r="K728" i="2"/>
  <c r="K729" i="2"/>
  <c r="K730" i="2"/>
  <c r="K731" i="2"/>
  <c r="K732" i="2"/>
  <c r="K733" i="2"/>
  <c r="K734" i="2"/>
  <c r="K735" i="2"/>
  <c r="K736" i="2"/>
  <c r="K737" i="2"/>
  <c r="K738" i="2"/>
  <c r="K739" i="2"/>
  <c r="K740" i="2"/>
  <c r="K741" i="2"/>
  <c r="K742" i="2"/>
  <c r="K743" i="2"/>
  <c r="K744" i="2"/>
  <c r="K745" i="2"/>
  <c r="K746" i="2"/>
  <c r="K747" i="2"/>
  <c r="K748" i="2"/>
  <c r="K749" i="2"/>
  <c r="K722" i="2"/>
  <c r="K721" i="2"/>
  <c r="F42" i="7" s="1"/>
  <c r="K688" i="2"/>
  <c r="K689" i="2"/>
  <c r="K690" i="2"/>
  <c r="K691" i="2"/>
  <c r="K692" i="2"/>
  <c r="K687" i="2"/>
  <c r="K665" i="2"/>
  <c r="K666" i="2"/>
  <c r="K667" i="2"/>
  <c r="K668" i="2"/>
  <c r="K669" i="2"/>
  <c r="K670" i="2"/>
  <c r="K671" i="2"/>
  <c r="K672" i="2"/>
  <c r="K673" i="2"/>
  <c r="K674" i="2"/>
  <c r="K664" i="2"/>
  <c r="K663" i="2"/>
  <c r="F41" i="7" s="1"/>
  <c r="K631" i="2"/>
  <c r="K632" i="2"/>
  <c r="K633" i="2"/>
  <c r="K634" i="2"/>
  <c r="K635" i="2"/>
  <c r="K636" i="2"/>
  <c r="K637" i="2"/>
  <c r="K630" i="2"/>
  <c r="K629" i="2"/>
  <c r="F40" i="7" s="1"/>
  <c r="K620" i="2"/>
  <c r="K621" i="2"/>
  <c r="K622" i="2"/>
  <c r="K619" i="2"/>
  <c r="K597" i="2"/>
  <c r="K598" i="2"/>
  <c r="K599" i="2"/>
  <c r="K600" i="2"/>
  <c r="K601" i="2"/>
  <c r="K602" i="2"/>
  <c r="K603" i="2"/>
  <c r="K604" i="2"/>
  <c r="K605" i="2"/>
  <c r="K606" i="2"/>
  <c r="K607" i="2"/>
  <c r="K596" i="2"/>
  <c r="K586" i="2"/>
  <c r="K587" i="2"/>
  <c r="K588" i="2"/>
  <c r="K585" i="2"/>
  <c r="K571" i="2"/>
  <c r="K572" i="2"/>
  <c r="K573" i="2"/>
  <c r="K570" i="2"/>
  <c r="K561" i="2"/>
  <c r="K562" i="2"/>
  <c r="K563" i="2"/>
  <c r="K560" i="2"/>
  <c r="K551" i="2"/>
  <c r="K552" i="2"/>
  <c r="K553" i="2"/>
  <c r="K550" i="2"/>
  <c r="K541" i="2"/>
  <c r="K542" i="2"/>
  <c r="K543" i="2"/>
  <c r="K540" i="2"/>
  <c r="K531" i="2"/>
  <c r="K532" i="2"/>
  <c r="K533" i="2"/>
  <c r="K530" i="2"/>
  <c r="K521" i="2"/>
  <c r="K522" i="2"/>
  <c r="K523" i="2"/>
  <c r="K520" i="2"/>
  <c r="K506" i="2"/>
  <c r="K507" i="2"/>
  <c r="K508" i="2"/>
  <c r="K505" i="2"/>
  <c r="K488" i="2"/>
  <c r="K489" i="2"/>
  <c r="K490" i="2"/>
  <c r="K491" i="2"/>
  <c r="K492" i="2"/>
  <c r="K493" i="2"/>
  <c r="K494" i="2"/>
  <c r="K495" i="2"/>
  <c r="K496" i="2"/>
  <c r="K487" i="2"/>
  <c r="K453" i="2"/>
  <c r="K454" i="2"/>
  <c r="K455" i="2"/>
  <c r="K456" i="2"/>
  <c r="K457" i="2"/>
  <c r="K458" i="2"/>
  <c r="K459" i="2"/>
  <c r="K461" i="2"/>
  <c r="K462" i="2"/>
  <c r="K463" i="2"/>
  <c r="K464" i="2"/>
  <c r="K465" i="2"/>
  <c r="K466" i="2"/>
  <c r="K452" i="2"/>
  <c r="K451" i="2"/>
  <c r="F30" i="7" s="1"/>
  <c r="K440" i="2"/>
  <c r="K442" i="2"/>
  <c r="K439" i="2"/>
  <c r="K421" i="2"/>
  <c r="K422" i="2"/>
  <c r="K423" i="2"/>
  <c r="K424" i="2"/>
  <c r="K425" i="2"/>
  <c r="K426" i="2"/>
  <c r="K427" i="2"/>
  <c r="K428" i="2"/>
  <c r="K429" i="2"/>
  <c r="K430" i="2"/>
  <c r="K431" i="2"/>
  <c r="K420" i="2"/>
  <c r="K419" i="2"/>
  <c r="F29" i="7" s="1"/>
  <c r="T28" i="7"/>
  <c r="K388" i="2"/>
  <c r="K389" i="2"/>
  <c r="K390" i="2"/>
  <c r="K392" i="2"/>
  <c r="K393" i="2"/>
  <c r="K394" i="2"/>
  <c r="K395" i="2"/>
  <c r="K396" i="2"/>
  <c r="K397" i="2"/>
  <c r="K398" i="2"/>
  <c r="K387" i="2"/>
  <c r="K367" i="2"/>
  <c r="K368" i="2"/>
  <c r="K369" i="2"/>
  <c r="K370" i="2"/>
  <c r="K371" i="2"/>
  <c r="K366" i="2"/>
  <c r="K354" i="2"/>
  <c r="K355" i="2"/>
  <c r="K356" i="2"/>
  <c r="K357" i="2"/>
  <c r="K358" i="2"/>
  <c r="K353" i="2"/>
  <c r="K334" i="2"/>
  <c r="K335" i="2"/>
  <c r="K336" i="2"/>
  <c r="K337" i="2"/>
  <c r="K338" i="2"/>
  <c r="K333" i="2"/>
  <c r="K321" i="2"/>
  <c r="K322" i="2"/>
  <c r="K323" i="2"/>
  <c r="K324" i="2"/>
  <c r="K325" i="2"/>
  <c r="K320" i="2"/>
  <c r="K300" i="2"/>
  <c r="K301" i="2"/>
  <c r="K302" i="2"/>
  <c r="K303" i="2"/>
  <c r="K304" i="2"/>
  <c r="K299" i="2"/>
  <c r="K287" i="2"/>
  <c r="K288" i="2"/>
  <c r="K289" i="2"/>
  <c r="K290" i="2"/>
  <c r="K291" i="2"/>
  <c r="K286" i="2"/>
  <c r="K266" i="2"/>
  <c r="K267" i="2"/>
  <c r="K268" i="2"/>
  <c r="K269" i="2"/>
  <c r="K270" i="2"/>
  <c r="K265" i="2"/>
  <c r="K253" i="2"/>
  <c r="K254" i="2"/>
  <c r="K255" i="2"/>
  <c r="K256" i="2"/>
  <c r="K257" i="2"/>
  <c r="K252" i="2"/>
  <c r="K231" i="2"/>
  <c r="K232" i="2"/>
  <c r="K233" i="2"/>
  <c r="K234" i="2"/>
  <c r="K235" i="2"/>
  <c r="K230" i="2"/>
  <c r="K218" i="2"/>
  <c r="K219" i="2"/>
  <c r="K220" i="2"/>
  <c r="K221" i="2"/>
  <c r="K222" i="2"/>
  <c r="K217" i="2"/>
  <c r="K197" i="2"/>
  <c r="K198" i="2"/>
  <c r="K199" i="2"/>
  <c r="K200" i="2"/>
  <c r="K201" i="2"/>
  <c r="K196" i="2"/>
  <c r="K184" i="2"/>
  <c r="K185" i="2"/>
  <c r="K186" i="2"/>
  <c r="K187" i="2"/>
  <c r="K188" i="2"/>
  <c r="K183" i="2"/>
  <c r="K163" i="2"/>
  <c r="K164" i="2"/>
  <c r="K165" i="2"/>
  <c r="K166" i="2"/>
  <c r="K167" i="2"/>
  <c r="K162" i="2"/>
  <c r="K150" i="2"/>
  <c r="K151" i="2"/>
  <c r="K152" i="2"/>
  <c r="K153" i="2"/>
  <c r="K154" i="2"/>
  <c r="K149" i="2"/>
  <c r="K129" i="2"/>
  <c r="K130" i="2"/>
  <c r="K131" i="2"/>
  <c r="K132" i="2"/>
  <c r="K133" i="2"/>
  <c r="K128" i="2"/>
  <c r="K116" i="2"/>
  <c r="K117" i="2"/>
  <c r="K118" i="2"/>
  <c r="K119" i="2"/>
  <c r="K120" i="2"/>
  <c r="K115" i="2"/>
  <c r="M11" i="7"/>
  <c r="K85" i="2"/>
  <c r="M10" i="7" s="1"/>
  <c r="K63" i="2"/>
  <c r="M9" i="7" s="1"/>
  <c r="K50" i="2"/>
  <c r="M7" i="7" s="1"/>
  <c r="K34" i="2"/>
  <c r="M6" i="7" s="1"/>
  <c r="K6" i="2"/>
  <c r="K7" i="2"/>
  <c r="K8" i="2"/>
  <c r="K9" i="2"/>
  <c r="K21" i="2"/>
  <c r="K20" i="2"/>
  <c r="K19" i="2"/>
  <c r="K18" i="2"/>
  <c r="K17" i="2"/>
  <c r="K16" i="2"/>
  <c r="K15" i="2"/>
  <c r="K14" i="2"/>
  <c r="K13" i="2"/>
  <c r="K12" i="2"/>
  <c r="K11" i="2"/>
  <c r="K10" i="2"/>
  <c r="K5" i="2"/>
  <c r="F5" i="7" s="1"/>
  <c r="L4440" i="2"/>
  <c r="T153" i="7" s="1"/>
  <c r="L4429" i="2"/>
  <c r="N153" i="7" s="1"/>
  <c r="L4321" i="2"/>
  <c r="T150" i="7" s="1"/>
  <c r="L4253" i="2"/>
  <c r="N149" i="7" s="1"/>
  <c r="L4213" i="2"/>
  <c r="T147" i="7" s="1"/>
  <c r="L4179" i="2"/>
  <c r="T146" i="7" s="1"/>
  <c r="L4125" i="2"/>
  <c r="T145" i="7" s="1"/>
  <c r="L4061" i="2"/>
  <c r="T144" i="7" s="1"/>
  <c r="L3978" i="2"/>
  <c r="T143" i="7" s="1"/>
  <c r="L3925" i="2"/>
  <c r="T142" i="7" s="1"/>
  <c r="L3857" i="2"/>
  <c r="T139" i="7" s="1"/>
  <c r="L3818" i="2"/>
  <c r="N139" i="7" s="1"/>
  <c r="L3160" i="2"/>
  <c r="T120" i="7" s="1"/>
  <c r="L3133" i="2"/>
  <c r="N120" i="7" s="1"/>
  <c r="L3070" i="2"/>
  <c r="N119" i="7" s="1"/>
  <c r="L2992" i="2"/>
  <c r="N115" i="7" s="1"/>
  <c r="L2412" i="2"/>
  <c r="T95" i="7" s="1"/>
  <c r="L2140" i="2"/>
  <c r="T87" i="7" s="1"/>
  <c r="L2084" i="2"/>
  <c r="T84" i="7" s="1"/>
  <c r="L1872" i="2"/>
  <c r="T77" i="7" s="1"/>
  <c r="L1563" i="2"/>
  <c r="T66" i="7" s="1"/>
  <c r="L1431" i="2"/>
  <c r="T62" i="7" s="1"/>
  <c r="L1402" i="2"/>
  <c r="N62" i="7" s="1"/>
  <c r="L1334" i="2"/>
  <c r="N58" i="7" s="1"/>
  <c r="L1267" i="2"/>
  <c r="T56" i="7" s="1"/>
  <c r="L1258" i="2"/>
  <c r="N56" i="7" s="1"/>
  <c r="N2140" i="2"/>
  <c r="K1645" i="2" l="1"/>
  <c r="K1267" i="2"/>
  <c r="S56" i="7" s="1"/>
  <c r="K3872" i="2"/>
  <c r="M140" i="7" s="1"/>
  <c r="K1431" i="2"/>
  <c r="S62" i="7" s="1"/>
  <c r="K1467" i="2"/>
  <c r="S63" i="7" s="1"/>
  <c r="K1511" i="2"/>
  <c r="S64" i="7" s="1"/>
  <c r="K1575" i="2"/>
  <c r="M67" i="7" s="1"/>
  <c r="K1690" i="2"/>
  <c r="M72" i="7" s="1"/>
  <c r="K2476" i="2"/>
  <c r="S96" i="7" s="1"/>
  <c r="K2563" i="2"/>
  <c r="S98" i="7" s="1"/>
  <c r="K2888" i="2"/>
  <c r="M111" i="7" s="1"/>
  <c r="K3344" i="2"/>
  <c r="S126" i="7" s="1"/>
  <c r="K3050" i="2"/>
  <c r="M118" i="7" s="1"/>
  <c r="K1369" i="2"/>
  <c r="M59" i="7" s="1"/>
  <c r="K2280" i="2"/>
  <c r="M92" i="7" s="1"/>
  <c r="K2374" i="2"/>
  <c r="S94" i="7" s="1"/>
  <c r="K3637" i="2"/>
  <c r="M135" i="7" s="1"/>
  <c r="K3651" i="2"/>
  <c r="S135" i="7" s="1"/>
  <c r="K3707" i="2"/>
  <c r="S136" i="7" s="1"/>
  <c r="K3795" i="2"/>
  <c r="S138" i="7" s="1"/>
  <c r="K1080" i="2"/>
  <c r="S50" i="7" s="1"/>
  <c r="K2074" i="2"/>
  <c r="M84" i="7" s="1"/>
  <c r="K2104" i="2"/>
  <c r="M87" i="7" s="1"/>
  <c r="K2167" i="2"/>
  <c r="M88" i="7" s="1"/>
  <c r="K3133" i="2"/>
  <c r="M120" i="7" s="1"/>
  <c r="K3278" i="2"/>
  <c r="M124" i="7" s="1"/>
  <c r="K3383" i="2"/>
  <c r="S127" i="7" s="1"/>
  <c r="K3405" i="2"/>
  <c r="M128" i="7" s="1"/>
  <c r="K3465" i="2"/>
  <c r="M130" i="7" s="1"/>
  <c r="K3528" i="2"/>
  <c r="M133" i="7" s="1"/>
  <c r="K189" i="2"/>
  <c r="M16" i="7" s="1"/>
  <c r="K236" i="2"/>
  <c r="M19" i="7" s="1"/>
  <c r="K271" i="2"/>
  <c r="M21" i="7" s="1"/>
  <c r="K372" i="2"/>
  <c r="M27" i="7" s="1"/>
  <c r="K693" i="2"/>
  <c r="S41" i="7" s="1"/>
  <c r="K1702" i="2"/>
  <c r="M73" i="7" s="1"/>
  <c r="K1739" i="2"/>
  <c r="M75" i="7" s="1"/>
  <c r="K2254" i="2"/>
  <c r="M90" i="7" s="1"/>
  <c r="K3925" i="2"/>
  <c r="S142" i="7" s="1"/>
  <c r="K4101" i="2"/>
  <c r="M145" i="7" s="1"/>
  <c r="K4225" i="2"/>
  <c r="M148" i="7" s="1"/>
  <c r="K4401" i="2"/>
  <c r="S152" i="7" s="1"/>
  <c r="K1800" i="2"/>
  <c r="S76" i="7" s="1"/>
  <c r="K1258" i="2"/>
  <c r="M56" i="7" s="1"/>
  <c r="K134" i="2"/>
  <c r="M13" i="7" s="1"/>
  <c r="K305" i="2"/>
  <c r="M23" i="7" s="1"/>
  <c r="K339" i="2"/>
  <c r="M25" i="7" s="1"/>
  <c r="K638" i="2"/>
  <c r="M40" i="7" s="1"/>
  <c r="K750" i="2"/>
  <c r="M42" i="7" s="1"/>
  <c r="K840" i="2"/>
  <c r="M44" i="7" s="1"/>
  <c r="K1204" i="2"/>
  <c r="M54" i="7" s="1"/>
  <c r="K675" i="2"/>
  <c r="M41" i="7" s="1"/>
  <c r="K813" i="2"/>
  <c r="M43" i="7" s="1"/>
  <c r="K959" i="2"/>
  <c r="S47" i="7" s="1"/>
  <c r="K1014" i="2"/>
  <c r="M49" i="7" s="1"/>
  <c r="K1356" i="2"/>
  <c r="S58" i="7" s="1"/>
  <c r="K1402" i="2"/>
  <c r="M62" i="7" s="1"/>
  <c r="K1498" i="2"/>
  <c r="M64" i="7" s="1"/>
  <c r="K1563" i="2"/>
  <c r="S66" i="7" s="1"/>
  <c r="K1589" i="2"/>
  <c r="S67" i="7" s="1"/>
  <c r="K1676" i="2"/>
  <c r="M71" i="7" s="1"/>
  <c r="K1775" i="2"/>
  <c r="M76" i="7" s="1"/>
  <c r="K1941" i="2"/>
  <c r="S80" i="7" s="1"/>
  <c r="K1979" i="2"/>
  <c r="S82" i="7" s="1"/>
  <c r="K2043" i="2"/>
  <c r="M86" i="7" s="1"/>
  <c r="K2140" i="2"/>
  <c r="S87" i="7" s="1"/>
  <c r="K2244" i="2"/>
  <c r="S89" i="7" s="1"/>
  <c r="K2443" i="2"/>
  <c r="M96" i="7" s="1"/>
  <c r="K2579" i="2"/>
  <c r="M99" i="7" s="1"/>
  <c r="K2649" i="2"/>
  <c r="M103" i="7" s="1"/>
  <c r="K2727" i="2"/>
  <c r="M105" i="7" s="1"/>
  <c r="K2824" i="2"/>
  <c r="M109" i="7" s="1"/>
  <c r="K2930" i="2"/>
  <c r="M112" i="7" s="1"/>
  <c r="K3207" i="2"/>
  <c r="M122" i="7" s="1"/>
  <c r="K3222" i="2"/>
  <c r="S122" i="7" s="1"/>
  <c r="K3258" i="2"/>
  <c r="S123" i="7" s="1"/>
  <c r="K3335" i="2"/>
  <c r="M126" i="7" s="1"/>
  <c r="K3372" i="2"/>
  <c r="M127" i="7" s="1"/>
  <c r="K3415" i="2"/>
  <c r="S128" i="7" s="1"/>
  <c r="K3447" i="2"/>
  <c r="S129" i="7" s="1"/>
  <c r="K3580" i="2"/>
  <c r="M134" i="7" s="1"/>
  <c r="K3678" i="2"/>
  <c r="M136" i="7" s="1"/>
  <c r="K3915" i="2"/>
  <c r="M142" i="7" s="1"/>
  <c r="K3952" i="2"/>
  <c r="M143" i="7" s="1"/>
  <c r="K3978" i="2"/>
  <c r="S143" i="7" s="1"/>
  <c r="K4061" i="2"/>
  <c r="S144" i="7" s="1"/>
  <c r="K4125" i="2"/>
  <c r="S145" i="7" s="1"/>
  <c r="K4213" i="2"/>
  <c r="S147" i="7" s="1"/>
  <c r="K4321" i="2"/>
  <c r="S150" i="7" s="1"/>
  <c r="K4391" i="2"/>
  <c r="M152" i="7" s="1"/>
  <c r="K4473" i="2"/>
  <c r="S154" i="7" s="1"/>
  <c r="K912" i="2"/>
  <c r="M46" i="7" s="1"/>
  <c r="K945" i="2"/>
  <c r="M47" i="7" s="1"/>
  <c r="K432" i="2"/>
  <c r="M29" i="7" s="1"/>
  <c r="K524" i="2"/>
  <c r="M32" i="7" s="1"/>
  <c r="K544" i="2"/>
  <c r="M34" i="7" s="1"/>
  <c r="K564" i="2"/>
  <c r="M36" i="7" s="1"/>
  <c r="K589" i="2"/>
  <c r="M38" i="7" s="1"/>
  <c r="K608" i="2"/>
  <c r="M39" i="7" s="1"/>
  <c r="K623" i="2"/>
  <c r="S39" i="7" s="1"/>
  <c r="K885" i="2"/>
  <c r="S45" i="7" s="1"/>
  <c r="K1031" i="2"/>
  <c r="S49" i="7" s="1"/>
  <c r="K1062" i="2"/>
  <c r="M50" i="7" s="1"/>
  <c r="K1136" i="2"/>
  <c r="M52" i="7" s="1"/>
  <c r="K1150" i="2"/>
  <c r="S52" i="7" s="1"/>
  <c r="K1239" i="2"/>
  <c r="S55" i="7" s="1"/>
  <c r="K1458" i="2"/>
  <c r="M63" i="7" s="1"/>
  <c r="K1841" i="2"/>
  <c r="M77" i="7" s="1"/>
  <c r="K2017" i="2"/>
  <c r="S83" i="7" s="1"/>
  <c r="K2084" i="2"/>
  <c r="S84" i="7" s="1"/>
  <c r="K2271" i="2"/>
  <c r="M91" i="7" s="1"/>
  <c r="K2498" i="2"/>
  <c r="M97" i="7" s="1"/>
  <c r="K2628" i="2"/>
  <c r="S100" i="7" s="1"/>
  <c r="K2776" i="2"/>
  <c r="M107" i="7" s="1"/>
  <c r="K2992" i="2"/>
  <c r="M115" i="7" s="1"/>
  <c r="K3004" i="2"/>
  <c r="S115" i="7" s="1"/>
  <c r="K3293" i="2"/>
  <c r="S124" i="7" s="1"/>
  <c r="K3483" i="2"/>
  <c r="M131" i="7" s="1"/>
  <c r="K3602" i="2"/>
  <c r="S134" i="7" s="1"/>
  <c r="K3884" i="2"/>
  <c r="M141" i="7" s="1"/>
  <c r="K4179" i="2"/>
  <c r="S146" i="7" s="1"/>
  <c r="K4253" i="2"/>
  <c r="M149" i="7" s="1"/>
  <c r="K4291" i="2"/>
  <c r="M150" i="7" s="1"/>
  <c r="K1102" i="2"/>
  <c r="M51" i="7" s="1"/>
  <c r="K168" i="2"/>
  <c r="M15" i="7" s="1"/>
  <c r="K1170" i="2"/>
  <c r="M53" i="7" s="1"/>
  <c r="K1610" i="2"/>
  <c r="M68" i="7" s="1"/>
  <c r="K1917" i="2"/>
  <c r="S79" i="7" s="1"/>
  <c r="K2004" i="2"/>
  <c r="M83" i="7" s="1"/>
  <c r="K2412" i="2"/>
  <c r="S95" i="7" s="1"/>
  <c r="K2535" i="2"/>
  <c r="S97" i="7" s="1"/>
  <c r="K2614" i="2"/>
  <c r="M100" i="7" s="1"/>
  <c r="K2683" i="2"/>
  <c r="M104" i="7" s="1"/>
  <c r="K2787" i="2"/>
  <c r="M108" i="7" s="1"/>
  <c r="K3021" i="2"/>
  <c r="M116" i="7" s="1"/>
  <c r="K3036" i="2"/>
  <c r="M117" i="7" s="1"/>
  <c r="K3160" i="2"/>
  <c r="S120" i="7" s="1"/>
  <c r="K3175" i="2"/>
  <c r="M121" i="7" s="1"/>
  <c r="K3246" i="2"/>
  <c r="M123" i="7" s="1"/>
  <c r="K3309" i="2"/>
  <c r="M125" i="7" s="1"/>
  <c r="K3438" i="2"/>
  <c r="M129" i="7" s="1"/>
  <c r="K3495" i="2"/>
  <c r="S131" i="7" s="1"/>
  <c r="K3509" i="2"/>
  <c r="M132" i="7" s="1"/>
  <c r="K3747" i="2"/>
  <c r="S137" i="7" s="1"/>
  <c r="K4025" i="2"/>
  <c r="M144" i="7" s="1"/>
  <c r="K4359" i="2"/>
  <c r="M151" i="7" s="1"/>
  <c r="K4369" i="2"/>
  <c r="S151" i="7" s="1"/>
  <c r="K4429" i="2"/>
  <c r="M153" i="7" s="1"/>
  <c r="K4440" i="2"/>
  <c r="S153" i="7" s="1"/>
  <c r="K155" i="2"/>
  <c r="M14" i="7" s="1"/>
  <c r="K853" i="2"/>
  <c r="S44" i="7" s="1"/>
  <c r="K121" i="2"/>
  <c r="M12" i="7" s="1"/>
  <c r="K554" i="2"/>
  <c r="M35" i="7" s="1"/>
  <c r="K1229" i="2"/>
  <c r="M55" i="7" s="1"/>
  <c r="K1872" i="2"/>
  <c r="S77" i="7" s="1"/>
  <c r="K2393" i="2"/>
  <c r="M95" i="7" s="1"/>
  <c r="K223" i="2"/>
  <c r="M18" i="7" s="1"/>
  <c r="K258" i="2"/>
  <c r="M20" i="7" s="1"/>
  <c r="K359" i="2"/>
  <c r="M26" i="7" s="1"/>
  <c r="K923" i="2"/>
  <c r="S46" i="7" s="1"/>
  <c r="K292" i="2"/>
  <c r="M22" i="7" s="1"/>
  <c r="K326" i="2"/>
  <c r="M24" i="7" s="1"/>
  <c r="K509" i="2"/>
  <c r="M31" i="7" s="1"/>
  <c r="K574" i="2"/>
  <c r="M37" i="7" s="1"/>
  <c r="K874" i="2"/>
  <c r="M45" i="7" s="1"/>
  <c r="K1294" i="2"/>
  <c r="M57" i="7" s="1"/>
  <c r="K1547" i="2"/>
  <c r="M66" i="7" s="1"/>
  <c r="K1729" i="2"/>
  <c r="M74" i="7" s="1"/>
  <c r="K1904" i="2"/>
  <c r="M79" i="7" s="1"/>
  <c r="K2346" i="2"/>
  <c r="M94" i="7" s="1"/>
  <c r="K2551" i="2"/>
  <c r="M98" i="7" s="1"/>
  <c r="K4153" i="2"/>
  <c r="M146" i="7" s="1"/>
  <c r="K2739" i="2"/>
  <c r="S105" i="7" s="1"/>
  <c r="K3784" i="2"/>
  <c r="M138" i="7" s="1"/>
  <c r="K3818" i="2"/>
  <c r="M139" i="7" s="1"/>
  <c r="K3857" i="2"/>
  <c r="S139" i="7" s="1"/>
  <c r="K4462" i="2"/>
  <c r="M154" i="7" s="1"/>
  <c r="K1334" i="2"/>
  <c r="M58" i="7" s="1"/>
  <c r="K3726" i="2"/>
  <c r="M137" i="7" s="1"/>
  <c r="K4199" i="2"/>
  <c r="M147" i="7" s="1"/>
  <c r="T156" i="7"/>
  <c r="N156" i="7"/>
  <c r="G101" i="7"/>
  <c r="G156" i="7"/>
  <c r="N101" i="7"/>
  <c r="T113" i="7"/>
  <c r="G60" i="7"/>
  <c r="G113" i="7"/>
  <c r="N113" i="7"/>
  <c r="N60" i="7"/>
  <c r="T101" i="7"/>
  <c r="T60" i="7"/>
  <c r="G158" i="7" l="1"/>
  <c r="T158" i="7"/>
  <c r="N158" i="7"/>
  <c r="E37" i="29" l="1"/>
  <c r="F37" i="29" s="1"/>
  <c r="N4440" i="2"/>
  <c r="N4429" i="2"/>
  <c r="N4321" i="2"/>
  <c r="N4253" i="2"/>
  <c r="N4213" i="2"/>
  <c r="N4179" i="2"/>
  <c r="N4125" i="2"/>
  <c r="N4061" i="2"/>
  <c r="N3978" i="2"/>
  <c r="N3925" i="2"/>
  <c r="N3857" i="2"/>
  <c r="N3818" i="2"/>
  <c r="N3160" i="2"/>
  <c r="N3133" i="2"/>
  <c r="N3070" i="2"/>
  <c r="N2992" i="2"/>
  <c r="N2412" i="2"/>
  <c r="N2084" i="2" l="1"/>
  <c r="N1872" i="2"/>
  <c r="N1563" i="2"/>
  <c r="N1431" i="2"/>
  <c r="N1402" i="2"/>
  <c r="N1334" i="2"/>
  <c r="N1267" i="2"/>
  <c r="N1258" i="2"/>
  <c r="F42" i="10"/>
  <c r="E12" i="7" l="1"/>
  <c r="R10" i="7"/>
  <c r="M4005" i="2" l="1"/>
  <c r="R4005" i="2" s="1"/>
  <c r="M3805" i="2"/>
  <c r="R3805" i="2" s="1"/>
  <c r="K3805" i="2" l="1"/>
  <c r="F139" i="7" s="1"/>
  <c r="K4005" i="2"/>
  <c r="F144" i="7" s="1"/>
  <c r="D325" i="4"/>
  <c r="D344" i="4"/>
  <c r="D320" i="4" l="1"/>
  <c r="D348" i="4"/>
  <c r="D335" i="4"/>
  <c r="D113" i="4"/>
  <c r="D111" i="4"/>
  <c r="D46" i="4"/>
  <c r="G10" i="16" s="1"/>
  <c r="D147" i="4"/>
  <c r="D42" i="4"/>
  <c r="D39" i="4"/>
  <c r="G8" i="16" s="1"/>
  <c r="D153" i="4"/>
  <c r="G24" i="16" s="1"/>
  <c r="D198" i="4"/>
  <c r="D188" i="4"/>
  <c r="D296" i="4"/>
  <c r="G49" i="16" s="1"/>
  <c r="D262" i="4"/>
  <c r="G42" i="16" s="1"/>
  <c r="D200" i="4"/>
  <c r="G30" i="16" s="1"/>
  <c r="D194" i="4"/>
  <c r="G29" i="16" s="1"/>
  <c r="D178" i="4"/>
  <c r="D65" i="4"/>
  <c r="G15" i="16" s="1"/>
  <c r="D62" i="4"/>
  <c r="G14" i="16" s="1"/>
  <c r="D314" i="4"/>
  <c r="G52" i="16" s="1"/>
  <c r="D234" i="4"/>
  <c r="G35" i="16" s="1"/>
  <c r="D230" i="4"/>
  <c r="G34" i="16" s="1"/>
  <c r="D227" i="4"/>
  <c r="G33" i="16" s="1"/>
  <c r="D211" i="4"/>
  <c r="G32" i="16" s="1"/>
  <c r="D56" i="4"/>
  <c r="G12" i="16" s="1"/>
  <c r="D49" i="4"/>
  <c r="G11" i="16" s="1"/>
  <c r="D36" i="4"/>
  <c r="D144" i="4"/>
  <c r="G22" i="16" s="1"/>
  <c r="D291" i="4"/>
  <c r="D92" i="4"/>
  <c r="G18" i="16" s="1"/>
  <c r="D89" i="4"/>
  <c r="G17" i="16" s="1"/>
  <c r="D240" i="4"/>
  <c r="G37" i="16" s="1"/>
  <c r="D18" i="4"/>
  <c r="G4" i="16" s="1"/>
  <c r="D237" i="4"/>
  <c r="G36" i="16" s="1"/>
  <c r="D168" i="4"/>
  <c r="G25" i="16" s="1"/>
  <c r="D137" i="4"/>
  <c r="G5" i="16"/>
  <c r="G6" i="16"/>
  <c r="G7" i="16"/>
  <c r="G9" i="16"/>
  <c r="G13" i="16"/>
  <c r="G16" i="16"/>
  <c r="G19" i="16"/>
  <c r="G21" i="16"/>
  <c r="G23" i="16"/>
  <c r="G26" i="16"/>
  <c r="G27" i="16"/>
  <c r="G28" i="16"/>
  <c r="G31" i="16"/>
  <c r="G38" i="16"/>
  <c r="G39" i="16"/>
  <c r="G40" i="16"/>
  <c r="G41" i="16"/>
  <c r="G43" i="16"/>
  <c r="G44" i="16"/>
  <c r="G45" i="16"/>
  <c r="G46" i="16"/>
  <c r="G47" i="16"/>
  <c r="G48" i="16"/>
  <c r="G50" i="16"/>
  <c r="G51" i="16"/>
  <c r="D114" i="4" l="1"/>
  <c r="G20" i="16" s="1"/>
  <c r="D339" i="4"/>
  <c r="D316" i="4" l="1"/>
  <c r="B18" i="28" s="1"/>
  <c r="B11" i="28" s="1"/>
  <c r="E344" i="4"/>
  <c r="E335" i="4"/>
  <c r="E325" i="4"/>
  <c r="E314" i="4"/>
  <c r="E303" i="4"/>
  <c r="E299" i="4"/>
  <c r="E296" i="4"/>
  <c r="E291" i="4"/>
  <c r="E285" i="4"/>
  <c r="E281" i="4"/>
  <c r="E277" i="4"/>
  <c r="E273" i="4"/>
  <c r="E269" i="4"/>
  <c r="E262" i="4"/>
  <c r="E259" i="4"/>
  <c r="E255" i="4"/>
  <c r="E249" i="4"/>
  <c r="E246" i="4"/>
  <c r="E243" i="4"/>
  <c r="E240" i="4"/>
  <c r="E237" i="4"/>
  <c r="E234" i="4"/>
  <c r="E230" i="4"/>
  <c r="E227" i="4"/>
  <c r="E211" i="4"/>
  <c r="E203" i="4"/>
  <c r="E200" i="4"/>
  <c r="E194" i="4"/>
  <c r="E178" i="4"/>
  <c r="E174" i="4"/>
  <c r="E171" i="4"/>
  <c r="E168" i="4"/>
  <c r="E153" i="4"/>
  <c r="E150" i="4"/>
  <c r="E147" i="4"/>
  <c r="E144" i="4"/>
  <c r="E137" i="4"/>
  <c r="E114" i="4"/>
  <c r="E101" i="4"/>
  <c r="E92" i="4"/>
  <c r="E87" i="4"/>
  <c r="E89" i="4" s="1"/>
  <c r="E68" i="4"/>
  <c r="E65" i="4"/>
  <c r="E62" i="4"/>
  <c r="E59" i="4"/>
  <c r="E56" i="4"/>
  <c r="E49" i="4"/>
  <c r="E46" i="4"/>
  <c r="E42" i="4"/>
  <c r="E39" i="4"/>
  <c r="E36" i="4"/>
  <c r="E29" i="4"/>
  <c r="E24" i="4"/>
  <c r="E18" i="4"/>
  <c r="E14" i="4"/>
  <c r="F24" i="4"/>
  <c r="H24" i="4" s="1"/>
  <c r="E85" i="9"/>
  <c r="D85" i="9"/>
  <c r="M2196" i="2"/>
  <c r="R2196" i="2" s="1"/>
  <c r="M460" i="2"/>
  <c r="R460" i="2" s="1"/>
  <c r="M750" i="2"/>
  <c r="R750" i="2" s="1"/>
  <c r="J1672" i="2"/>
  <c r="M391" i="2"/>
  <c r="R391" i="2" s="1"/>
  <c r="K391" i="2" l="1"/>
  <c r="K399" i="2" s="1"/>
  <c r="M28" i="7" s="1"/>
  <c r="K2196" i="2"/>
  <c r="K2212" i="2" s="1"/>
  <c r="M89" i="7" s="1"/>
  <c r="K460" i="2"/>
  <c r="K467" i="2" s="1"/>
  <c r="M30" i="7" s="1"/>
  <c r="E316" i="4"/>
  <c r="C18" i="28" s="1"/>
  <c r="C11" i="28" s="1"/>
  <c r="E339" i="4"/>
  <c r="M2586" i="2"/>
  <c r="R2586" i="2" s="1"/>
  <c r="M2709" i="2"/>
  <c r="M2708" i="2"/>
  <c r="M2707" i="2"/>
  <c r="M2706" i="2"/>
  <c r="M2705" i="2"/>
  <c r="M2704" i="2"/>
  <c r="M2703" i="2"/>
  <c r="M2660" i="2"/>
  <c r="M2659" i="2"/>
  <c r="M2658" i="2"/>
  <c r="M771" i="2"/>
  <c r="R771" i="2" s="1"/>
  <c r="M770" i="2"/>
  <c r="R770" i="2" s="1"/>
  <c r="M769" i="2"/>
  <c r="R769" i="2" s="1"/>
  <c r="M768" i="2"/>
  <c r="R768" i="2" s="1"/>
  <c r="M767" i="2"/>
  <c r="R767" i="2" s="1"/>
  <c r="M766" i="2"/>
  <c r="R766" i="2" s="1"/>
  <c r="M765" i="2"/>
  <c r="R765" i="2" s="1"/>
  <c r="M764" i="2"/>
  <c r="R764" i="2" s="1"/>
  <c r="M763" i="2"/>
  <c r="R763" i="2" s="1"/>
  <c r="M762" i="2"/>
  <c r="R762" i="2" s="1"/>
  <c r="M761" i="2"/>
  <c r="R761" i="2" s="1"/>
  <c r="M760" i="2"/>
  <c r="R760" i="2" s="1"/>
  <c r="M759" i="2"/>
  <c r="R759" i="2" s="1"/>
  <c r="M2975" i="2"/>
  <c r="R2975" i="2" s="1"/>
  <c r="M2974" i="2"/>
  <c r="R2974" i="2" s="1"/>
  <c r="M2973" i="2"/>
  <c r="R2973" i="2" s="1"/>
  <c r="M2972" i="2"/>
  <c r="R2972" i="2" s="1"/>
  <c r="M2971" i="2"/>
  <c r="R2971" i="2" s="1"/>
  <c r="M2970" i="2"/>
  <c r="R2970" i="2" s="1"/>
  <c r="M2969" i="2"/>
  <c r="R2969" i="2" s="1"/>
  <c r="M2968" i="2"/>
  <c r="R2968" i="2" s="1"/>
  <c r="M2967" i="2"/>
  <c r="R2967" i="2" s="1"/>
  <c r="M2966" i="2"/>
  <c r="R2966" i="2" s="1"/>
  <c r="M2965" i="2"/>
  <c r="R2965" i="2" s="1"/>
  <c r="M2964" i="2"/>
  <c r="R2964" i="2" s="1"/>
  <c r="M2963" i="2"/>
  <c r="R2963" i="2" s="1"/>
  <c r="M2962" i="2"/>
  <c r="R2962" i="2" s="1"/>
  <c r="M2961" i="2"/>
  <c r="R2961" i="2" s="1"/>
  <c r="M2960" i="2"/>
  <c r="R2960" i="2" s="1"/>
  <c r="M2959" i="2"/>
  <c r="R2959" i="2" s="1"/>
  <c r="M2958" i="2"/>
  <c r="R2958" i="2" s="1"/>
  <c r="M2957" i="2"/>
  <c r="R2957" i="2" s="1"/>
  <c r="M2956" i="2"/>
  <c r="R2956" i="2" s="1"/>
  <c r="M2955" i="2"/>
  <c r="R2955" i="2" s="1"/>
  <c r="M2954" i="2"/>
  <c r="R2954" i="2" s="1"/>
  <c r="M2953" i="2"/>
  <c r="R2953" i="2" s="1"/>
  <c r="M2952" i="2"/>
  <c r="R2952" i="2" s="1"/>
  <c r="M2951" i="2"/>
  <c r="R2951" i="2" s="1"/>
  <c r="M2950" i="2"/>
  <c r="R2950" i="2" s="1"/>
  <c r="M2949" i="2"/>
  <c r="R2949" i="2" s="1"/>
  <c r="M2948" i="2"/>
  <c r="R2948" i="2" s="1"/>
  <c r="M2853" i="2"/>
  <c r="R2853" i="2" s="1"/>
  <c r="M2852" i="2"/>
  <c r="R2852" i="2" s="1"/>
  <c r="M2851" i="2"/>
  <c r="R2851" i="2" s="1"/>
  <c r="M2850" i="2"/>
  <c r="R2850" i="2" s="1"/>
  <c r="M2849" i="2"/>
  <c r="R2849" i="2" s="1"/>
  <c r="M2848" i="2"/>
  <c r="R2848" i="2" s="1"/>
  <c r="M2847" i="2"/>
  <c r="R2847" i="2" s="1"/>
  <c r="M2846" i="2"/>
  <c r="R2846" i="2" s="1"/>
  <c r="M2845" i="2"/>
  <c r="R2845" i="2" s="1"/>
  <c r="M2844" i="2"/>
  <c r="R2844" i="2" s="1"/>
  <c r="M2843" i="2"/>
  <c r="R2843" i="2" s="1"/>
  <c r="M2842" i="2"/>
  <c r="R2842" i="2" s="1"/>
  <c r="M2841" i="2"/>
  <c r="R2841" i="2" s="1"/>
  <c r="M2840" i="2"/>
  <c r="R2840" i="2" s="1"/>
  <c r="M2839" i="2"/>
  <c r="R2839" i="2" s="1"/>
  <c r="K2848" i="2" l="1"/>
  <c r="K2852" i="2"/>
  <c r="K2950" i="2"/>
  <c r="K2954" i="2"/>
  <c r="K2958" i="2"/>
  <c r="K2962" i="2"/>
  <c r="K2966" i="2"/>
  <c r="K2970" i="2"/>
  <c r="K2974" i="2"/>
  <c r="K761" i="2"/>
  <c r="K765" i="2"/>
  <c r="K769" i="2"/>
  <c r="K2659" i="2"/>
  <c r="K2705" i="2"/>
  <c r="K2709" i="2"/>
  <c r="K2840" i="2"/>
  <c r="K2841" i="2"/>
  <c r="K2849" i="2"/>
  <c r="K2853" i="2"/>
  <c r="K2951" i="2"/>
  <c r="K2955" i="2"/>
  <c r="K2959" i="2"/>
  <c r="K2963" i="2"/>
  <c r="K2967" i="2"/>
  <c r="K2971" i="2"/>
  <c r="K2975" i="2"/>
  <c r="K762" i="2"/>
  <c r="K766" i="2"/>
  <c r="K770" i="2"/>
  <c r="K2660" i="2"/>
  <c r="K2706" i="2"/>
  <c r="K2586" i="2"/>
  <c r="K2587" i="2" s="1"/>
  <c r="S99" i="7" s="1"/>
  <c r="K2844" i="2"/>
  <c r="K2850" i="2"/>
  <c r="K2948" i="2"/>
  <c r="K2956" i="2"/>
  <c r="K2960" i="2"/>
  <c r="K2964" i="2"/>
  <c r="K2968" i="2"/>
  <c r="K2972" i="2"/>
  <c r="K759" i="2"/>
  <c r="K763" i="2"/>
  <c r="K767" i="2"/>
  <c r="K771" i="2"/>
  <c r="K2703" i="2"/>
  <c r="K2707" i="2"/>
  <c r="K2845" i="2"/>
  <c r="K2842" i="2"/>
  <c r="K2846" i="2"/>
  <c r="K2952" i="2"/>
  <c r="K2839" i="2"/>
  <c r="K2843" i="2"/>
  <c r="K2847" i="2"/>
  <c r="K2851" i="2"/>
  <c r="K2949" i="2"/>
  <c r="K2953" i="2"/>
  <c r="K2957" i="2"/>
  <c r="K2961" i="2"/>
  <c r="K2965" i="2"/>
  <c r="K2969" i="2"/>
  <c r="K2973" i="2"/>
  <c r="K760" i="2"/>
  <c r="K764" i="2"/>
  <c r="K768" i="2"/>
  <c r="K2658" i="2"/>
  <c r="K2704" i="2"/>
  <c r="K2708" i="2"/>
  <c r="C37" i="28"/>
  <c r="C32" i="28"/>
  <c r="M3747" i="2"/>
  <c r="M3707" i="2"/>
  <c r="M2140" i="2"/>
  <c r="R2140" i="2" s="1"/>
  <c r="M1258" i="2"/>
  <c r="R1258" i="2" s="1"/>
  <c r="M1267" i="2"/>
  <c r="R1267" i="2" s="1"/>
  <c r="K2661" i="2" l="1"/>
  <c r="S103" i="7" s="1"/>
  <c r="K2710" i="2"/>
  <c r="S104" i="7" s="1"/>
  <c r="K772" i="2"/>
  <c r="S42" i="7" s="1"/>
  <c r="K2854" i="2"/>
  <c r="S109" i="7" s="1"/>
  <c r="M1623" i="2"/>
  <c r="R1623" i="2" s="1"/>
  <c r="M1652" i="2"/>
  <c r="R1652" i="2" s="1"/>
  <c r="M1654" i="2" l="1"/>
  <c r="R1654" i="2" s="1"/>
  <c r="K1623" i="2"/>
  <c r="K1629" i="2" s="1"/>
  <c r="S68" i="7" s="1"/>
  <c r="K1652" i="2"/>
  <c r="K1654" i="2" s="1"/>
  <c r="M853" i="2"/>
  <c r="R853" i="2" s="1"/>
  <c r="M1872" i="2"/>
  <c r="R1872" i="2" s="1"/>
  <c r="M4440" i="2"/>
  <c r="R4440" i="2" s="1"/>
  <c r="I4440" i="2"/>
  <c r="M4391" i="2"/>
  <c r="R4391" i="2" s="1"/>
  <c r="I4391" i="2"/>
  <c r="M4369" i="2"/>
  <c r="I4369" i="2"/>
  <c r="M4321" i="2"/>
  <c r="R4321" i="2" s="1"/>
  <c r="M4291" i="2"/>
  <c r="R4291" i="2" s="1"/>
  <c r="M4276" i="2"/>
  <c r="R4276" i="2" s="1"/>
  <c r="M4253" i="2"/>
  <c r="M4213" i="2"/>
  <c r="M4199" i="2"/>
  <c r="R4199" i="2" s="1"/>
  <c r="M4179" i="2"/>
  <c r="R4179" i="2" s="1"/>
  <c r="I4179" i="2"/>
  <c r="J4125" i="2"/>
  <c r="M4125" i="2"/>
  <c r="R4125" i="2" s="1"/>
  <c r="I4125" i="2"/>
  <c r="M4061" i="2"/>
  <c r="R4061" i="2" s="1"/>
  <c r="M4025" i="2"/>
  <c r="R4025" i="2" s="1"/>
  <c r="I4025" i="2"/>
  <c r="M3818" i="2"/>
  <c r="R3818" i="2" s="1"/>
  <c r="J3818" i="2"/>
  <c r="I3818" i="2"/>
  <c r="M3662" i="2"/>
  <c r="R3662" i="2" s="1"/>
  <c r="M3495" i="2"/>
  <c r="R3495" i="2" s="1"/>
  <c r="M3357" i="2"/>
  <c r="R3357" i="2" s="1"/>
  <c r="M3390" i="2"/>
  <c r="R3390" i="2" s="1"/>
  <c r="M3372" i="2"/>
  <c r="R3372" i="2" s="1"/>
  <c r="I3372" i="2"/>
  <c r="M3160" i="2"/>
  <c r="R3160" i="2" s="1"/>
  <c r="M3116" i="2"/>
  <c r="R3116" i="2" s="1"/>
  <c r="M3092" i="2"/>
  <c r="R3092" i="2" s="1"/>
  <c r="M3091" i="2"/>
  <c r="R3091" i="2" s="1"/>
  <c r="M3069" i="2"/>
  <c r="R3069" i="2" s="1"/>
  <c r="M3004" i="2"/>
  <c r="R3004" i="2" s="1"/>
  <c r="I3004" i="2"/>
  <c r="M2982" i="2"/>
  <c r="R2982" i="2" s="1"/>
  <c r="I2867" i="2"/>
  <c r="M2862" i="2"/>
  <c r="R2862" i="2" s="1"/>
  <c r="M2863" i="2"/>
  <c r="R2863" i="2" s="1"/>
  <c r="M2864" i="2"/>
  <c r="R2864" i="2" s="1"/>
  <c r="M2865" i="2"/>
  <c r="R2865" i="2" s="1"/>
  <c r="M2861" i="2"/>
  <c r="R2861" i="2" s="1"/>
  <c r="M2860" i="2"/>
  <c r="R2860" i="2" s="1"/>
  <c r="M2633" i="2"/>
  <c r="R2633" i="2" s="1"/>
  <c r="K2633" i="2" l="1"/>
  <c r="F103" i="7" s="1"/>
  <c r="F113" i="7" s="1"/>
  <c r="K2982" i="2"/>
  <c r="F115" i="7" s="1"/>
  <c r="K4276" i="2"/>
  <c r="F150" i="7" s="1"/>
  <c r="K3662" i="2"/>
  <c r="F136" i="7" s="1"/>
  <c r="K3116" i="2"/>
  <c r="F120" i="7" s="1"/>
  <c r="K3390" i="2"/>
  <c r="F128" i="7" s="1"/>
  <c r="K3357" i="2"/>
  <c r="F127" i="7" s="1"/>
  <c r="K2864" i="2"/>
  <c r="K3091" i="2"/>
  <c r="K2860" i="2"/>
  <c r="K2863" i="2"/>
  <c r="K3092" i="2"/>
  <c r="K2861" i="2"/>
  <c r="K2862" i="2"/>
  <c r="K2865" i="2"/>
  <c r="K3069" i="2"/>
  <c r="K3070" i="2" s="1"/>
  <c r="M119" i="7" s="1"/>
  <c r="M156" i="7" s="1"/>
  <c r="M2867" i="2"/>
  <c r="R2867" i="2" s="1"/>
  <c r="J2602" i="2"/>
  <c r="M2174" i="2"/>
  <c r="M2084" i="2"/>
  <c r="R2084" i="2" s="1"/>
  <c r="M2074" i="2"/>
  <c r="R2074" i="2" s="1"/>
  <c r="M1969" i="2"/>
  <c r="R1969" i="2" s="1"/>
  <c r="I1969" i="2"/>
  <c r="M1967" i="2"/>
  <c r="R1967" i="2" s="1"/>
  <c r="J1653" i="2"/>
  <c r="J1654" i="2" s="1"/>
  <c r="M1315" i="2"/>
  <c r="R1315" i="2" s="1"/>
  <c r="M1087" i="2"/>
  <c r="R1087" i="2" s="1"/>
  <c r="M1003" i="2"/>
  <c r="R1003" i="2" s="1"/>
  <c r="M970" i="2"/>
  <c r="M979" i="2"/>
  <c r="M978" i="2"/>
  <c r="M977" i="2"/>
  <c r="M976" i="2"/>
  <c r="M975" i="2"/>
  <c r="M974" i="2"/>
  <c r="M973" i="2"/>
  <c r="M972" i="2"/>
  <c r="M971" i="2"/>
  <c r="M497" i="2"/>
  <c r="R497" i="2" s="1"/>
  <c r="J460" i="2"/>
  <c r="J772" i="2"/>
  <c r="J4473" i="2"/>
  <c r="J4440" i="2"/>
  <c r="J4401" i="2"/>
  <c r="J4369" i="2"/>
  <c r="J4321" i="2"/>
  <c r="J4213" i="2"/>
  <c r="J4061" i="2"/>
  <c r="J3795" i="2"/>
  <c r="J3747" i="2"/>
  <c r="J3707" i="2"/>
  <c r="J3651" i="2"/>
  <c r="J3602" i="2"/>
  <c r="J3536" i="2"/>
  <c r="I3536" i="2"/>
  <c r="J3495" i="2"/>
  <c r="J3447" i="2"/>
  <c r="J3415" i="2"/>
  <c r="J3383" i="2"/>
  <c r="M3344" i="2"/>
  <c r="R3344" i="2" s="1"/>
  <c r="J3344" i="2"/>
  <c r="J3293" i="2"/>
  <c r="J3258" i="2"/>
  <c r="J3222" i="2"/>
  <c r="J3160" i="2"/>
  <c r="J3093" i="2"/>
  <c r="J3004" i="2"/>
  <c r="J2976" i="2"/>
  <c r="J2854" i="2"/>
  <c r="J2739" i="2"/>
  <c r="J2710" i="2"/>
  <c r="J2661" i="2"/>
  <c r="J2628" i="2"/>
  <c r="M2587" i="2"/>
  <c r="R2587" i="2" s="1"/>
  <c r="J2587" i="2"/>
  <c r="J2563" i="2"/>
  <c r="K3093" i="2" l="1"/>
  <c r="S119" i="7" s="1"/>
  <c r="S156" i="7" s="1"/>
  <c r="K2867" i="2"/>
  <c r="M110" i="7" s="1"/>
  <c r="F156" i="7"/>
  <c r="K1003" i="2"/>
  <c r="F49" i="7" s="1"/>
  <c r="K1967" i="2"/>
  <c r="F82" i="7" s="1"/>
  <c r="F101" i="7" s="1"/>
  <c r="K1315" i="2"/>
  <c r="F58" i="7" s="1"/>
  <c r="K970" i="2"/>
  <c r="K1087" i="2"/>
  <c r="F51" i="7" s="1"/>
  <c r="K974" i="2"/>
  <c r="K497" i="2"/>
  <c r="K498" i="2" s="1"/>
  <c r="S30" i="7" s="1"/>
  <c r="K978" i="2"/>
  <c r="K971" i="2"/>
  <c r="K975" i="2"/>
  <c r="K979" i="2"/>
  <c r="K972" i="2"/>
  <c r="K976" i="2"/>
  <c r="K973" i="2"/>
  <c r="K977" i="2"/>
  <c r="J443" i="2"/>
  <c r="I443" i="2"/>
  <c r="M22" i="2"/>
  <c r="I22" i="2"/>
  <c r="J22" i="2"/>
  <c r="J2476" i="2"/>
  <c r="J2412" i="2"/>
  <c r="J2374" i="2"/>
  <c r="J2244" i="2"/>
  <c r="J2084" i="2"/>
  <c r="J1917" i="2"/>
  <c r="J1872" i="2"/>
  <c r="J1800" i="2"/>
  <c r="M1629" i="2"/>
  <c r="R1629" i="2" s="1"/>
  <c r="J1629" i="2"/>
  <c r="J1523" i="2"/>
  <c r="J1431" i="2"/>
  <c r="J1356" i="2"/>
  <c r="J1239" i="2"/>
  <c r="I1239" i="2"/>
  <c r="J4179" i="2"/>
  <c r="J3978" i="2"/>
  <c r="J3857" i="2"/>
  <c r="M3925" i="2"/>
  <c r="J2140" i="2"/>
  <c r="J1080" i="2"/>
  <c r="J853" i="2"/>
  <c r="J693" i="2"/>
  <c r="J498" i="2"/>
  <c r="J410" i="2"/>
  <c r="I410" i="2"/>
  <c r="F60" i="7" l="1"/>
  <c r="F158" i="7" s="1"/>
  <c r="K980" i="2"/>
  <c r="M48" i="7" s="1"/>
  <c r="K22" i="2"/>
  <c r="M5" i="7" s="1"/>
  <c r="K5" i="7"/>
  <c r="J4429" i="2"/>
  <c r="J4291" i="2"/>
  <c r="J4199" i="2"/>
  <c r="J4101" i="2"/>
  <c r="J4025" i="2"/>
  <c r="J3952" i="2"/>
  <c r="M3884" i="2"/>
  <c r="R3884" i="2" s="1"/>
  <c r="J3483" i="2"/>
  <c r="J3405" i="2"/>
  <c r="J3372" i="2"/>
  <c r="J3335" i="2"/>
  <c r="J3207" i="2"/>
  <c r="J3133" i="2"/>
  <c r="J3070" i="2"/>
  <c r="J3021" i="2"/>
  <c r="J2992" i="2"/>
  <c r="J2930" i="2"/>
  <c r="J2867" i="2"/>
  <c r="J2824" i="2"/>
  <c r="J2727" i="2"/>
  <c r="J2683" i="2"/>
  <c r="J2551" i="2"/>
  <c r="J2443" i="2"/>
  <c r="J2212" i="2"/>
  <c r="J2074" i="2"/>
  <c r="J2017" i="2"/>
  <c r="J2004" i="2"/>
  <c r="J1941" i="2"/>
  <c r="J1841" i="2"/>
  <c r="J1775" i="2"/>
  <c r="J1729" i="2"/>
  <c r="M1676" i="2"/>
  <c r="R1676" i="2" s="1"/>
  <c r="J1676" i="2"/>
  <c r="J1610" i="2"/>
  <c r="J1575" i="2"/>
  <c r="J1402" i="2" l="1"/>
  <c r="J1334" i="2"/>
  <c r="J1294" i="2"/>
  <c r="J1258" i="2"/>
  <c r="J1102" i="2"/>
  <c r="J1062" i="2"/>
  <c r="J912" i="2"/>
  <c r="J840" i="2"/>
  <c r="J750" i="2"/>
  <c r="J675" i="2"/>
  <c r="J467" i="2"/>
  <c r="J432" i="2"/>
  <c r="J399" i="2"/>
  <c r="M258" i="2"/>
  <c r="R258" i="2" s="1"/>
  <c r="M236" i="2"/>
  <c r="R236" i="2" s="1"/>
  <c r="M223" i="2"/>
  <c r="R223" i="2" s="1"/>
  <c r="M202" i="2"/>
  <c r="R202" i="2" s="1"/>
  <c r="M189" i="2"/>
  <c r="R189" i="2" s="1"/>
  <c r="M168" i="2"/>
  <c r="R168" i="2" s="1"/>
  <c r="M155" i="2"/>
  <c r="R155" i="2" s="1"/>
  <c r="M134" i="2"/>
  <c r="R134" i="2" s="1"/>
  <c r="M121" i="2"/>
  <c r="R121" i="2" s="1"/>
  <c r="J34" i="2"/>
  <c r="I3495" i="2"/>
  <c r="K202" i="2" l="1"/>
  <c r="M17" i="7" s="1"/>
  <c r="I4473" i="2"/>
  <c r="I4462" i="2"/>
  <c r="I4429" i="2"/>
  <c r="I4401" i="2"/>
  <c r="I4359" i="2"/>
  <c r="I4321" i="2"/>
  <c r="I4291" i="2"/>
  <c r="I4253" i="2"/>
  <c r="I4225" i="2"/>
  <c r="I4213" i="2"/>
  <c r="I4199" i="2"/>
  <c r="I4153" i="2"/>
  <c r="I4101" i="2"/>
  <c r="I4061" i="2"/>
  <c r="I3978" i="2"/>
  <c r="I3952" i="2"/>
  <c r="I3915" i="2"/>
  <c r="I3884" i="2"/>
  <c r="I3872" i="2"/>
  <c r="I3857" i="2"/>
  <c r="I3795" i="2"/>
  <c r="I3784" i="2"/>
  <c r="I3747" i="2"/>
  <c r="I3726" i="2"/>
  <c r="I3707" i="2"/>
  <c r="I3678" i="2"/>
  <c r="I3651" i="2"/>
  <c r="I3637" i="2"/>
  <c r="I3602" i="2"/>
  <c r="I3580" i="2"/>
  <c r="I3528" i="2"/>
  <c r="I3509" i="2"/>
  <c r="I3483" i="2"/>
  <c r="I3465" i="2"/>
  <c r="I3447" i="2"/>
  <c r="I3438" i="2"/>
  <c r="I3415" i="2"/>
  <c r="I3405" i="2"/>
  <c r="I3383" i="2"/>
  <c r="I3344" i="2"/>
  <c r="I3335" i="2"/>
  <c r="I3309" i="2"/>
  <c r="I3293" i="2"/>
  <c r="I3278" i="2"/>
  <c r="I3258" i="2"/>
  <c r="I3246" i="2"/>
  <c r="I3222" i="2"/>
  <c r="I3207" i="2"/>
  <c r="I3175" i="2"/>
  <c r="I3160" i="2"/>
  <c r="I3133" i="2"/>
  <c r="I3093" i="2"/>
  <c r="I3070" i="2"/>
  <c r="I3050" i="2"/>
  <c r="I3036" i="2"/>
  <c r="I3021" i="2"/>
  <c r="I2992" i="2"/>
  <c r="I2976" i="2"/>
  <c r="I2930" i="2"/>
  <c r="I2888" i="2"/>
  <c r="I2854" i="2"/>
  <c r="I2824" i="2"/>
  <c r="I2787" i="2"/>
  <c r="I2776" i="2"/>
  <c r="I2752" i="2"/>
  <c r="I2739" i="2"/>
  <c r="I2727" i="2"/>
  <c r="I2710" i="2"/>
  <c r="I2683" i="2"/>
  <c r="I2661" i="2"/>
  <c r="I2649" i="2"/>
  <c r="M2628" i="2"/>
  <c r="R2628" i="2" s="1"/>
  <c r="I2628" i="2"/>
  <c r="I2614" i="2"/>
  <c r="I2587" i="2"/>
  <c r="I2579" i="2"/>
  <c r="I2563" i="2"/>
  <c r="I2551" i="2"/>
  <c r="I2535" i="2"/>
  <c r="I2498" i="2"/>
  <c r="I2476" i="2"/>
  <c r="I2443" i="2"/>
  <c r="I2412" i="2"/>
  <c r="I2393" i="2"/>
  <c r="I2374" i="2"/>
  <c r="M2346" i="2"/>
  <c r="R2346" i="2" s="1"/>
  <c r="I2346" i="2"/>
  <c r="I2319" i="2"/>
  <c r="I2307" i="2"/>
  <c r="I2280" i="2"/>
  <c r="I2271" i="2"/>
  <c r="I2254" i="2"/>
  <c r="I2244" i="2"/>
  <c r="M2212" i="2"/>
  <c r="R2212" i="2" s="1"/>
  <c r="I2212" i="2"/>
  <c r="I2140" i="2"/>
  <c r="M2104" i="2"/>
  <c r="R2104" i="2" s="1"/>
  <c r="I2104" i="2"/>
  <c r="I2084" i="2"/>
  <c r="I2074" i="2"/>
  <c r="M2167" i="2"/>
  <c r="S2167" i="2"/>
  <c r="M2043" i="2"/>
  <c r="M2032" i="2"/>
  <c r="I2017" i="2"/>
  <c r="I2004" i="2"/>
  <c r="I1979" i="2"/>
  <c r="I1961" i="2"/>
  <c r="I1941" i="2"/>
  <c r="I1917" i="2"/>
  <c r="I1872" i="2"/>
  <c r="I1841" i="2"/>
  <c r="I1800" i="2"/>
  <c r="I1775" i="2"/>
  <c r="I1739" i="2"/>
  <c r="I1729" i="2"/>
  <c r="I1702" i="2"/>
  <c r="K2032" i="2" l="1"/>
  <c r="M85" i="7" s="1"/>
  <c r="M3915" i="2"/>
  <c r="I1690" i="2" l="1"/>
  <c r="I1676" i="2"/>
  <c r="I1629" i="2"/>
  <c r="I1610" i="2"/>
  <c r="I1589" i="2"/>
  <c r="I1575" i="2"/>
  <c r="I1563" i="2" l="1"/>
  <c r="I1547" i="2"/>
  <c r="I1523" i="2"/>
  <c r="I1511" i="2"/>
  <c r="I1498" i="2"/>
  <c r="I1467" i="2"/>
  <c r="I1431" i="2"/>
  <c r="I1402" i="2"/>
  <c r="I1369" i="2"/>
  <c r="I1356" i="2"/>
  <c r="I1334" i="2"/>
  <c r="I1294" i="2"/>
  <c r="I1258" i="2"/>
  <c r="I1229" i="2"/>
  <c r="I1219" i="2"/>
  <c r="I1204" i="2"/>
  <c r="I1184" i="2"/>
  <c r="I1170" i="2"/>
  <c r="I1150" i="2"/>
  <c r="I1136" i="2"/>
  <c r="I1116" i="2"/>
  <c r="I1102" i="2"/>
  <c r="I1080" i="2"/>
  <c r="I1062" i="2"/>
  <c r="I1031" i="2"/>
  <c r="I1014" i="2"/>
  <c r="I990" i="2"/>
  <c r="I980" i="2"/>
  <c r="I959" i="2"/>
  <c r="I945" i="2"/>
  <c r="I923" i="2"/>
  <c r="I912" i="2"/>
  <c r="I885" i="2"/>
  <c r="I874" i="2"/>
  <c r="I853" i="2"/>
  <c r="I840" i="2"/>
  <c r="I813" i="2"/>
  <c r="I772" i="2"/>
  <c r="I750" i="2"/>
  <c r="I693" i="2"/>
  <c r="I675" i="2"/>
  <c r="I656" i="2"/>
  <c r="I638" i="2"/>
  <c r="I623" i="2"/>
  <c r="I608" i="2"/>
  <c r="I589" i="2"/>
  <c r="I574" i="2"/>
  <c r="I564" i="2"/>
  <c r="I554" i="2"/>
  <c r="I544" i="2"/>
  <c r="I534" i="2"/>
  <c r="I524" i="2"/>
  <c r="I509" i="2"/>
  <c r="I498" i="2"/>
  <c r="I467" i="2"/>
  <c r="I432" i="2"/>
  <c r="I399" i="2"/>
  <c r="I34" i="2"/>
  <c r="E19" i="10" l="1"/>
  <c r="E20" i="10" s="1"/>
  <c r="M3602" i="2" l="1"/>
  <c r="R3602" i="2" s="1"/>
  <c r="M2661" i="2"/>
  <c r="M2244" i="2"/>
  <c r="R2244" i="2" s="1"/>
  <c r="D34" i="10" l="1"/>
  <c r="D25" i="10" l="1"/>
  <c r="D19" i="10"/>
  <c r="D20" i="10" s="1"/>
  <c r="D35" i="10" l="1"/>
  <c r="D27" i="10"/>
  <c r="M3447" i="2" l="1"/>
  <c r="R3447" i="2" s="1"/>
  <c r="M4462" i="2"/>
  <c r="R4462" i="2" s="1"/>
  <c r="M4429" i="2"/>
  <c r="R4429" i="2" s="1"/>
  <c r="M4401" i="2"/>
  <c r="M4359" i="2"/>
  <c r="R4359" i="2" s="1"/>
  <c r="M4225" i="2"/>
  <c r="R4225" i="2" s="1"/>
  <c r="M4101" i="2"/>
  <c r="R4101" i="2" s="1"/>
  <c r="M3978" i="2"/>
  <c r="R3978" i="2" s="1"/>
  <c r="M3952" i="2"/>
  <c r="R3952" i="2" s="1"/>
  <c r="M3872" i="2"/>
  <c r="R3872" i="2" s="1"/>
  <c r="M3857" i="2"/>
  <c r="R3857" i="2" s="1"/>
  <c r="M3795" i="2"/>
  <c r="M3784" i="2"/>
  <c r="R3784" i="2" s="1"/>
  <c r="M3726" i="2"/>
  <c r="R3726" i="2" s="1"/>
  <c r="M3678" i="2"/>
  <c r="R3678" i="2" s="1"/>
  <c r="M3651" i="2"/>
  <c r="M3637" i="2"/>
  <c r="R3637" i="2" s="1"/>
  <c r="M3580" i="2"/>
  <c r="R3580" i="2" s="1"/>
  <c r="M3536" i="2"/>
  <c r="M3528" i="2"/>
  <c r="R3528" i="2" s="1"/>
  <c r="M3509" i="2"/>
  <c r="M3483" i="2"/>
  <c r="R3483" i="2" s="1"/>
  <c r="M3465" i="2"/>
  <c r="R3465" i="2" s="1"/>
  <c r="M3438" i="2"/>
  <c r="R3438" i="2" s="1"/>
  <c r="M3415" i="2"/>
  <c r="R3415" i="2" s="1"/>
  <c r="M3383" i="2"/>
  <c r="M3335" i="2"/>
  <c r="R3335" i="2" s="1"/>
  <c r="M3309" i="2"/>
  <c r="R3309" i="2" s="1"/>
  <c r="M3293" i="2"/>
  <c r="M3278" i="2"/>
  <c r="R3278" i="2" s="1"/>
  <c r="M3258" i="2"/>
  <c r="M3246" i="2"/>
  <c r="R3246" i="2" s="1"/>
  <c r="M3207" i="2"/>
  <c r="R3207" i="2" s="1"/>
  <c r="M3175" i="2"/>
  <c r="R3175" i="2" s="1"/>
  <c r="M3133" i="2"/>
  <c r="R3133" i="2" s="1"/>
  <c r="M3093" i="2"/>
  <c r="R3093" i="2" s="1"/>
  <c r="M3070" i="2"/>
  <c r="R3070" i="2" s="1"/>
  <c r="M3050" i="2" l="1"/>
  <c r="R3050" i="2" s="1"/>
  <c r="M3036" i="2"/>
  <c r="R3036" i="2" s="1"/>
  <c r="M3021" i="2"/>
  <c r="R3021" i="2" s="1"/>
  <c r="M2992" i="2"/>
  <c r="R2992" i="2" s="1"/>
  <c r="M2976" i="2"/>
  <c r="R2976" i="2" s="1"/>
  <c r="M2930" i="2"/>
  <c r="R2930" i="2" s="1"/>
  <c r="M2888" i="2"/>
  <c r="R2888" i="2" s="1"/>
  <c r="M2854" i="2"/>
  <c r="R2854" i="2" s="1"/>
  <c r="M2824" i="2"/>
  <c r="R2824" i="2" s="1"/>
  <c r="M2787" i="2"/>
  <c r="R2787" i="2" s="1"/>
  <c r="M2776" i="2"/>
  <c r="R2776" i="2" s="1"/>
  <c r="M2752" i="2"/>
  <c r="R2752" i="2" s="1"/>
  <c r="M2739" i="2"/>
  <c r="M2727" i="2"/>
  <c r="R2727" i="2" s="1"/>
  <c r="M2710" i="2"/>
  <c r="M2683" i="2"/>
  <c r="R2683" i="2" s="1"/>
  <c r="M2649" i="2"/>
  <c r="R2649" i="2" s="1"/>
  <c r="M2614" i="2"/>
  <c r="R2614" i="2" s="1"/>
  <c r="M2579" i="2"/>
  <c r="R2579" i="2" s="1"/>
  <c r="M2551" i="2"/>
  <c r="R2551" i="2" s="1"/>
  <c r="M2535" i="2"/>
  <c r="R2535" i="2" s="1"/>
  <c r="M2476" i="2"/>
  <c r="R2476" i="2" s="1"/>
  <c r="M2412" i="2"/>
  <c r="R2412" i="2" s="1"/>
  <c r="M2393" i="2"/>
  <c r="R2393" i="2" s="1"/>
  <c r="M2374" i="2"/>
  <c r="R2374" i="2" s="1"/>
  <c r="M2319" i="2"/>
  <c r="M2307" i="2"/>
  <c r="M2280" i="2"/>
  <c r="R2280" i="2" s="1"/>
  <c r="M2271" i="2"/>
  <c r="R2271" i="2" s="1"/>
  <c r="M2254" i="2"/>
  <c r="R2254" i="2" s="1"/>
  <c r="M2017" i="2"/>
  <c r="R2017" i="2" s="1"/>
  <c r="M2004" i="2"/>
  <c r="M1979" i="2"/>
  <c r="R1979" i="2" s="1"/>
  <c r="M1917" i="2"/>
  <c r="R1917" i="2" s="1"/>
  <c r="M1904" i="2"/>
  <c r="R1904" i="2" s="1"/>
  <c r="M1841" i="2"/>
  <c r="R1841" i="2" s="1"/>
  <c r="M1800" i="2"/>
  <c r="R1800" i="2" s="1"/>
  <c r="M1775" i="2"/>
  <c r="R1775" i="2" s="1"/>
  <c r="M1739" i="2"/>
  <c r="R1739" i="2" s="1"/>
  <c r="M1729" i="2"/>
  <c r="R1729" i="2" s="1"/>
  <c r="M1702" i="2"/>
  <c r="R1702" i="2" s="1"/>
  <c r="K2752" i="2" l="1"/>
  <c r="M106" i="7" s="1"/>
  <c r="M113" i="7" s="1"/>
  <c r="K2307" i="2"/>
  <c r="M93" i="7" s="1"/>
  <c r="R2307" i="2"/>
  <c r="K2319" i="2"/>
  <c r="S93" i="7" s="1"/>
  <c r="R2319" i="2"/>
  <c r="K2976" i="2"/>
  <c r="S112" i="7" s="1"/>
  <c r="S113" i="7" s="1"/>
  <c r="M1610" i="2"/>
  <c r="R1610" i="2" s="1"/>
  <c r="M1575" i="2"/>
  <c r="R1575" i="2" s="1"/>
  <c r="M1563" i="2"/>
  <c r="R1563" i="2" s="1"/>
  <c r="M1547" i="2"/>
  <c r="R1547" i="2" s="1"/>
  <c r="M1523" i="2"/>
  <c r="M1511" i="2"/>
  <c r="R1511" i="2" s="1"/>
  <c r="M1498" i="2"/>
  <c r="R1498" i="2" s="1"/>
  <c r="M1458" i="2"/>
  <c r="R1458" i="2" s="1"/>
  <c r="M1431" i="2"/>
  <c r="R1431" i="2" s="1"/>
  <c r="M1402" i="2"/>
  <c r="R1402" i="2" s="1"/>
  <c r="M1369" i="2"/>
  <c r="R1369" i="2" s="1"/>
  <c r="M1356" i="2"/>
  <c r="R1356" i="2" s="1"/>
  <c r="M1334" i="2"/>
  <c r="R1334" i="2" s="1"/>
  <c r="M1294" i="2"/>
  <c r="R1294" i="2" s="1"/>
  <c r="M1239" i="2"/>
  <c r="R1239" i="2" s="1"/>
  <c r="M1229" i="2"/>
  <c r="R1229" i="2" s="1"/>
  <c r="M1219" i="2"/>
  <c r="M1204" i="2"/>
  <c r="R1204" i="2" s="1"/>
  <c r="M1184" i="2"/>
  <c r="R1184" i="2" s="1"/>
  <c r="M1170" i="2"/>
  <c r="R1170" i="2" s="1"/>
  <c r="M1150" i="2"/>
  <c r="R1150" i="2" s="1"/>
  <c r="M1136" i="2"/>
  <c r="R1136" i="2" s="1"/>
  <c r="M1116" i="2"/>
  <c r="R1116" i="2" s="1"/>
  <c r="M1102" i="2"/>
  <c r="R1102" i="2" s="1"/>
  <c r="M1080" i="2"/>
  <c r="R1080" i="2" s="1"/>
  <c r="M1062" i="2"/>
  <c r="R1062" i="2" s="1"/>
  <c r="M1031" i="2"/>
  <c r="R1031" i="2" s="1"/>
  <c r="M1014" i="2"/>
  <c r="R1014" i="2" s="1"/>
  <c r="M990" i="2"/>
  <c r="R990" i="2" s="1"/>
  <c r="M980" i="2"/>
  <c r="R980" i="2" s="1"/>
  <c r="M959" i="2"/>
  <c r="R959" i="2" s="1"/>
  <c r="M945" i="2"/>
  <c r="R945" i="2" s="1"/>
  <c r="M923" i="2"/>
  <c r="R923" i="2" s="1"/>
  <c r="M912" i="2"/>
  <c r="R912" i="2" s="1"/>
  <c r="M885" i="2"/>
  <c r="R885" i="2" s="1"/>
  <c r="M874" i="2"/>
  <c r="R874" i="2" s="1"/>
  <c r="M840" i="2"/>
  <c r="R840" i="2" s="1"/>
  <c r="M813" i="2"/>
  <c r="R813" i="2" s="1"/>
  <c r="M772" i="2"/>
  <c r="R772" i="2" s="1"/>
  <c r="M693" i="2"/>
  <c r="R693" i="2" s="1"/>
  <c r="M675" i="2"/>
  <c r="R675" i="2" s="1"/>
  <c r="M656" i="2"/>
  <c r="R656" i="2" s="1"/>
  <c r="M638" i="2"/>
  <c r="R638" i="2" s="1"/>
  <c r="M623" i="2"/>
  <c r="R623" i="2" s="1"/>
  <c r="M608" i="2"/>
  <c r="M544" i="2"/>
  <c r="R544" i="2" s="1"/>
  <c r="M534" i="2"/>
  <c r="R534" i="2" s="1"/>
  <c r="M524" i="2"/>
  <c r="R524" i="2" s="1"/>
  <c r="M509" i="2"/>
  <c r="R509" i="2" s="1"/>
  <c r="M498" i="2"/>
  <c r="M441" i="2"/>
  <c r="R441" i="2" s="1"/>
  <c r="M467" i="2"/>
  <c r="M432" i="2"/>
  <c r="M410" i="2"/>
  <c r="M399" i="2"/>
  <c r="K441" i="2" l="1"/>
  <c r="K443" i="2" s="1"/>
  <c r="S29" i="7" s="1"/>
  <c r="K534" i="2"/>
  <c r="M33" i="7" s="1"/>
  <c r="M60" i="7" s="1"/>
  <c r="K1184" i="2"/>
  <c r="S53" i="7" s="1"/>
  <c r="K990" i="2"/>
  <c r="S48" i="7" s="1"/>
  <c r="K1523" i="2"/>
  <c r="S65" i="7" s="1"/>
  <c r="S101" i="7" s="1"/>
  <c r="R1523" i="2"/>
  <c r="K1116" i="2"/>
  <c r="S51" i="7" s="1"/>
  <c r="K1219" i="2"/>
  <c r="S54" i="7" s="1"/>
  <c r="R1219" i="2"/>
  <c r="M443" i="2"/>
  <c r="R443" i="2" s="1"/>
  <c r="M34" i="2"/>
  <c r="M63" i="2"/>
  <c r="R63" i="2" s="1"/>
  <c r="M85" i="2"/>
  <c r="R85" i="2" s="1"/>
  <c r="M271" i="2"/>
  <c r="R271" i="2" s="1"/>
  <c r="M292" i="2"/>
  <c r="R292" i="2" s="1"/>
  <c r="M305" i="2"/>
  <c r="R305" i="2" s="1"/>
  <c r="M326" i="2"/>
  <c r="R326" i="2" s="1"/>
  <c r="M339" i="2"/>
  <c r="R339" i="2" s="1"/>
  <c r="M359" i="2"/>
  <c r="R359" i="2" s="1"/>
  <c r="M372" i="2"/>
  <c r="R372" i="2" s="1"/>
  <c r="M50" i="2"/>
  <c r="R50" i="2" s="1"/>
  <c r="S60" i="7" l="1"/>
  <c r="S158" i="7" s="1"/>
  <c r="E146" i="27"/>
  <c r="C146" i="27" s="1"/>
  <c r="E147" i="27"/>
  <c r="C147" i="27" s="1"/>
  <c r="E148" i="27"/>
  <c r="C148" i="27" s="1"/>
  <c r="E149" i="27"/>
  <c r="E150" i="27"/>
  <c r="C150" i="27" s="1"/>
  <c r="E151" i="27"/>
  <c r="C151" i="27" s="1"/>
  <c r="E152" i="27"/>
  <c r="C152" i="27" s="1"/>
  <c r="E153" i="27"/>
  <c r="C153" i="27" s="1"/>
  <c r="E154" i="27"/>
  <c r="C154" i="27" s="1"/>
  <c r="E145" i="27"/>
  <c r="C145" i="27" s="1"/>
  <c r="E155" i="27" l="1"/>
  <c r="C155" i="27" s="1"/>
  <c r="C149" i="27"/>
  <c r="A16" i="22"/>
  <c r="A15" i="22"/>
  <c r="A14" i="22"/>
  <c r="D9" i="22" l="1"/>
  <c r="B15" i="22" s="1"/>
  <c r="D10" i="22"/>
  <c r="B16" i="22" s="1"/>
  <c r="D8" i="22"/>
  <c r="B14" i="22" s="1"/>
  <c r="D25" i="22"/>
  <c r="D24" i="22"/>
  <c r="D21" i="22"/>
  <c r="D27" i="22"/>
  <c r="D26" i="22"/>
  <c r="D29" i="22"/>
  <c r="D22" i="22"/>
  <c r="D23" i="22"/>
  <c r="D28" i="22"/>
  <c r="D20" i="22"/>
  <c r="B25" i="22"/>
  <c r="B24" i="22"/>
  <c r="B21" i="22"/>
  <c r="B27" i="22"/>
  <c r="B26" i="22"/>
  <c r="B29" i="22"/>
  <c r="B22" i="22"/>
  <c r="B23" i="22"/>
  <c r="B28" i="22"/>
  <c r="B20" i="22"/>
  <c r="B4" i="22"/>
  <c r="F259" i="4" l="1"/>
  <c r="H259" i="4" s="1"/>
  <c r="E145" i="24" l="1"/>
  <c r="D145" i="24"/>
  <c r="C145" i="24"/>
  <c r="F144" i="24"/>
  <c r="F143" i="24"/>
  <c r="F142" i="24"/>
  <c r="F141" i="24"/>
  <c r="F140" i="24"/>
  <c r="F139" i="24"/>
  <c r="F156" i="24" s="1"/>
  <c r="F138" i="24"/>
  <c r="F137" i="24"/>
  <c r="F136" i="24"/>
  <c r="F135" i="24"/>
  <c r="F134" i="24"/>
  <c r="F133" i="24"/>
  <c r="F132" i="24"/>
  <c r="F131" i="24"/>
  <c r="F130" i="24"/>
  <c r="F129" i="24"/>
  <c r="F128" i="24"/>
  <c r="F127" i="24"/>
  <c r="F126" i="24"/>
  <c r="F125" i="24"/>
  <c r="F124" i="24"/>
  <c r="F123" i="24"/>
  <c r="F122" i="24"/>
  <c r="F121" i="24"/>
  <c r="F120" i="24"/>
  <c r="F119" i="24"/>
  <c r="F118" i="24"/>
  <c r="F117" i="24"/>
  <c r="F116" i="24"/>
  <c r="F115" i="24"/>
  <c r="F114" i="24"/>
  <c r="F113" i="24"/>
  <c r="F112" i="24"/>
  <c r="F111" i="24"/>
  <c r="F110" i="24"/>
  <c r="F109" i="24"/>
  <c r="F108" i="24"/>
  <c r="F107" i="24"/>
  <c r="F106" i="24"/>
  <c r="F105" i="24"/>
  <c r="F104" i="24"/>
  <c r="F103" i="24"/>
  <c r="F102" i="24"/>
  <c r="F101" i="24"/>
  <c r="F100" i="24"/>
  <c r="F99" i="24"/>
  <c r="F98" i="24"/>
  <c r="F97" i="24"/>
  <c r="F96" i="24"/>
  <c r="F95" i="24"/>
  <c r="F94" i="24"/>
  <c r="F93" i="24"/>
  <c r="F92" i="24"/>
  <c r="F91" i="24"/>
  <c r="F90" i="24"/>
  <c r="F89" i="24"/>
  <c r="F88" i="24"/>
  <c r="F87" i="24"/>
  <c r="F86" i="24"/>
  <c r="F85" i="24"/>
  <c r="F84" i="24"/>
  <c r="F83" i="24"/>
  <c r="F82" i="24"/>
  <c r="F81" i="24"/>
  <c r="F80" i="24"/>
  <c r="F79" i="24"/>
  <c r="F78" i="24"/>
  <c r="F77" i="24"/>
  <c r="F76" i="24"/>
  <c r="F75" i="24"/>
  <c r="F74" i="24"/>
  <c r="F73" i="24"/>
  <c r="F72" i="24"/>
  <c r="F71" i="24"/>
  <c r="F70" i="24"/>
  <c r="F69" i="24"/>
  <c r="F68" i="24"/>
  <c r="F67" i="24"/>
  <c r="F66" i="24"/>
  <c r="F65" i="24"/>
  <c r="F64" i="24"/>
  <c r="F63" i="24"/>
  <c r="F62" i="24"/>
  <c r="F61" i="24"/>
  <c r="F60" i="24"/>
  <c r="F59" i="24"/>
  <c r="F58" i="24"/>
  <c r="F57" i="24"/>
  <c r="F56" i="24"/>
  <c r="F55" i="24"/>
  <c r="F54" i="24"/>
  <c r="F53" i="24"/>
  <c r="F52" i="24"/>
  <c r="F51" i="24"/>
  <c r="F50" i="24"/>
  <c r="F49" i="24"/>
  <c r="F48" i="24"/>
  <c r="F47" i="24"/>
  <c r="F46" i="24"/>
  <c r="F45" i="24"/>
  <c r="F44" i="24"/>
  <c r="F43" i="24"/>
  <c r="F42" i="24"/>
  <c r="F41" i="24"/>
  <c r="F40" i="24"/>
  <c r="F39" i="24"/>
  <c r="F38" i="24"/>
  <c r="F37" i="24"/>
  <c r="F36" i="24"/>
  <c r="F35" i="24"/>
  <c r="F34" i="24"/>
  <c r="F33" i="24"/>
  <c r="F32" i="24"/>
  <c r="F31" i="24"/>
  <c r="F30" i="24"/>
  <c r="F29" i="24"/>
  <c r="F28" i="24"/>
  <c r="F27" i="24"/>
  <c r="F26" i="24"/>
  <c r="F25" i="24"/>
  <c r="F24" i="24"/>
  <c r="F23" i="24"/>
  <c r="F22" i="24"/>
  <c r="F21" i="24"/>
  <c r="F20" i="24"/>
  <c r="F19" i="24"/>
  <c r="F18" i="24"/>
  <c r="F17" i="24"/>
  <c r="F16" i="24"/>
  <c r="F15" i="24"/>
  <c r="F14" i="24"/>
  <c r="F13" i="24"/>
  <c r="F12" i="24"/>
  <c r="F11" i="24"/>
  <c r="F10" i="24"/>
  <c r="F9" i="24"/>
  <c r="F8" i="24"/>
  <c r="F7" i="24"/>
  <c r="F6" i="24"/>
  <c r="F150" i="24" l="1"/>
  <c r="F152" i="24"/>
  <c r="F148" i="24"/>
  <c r="F145" i="24"/>
  <c r="F147" i="24"/>
  <c r="F151" i="24"/>
  <c r="F153" i="24"/>
  <c r="F155" i="24"/>
  <c r="F149" i="24"/>
  <c r="F154" i="24"/>
  <c r="B5" i="22"/>
  <c r="B11" i="22"/>
  <c r="C8" i="22" s="1"/>
  <c r="C3" i="22" l="1"/>
  <c r="C4" i="22"/>
  <c r="C9" i="22"/>
  <c r="C10" i="22"/>
  <c r="F157" i="24"/>
  <c r="M2563" i="2"/>
  <c r="R2563" i="2" s="1"/>
  <c r="F49" i="4" l="1"/>
  <c r="H49" i="4" s="1"/>
  <c r="D42" i="10" l="1"/>
  <c r="C143" i="21"/>
  <c r="D143" i="21"/>
  <c r="F143" i="21"/>
  <c r="I143" i="21"/>
  <c r="J79" i="21" l="1"/>
  <c r="K79" i="21" s="1"/>
  <c r="J127" i="21"/>
  <c r="K127" i="21" s="1"/>
  <c r="J91" i="21"/>
  <c r="K91" i="21" s="1"/>
  <c r="J88" i="21"/>
  <c r="K19" i="21"/>
  <c r="K20" i="21"/>
  <c r="K21" i="21"/>
  <c r="K22" i="21"/>
  <c r="K23" i="21"/>
  <c r="K24" i="21"/>
  <c r="K25" i="21"/>
  <c r="K26" i="21"/>
  <c r="K18" i="21"/>
  <c r="E19" i="21"/>
  <c r="E20" i="21"/>
  <c r="E21" i="21"/>
  <c r="E22" i="21"/>
  <c r="E23" i="21"/>
  <c r="E24" i="21"/>
  <c r="E25" i="21"/>
  <c r="E26" i="21"/>
  <c r="E18" i="21"/>
  <c r="G118" i="21"/>
  <c r="G78" i="21"/>
  <c r="H78" i="21" s="1"/>
  <c r="G42" i="21"/>
  <c r="G18" i="21"/>
  <c r="G19" i="21"/>
  <c r="H19" i="21" s="1"/>
  <c r="G20" i="21"/>
  <c r="H20" i="21" s="1"/>
  <c r="G21" i="21"/>
  <c r="H21" i="21" s="1"/>
  <c r="G22" i="21"/>
  <c r="H22" i="21" s="1"/>
  <c r="G23" i="21"/>
  <c r="H23" i="21" s="1"/>
  <c r="G24" i="21"/>
  <c r="H24" i="21" s="1"/>
  <c r="G25" i="21"/>
  <c r="H25" i="21" s="1"/>
  <c r="G26" i="21"/>
  <c r="H26" i="21" s="1"/>
  <c r="J137" i="21"/>
  <c r="J124" i="21"/>
  <c r="J114" i="21"/>
  <c r="J94" i="21"/>
  <c r="J75" i="21"/>
  <c r="J57" i="21"/>
  <c r="J52" i="21"/>
  <c r="J51" i="21"/>
  <c r="J50" i="21"/>
  <c r="J49" i="21"/>
  <c r="J44" i="21"/>
  <c r="J42" i="21"/>
  <c r="J30" i="21"/>
  <c r="J29" i="21"/>
  <c r="J78" i="21"/>
  <c r="K78" i="21" s="1"/>
  <c r="J104" i="21"/>
  <c r="G127" i="21"/>
  <c r="H127" i="21" s="1"/>
  <c r="G105" i="21"/>
  <c r="G91" i="21"/>
  <c r="H91" i="21" s="1"/>
  <c r="G79" i="21"/>
  <c r="H79" i="21" s="1"/>
  <c r="G56" i="21"/>
  <c r="H56" i="21" s="1"/>
  <c r="J143" i="21" l="1"/>
  <c r="H18" i="21"/>
  <c r="H7" i="19"/>
  <c r="E78" i="21"/>
  <c r="E79" i="21"/>
  <c r="E91" i="21"/>
  <c r="E127" i="21"/>
  <c r="E56" i="21"/>
  <c r="G53" i="21"/>
  <c r="G143" i="21" s="1"/>
  <c r="K5" i="21" l="1"/>
  <c r="K6" i="21"/>
  <c r="K7" i="21"/>
  <c r="K8" i="21"/>
  <c r="K9" i="21"/>
  <c r="K10" i="21"/>
  <c r="K11" i="21"/>
  <c r="K12" i="21"/>
  <c r="K13" i="21"/>
  <c r="K14" i="21"/>
  <c r="K15" i="21"/>
  <c r="K16" i="21"/>
  <c r="K17" i="21"/>
  <c r="K27" i="21"/>
  <c r="K28" i="21"/>
  <c r="K29" i="21"/>
  <c r="K30" i="21"/>
  <c r="K31" i="21"/>
  <c r="K32" i="21"/>
  <c r="K33" i="21"/>
  <c r="K34" i="21"/>
  <c r="K35" i="21"/>
  <c r="K36" i="21"/>
  <c r="K37" i="21"/>
  <c r="K38" i="21"/>
  <c r="K39" i="21"/>
  <c r="K40" i="21"/>
  <c r="K41" i="21"/>
  <c r="K42" i="21"/>
  <c r="K43" i="21"/>
  <c r="K44" i="21"/>
  <c r="K45" i="21"/>
  <c r="K46" i="21"/>
  <c r="K47" i="21"/>
  <c r="K48" i="21"/>
  <c r="K49" i="21"/>
  <c r="K50" i="21"/>
  <c r="K51" i="21"/>
  <c r="K52" i="21"/>
  <c r="K53" i="21"/>
  <c r="K54" i="21"/>
  <c r="K55" i="21"/>
  <c r="K57" i="21"/>
  <c r="K58" i="21"/>
  <c r="K59" i="21"/>
  <c r="K60" i="21"/>
  <c r="K61" i="21"/>
  <c r="K62" i="21"/>
  <c r="K63" i="21"/>
  <c r="K64" i="21"/>
  <c r="K65" i="21"/>
  <c r="K66" i="21"/>
  <c r="K67" i="21"/>
  <c r="K68" i="21"/>
  <c r="K69" i="21"/>
  <c r="K70" i="21"/>
  <c r="K71" i="21"/>
  <c r="K72" i="21"/>
  <c r="K73" i="21"/>
  <c r="K74" i="21"/>
  <c r="K75" i="21"/>
  <c r="K76" i="21"/>
  <c r="K77" i="21"/>
  <c r="K81" i="21"/>
  <c r="K80" i="21"/>
  <c r="K82" i="21"/>
  <c r="K83" i="21"/>
  <c r="K84" i="21"/>
  <c r="K85" i="21"/>
  <c r="K86" i="21"/>
  <c r="K87" i="21"/>
  <c r="K88" i="21"/>
  <c r="K89" i="21"/>
  <c r="K90" i="21"/>
  <c r="K93" i="21"/>
  <c r="K92" i="21"/>
  <c r="K94" i="21"/>
  <c r="K95" i="21"/>
  <c r="K96" i="21"/>
  <c r="K97" i="21"/>
  <c r="K98" i="21"/>
  <c r="K99" i="21"/>
  <c r="K100" i="21"/>
  <c r="K101" i="21"/>
  <c r="K102" i="21"/>
  <c r="K103" i="21"/>
  <c r="K104" i="21"/>
  <c r="K105" i="21"/>
  <c r="K106" i="21"/>
  <c r="K107" i="21"/>
  <c r="K108" i="21"/>
  <c r="K109" i="21"/>
  <c r="K110" i="21"/>
  <c r="K111" i="21"/>
  <c r="K112" i="21"/>
  <c r="K113" i="21"/>
  <c r="K114" i="21"/>
  <c r="K115" i="21"/>
  <c r="K116" i="21"/>
  <c r="K117" i="21"/>
  <c r="K118" i="21"/>
  <c r="K119" i="21"/>
  <c r="K120" i="21"/>
  <c r="K121" i="21"/>
  <c r="K122" i="21"/>
  <c r="K123" i="21"/>
  <c r="K124" i="21"/>
  <c r="K125" i="21"/>
  <c r="K126" i="21"/>
  <c r="K128" i="21"/>
  <c r="K129" i="21"/>
  <c r="K130" i="21"/>
  <c r="K131" i="21"/>
  <c r="K132" i="21"/>
  <c r="K133" i="21"/>
  <c r="K134" i="21"/>
  <c r="K135" i="21"/>
  <c r="K136" i="21"/>
  <c r="K137" i="21"/>
  <c r="K138" i="21"/>
  <c r="K139" i="21"/>
  <c r="K140" i="21"/>
  <c r="K141" i="21"/>
  <c r="K142" i="21"/>
  <c r="K4" i="21"/>
  <c r="H5" i="21"/>
  <c r="H6" i="21"/>
  <c r="H7" i="21"/>
  <c r="H8" i="21"/>
  <c r="H9" i="21"/>
  <c r="H10" i="21"/>
  <c r="H11" i="21"/>
  <c r="H12" i="21"/>
  <c r="H13" i="21"/>
  <c r="H14" i="21"/>
  <c r="H15" i="21"/>
  <c r="H16" i="21"/>
  <c r="H17" i="21"/>
  <c r="H27" i="21"/>
  <c r="H28" i="21"/>
  <c r="H29" i="21"/>
  <c r="H30" i="21"/>
  <c r="H31" i="21"/>
  <c r="H32" i="21"/>
  <c r="H33" i="21"/>
  <c r="H34" i="21"/>
  <c r="H35" i="21"/>
  <c r="H36" i="21"/>
  <c r="H37" i="21"/>
  <c r="H38" i="21"/>
  <c r="H39" i="21"/>
  <c r="H40" i="21"/>
  <c r="H41" i="21"/>
  <c r="H42" i="21"/>
  <c r="H43" i="21"/>
  <c r="H44" i="21"/>
  <c r="H45" i="21"/>
  <c r="H46" i="21"/>
  <c r="H47" i="21"/>
  <c r="H48" i="21"/>
  <c r="H49" i="21"/>
  <c r="H50" i="21"/>
  <c r="H51" i="21"/>
  <c r="H52" i="21"/>
  <c r="H53" i="21"/>
  <c r="H54" i="21"/>
  <c r="H55" i="21"/>
  <c r="H57" i="21"/>
  <c r="H58" i="21"/>
  <c r="H59" i="21"/>
  <c r="H60" i="21"/>
  <c r="H61" i="21"/>
  <c r="H62" i="21"/>
  <c r="H63" i="21"/>
  <c r="H64" i="21"/>
  <c r="H65" i="21"/>
  <c r="H66" i="21"/>
  <c r="H67" i="21"/>
  <c r="H68" i="21"/>
  <c r="H69" i="21"/>
  <c r="H70" i="21"/>
  <c r="H71" i="21"/>
  <c r="H72" i="21"/>
  <c r="H73" i="21"/>
  <c r="H74" i="21"/>
  <c r="H75" i="21"/>
  <c r="H76" i="21"/>
  <c r="H77" i="21"/>
  <c r="H81" i="21"/>
  <c r="H80" i="21"/>
  <c r="H82" i="21"/>
  <c r="H83" i="21"/>
  <c r="H84" i="21"/>
  <c r="H85" i="21"/>
  <c r="H86" i="21"/>
  <c r="H87" i="21"/>
  <c r="H88" i="21"/>
  <c r="H89" i="21"/>
  <c r="H90" i="21"/>
  <c r="H93" i="21"/>
  <c r="H92" i="21"/>
  <c r="H94" i="21"/>
  <c r="H95" i="21"/>
  <c r="H96" i="21"/>
  <c r="H97" i="21"/>
  <c r="H98" i="21"/>
  <c r="H99" i="21"/>
  <c r="H100" i="21"/>
  <c r="H101" i="21"/>
  <c r="H102" i="21"/>
  <c r="H103" i="21"/>
  <c r="H104" i="21"/>
  <c r="H105" i="21"/>
  <c r="H106" i="21"/>
  <c r="H107" i="21"/>
  <c r="H108" i="21"/>
  <c r="H109" i="21"/>
  <c r="H110" i="21"/>
  <c r="H111" i="21"/>
  <c r="H112" i="21"/>
  <c r="H113" i="21"/>
  <c r="H114" i="21"/>
  <c r="H115" i="21"/>
  <c r="H116" i="21"/>
  <c r="H117" i="21"/>
  <c r="H118" i="21"/>
  <c r="H119" i="21"/>
  <c r="H120" i="21"/>
  <c r="H121" i="21"/>
  <c r="H122" i="21"/>
  <c r="H123" i="21"/>
  <c r="H124" i="21"/>
  <c r="H125" i="21"/>
  <c r="H126" i="21"/>
  <c r="H128" i="21"/>
  <c r="H129" i="21"/>
  <c r="H130" i="21"/>
  <c r="H131" i="21"/>
  <c r="H132" i="21"/>
  <c r="H133" i="21"/>
  <c r="H134" i="21"/>
  <c r="H135" i="21"/>
  <c r="H136" i="21"/>
  <c r="H137" i="21"/>
  <c r="H138" i="21"/>
  <c r="H139" i="21"/>
  <c r="H140" i="21"/>
  <c r="H141" i="21"/>
  <c r="H142" i="21"/>
  <c r="H143" i="21"/>
  <c r="H4" i="21"/>
  <c r="E5" i="21"/>
  <c r="E6" i="21"/>
  <c r="E7" i="21"/>
  <c r="E8" i="21"/>
  <c r="E9" i="21"/>
  <c r="E10" i="21"/>
  <c r="E11" i="21"/>
  <c r="E12" i="21"/>
  <c r="E13" i="21"/>
  <c r="E14" i="21"/>
  <c r="E15" i="21"/>
  <c r="E16" i="21"/>
  <c r="E17"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7" i="21"/>
  <c r="E58" i="21"/>
  <c r="E59" i="21"/>
  <c r="E60" i="21"/>
  <c r="E61" i="21"/>
  <c r="E62" i="21"/>
  <c r="E63" i="21"/>
  <c r="E64" i="21"/>
  <c r="E65" i="21"/>
  <c r="E66" i="21"/>
  <c r="E67" i="21"/>
  <c r="E68" i="21"/>
  <c r="E69" i="21"/>
  <c r="E70" i="21"/>
  <c r="E71" i="21"/>
  <c r="E72" i="21"/>
  <c r="E73" i="21"/>
  <c r="E74" i="21"/>
  <c r="E75" i="21"/>
  <c r="E76" i="21"/>
  <c r="E77" i="21"/>
  <c r="E81" i="21"/>
  <c r="E80" i="21"/>
  <c r="E82" i="21"/>
  <c r="E83" i="21"/>
  <c r="E84" i="21"/>
  <c r="E85" i="21"/>
  <c r="E86" i="21"/>
  <c r="E87" i="21"/>
  <c r="E88" i="21"/>
  <c r="E89" i="21"/>
  <c r="E90" i="21"/>
  <c r="E93" i="21"/>
  <c r="E92" i="21"/>
  <c r="E94" i="21"/>
  <c r="E95" i="21"/>
  <c r="E96" i="21"/>
  <c r="E97" i="2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8" i="21"/>
  <c r="E129" i="21"/>
  <c r="E130" i="21"/>
  <c r="E131" i="21"/>
  <c r="E132" i="21"/>
  <c r="E133" i="21"/>
  <c r="E134" i="21"/>
  <c r="E135" i="21"/>
  <c r="E136" i="21"/>
  <c r="E137" i="21"/>
  <c r="E138" i="21"/>
  <c r="E139" i="21"/>
  <c r="E140" i="21"/>
  <c r="E141" i="21"/>
  <c r="E142" i="21"/>
  <c r="E143" i="21"/>
  <c r="E4" i="21"/>
  <c r="K143" i="21" l="1"/>
  <c r="K5" i="19"/>
  <c r="K6" i="19"/>
  <c r="K7" i="19"/>
  <c r="K8" i="19"/>
  <c r="K9" i="19"/>
  <c r="K10" i="19"/>
  <c r="K11" i="19"/>
  <c r="K12" i="19"/>
  <c r="K13" i="19"/>
  <c r="K14" i="19"/>
  <c r="K15" i="19"/>
  <c r="K16" i="19"/>
  <c r="K17" i="19"/>
  <c r="K18" i="19"/>
  <c r="K19" i="19"/>
  <c r="K20" i="19"/>
  <c r="K21" i="19"/>
  <c r="K22" i="19"/>
  <c r="K23" i="19"/>
  <c r="K24" i="19"/>
  <c r="K25" i="19"/>
  <c r="K26" i="19"/>
  <c r="K27" i="19"/>
  <c r="K28" i="19"/>
  <c r="K29" i="19"/>
  <c r="K30" i="19"/>
  <c r="K31" i="19"/>
  <c r="K32" i="19"/>
  <c r="K33" i="19"/>
  <c r="K34" i="19"/>
  <c r="K35" i="19"/>
  <c r="K36" i="19"/>
  <c r="K37" i="19"/>
  <c r="K38" i="19"/>
  <c r="K39" i="19"/>
  <c r="K40" i="19"/>
  <c r="K41" i="19"/>
  <c r="K42" i="19"/>
  <c r="K43" i="19"/>
  <c r="K44" i="19"/>
  <c r="K45" i="19"/>
  <c r="K46" i="19"/>
  <c r="K47" i="19"/>
  <c r="K48" i="19"/>
  <c r="K49" i="19"/>
  <c r="K50" i="19"/>
  <c r="K51" i="19"/>
  <c r="K52" i="19"/>
  <c r="K53" i="19"/>
  <c r="K54" i="19"/>
  <c r="K55" i="19"/>
  <c r="K56" i="19"/>
  <c r="K57" i="19"/>
  <c r="K58" i="19"/>
  <c r="K59" i="19"/>
  <c r="K60" i="19"/>
  <c r="K61" i="19"/>
  <c r="K62" i="19"/>
  <c r="K63" i="19"/>
  <c r="K64" i="19"/>
  <c r="K65" i="19"/>
  <c r="K66" i="19"/>
  <c r="K67" i="19"/>
  <c r="K68" i="19"/>
  <c r="K69" i="19"/>
  <c r="K70" i="19"/>
  <c r="K71" i="19"/>
  <c r="K72" i="19"/>
  <c r="K73" i="19"/>
  <c r="K74" i="19"/>
  <c r="K75" i="19"/>
  <c r="K76" i="19"/>
  <c r="K77" i="19"/>
  <c r="K78" i="19"/>
  <c r="K79" i="19"/>
  <c r="K80" i="19"/>
  <c r="K81" i="19"/>
  <c r="K82" i="19"/>
  <c r="K83" i="19"/>
  <c r="K84" i="19"/>
  <c r="K85" i="19"/>
  <c r="K86" i="19"/>
  <c r="K87" i="19"/>
  <c r="K88" i="19"/>
  <c r="K89" i="19"/>
  <c r="K90" i="19"/>
  <c r="K91" i="19"/>
  <c r="K92" i="19"/>
  <c r="K93" i="19"/>
  <c r="K94" i="19"/>
  <c r="K95" i="19"/>
  <c r="K96" i="19"/>
  <c r="K97" i="19"/>
  <c r="K98" i="19"/>
  <c r="K99" i="19"/>
  <c r="K100" i="19"/>
  <c r="K101" i="19"/>
  <c r="K102" i="19"/>
  <c r="K103" i="19"/>
  <c r="K104" i="19"/>
  <c r="K105" i="19"/>
  <c r="K106" i="19"/>
  <c r="K107" i="19"/>
  <c r="K108" i="19"/>
  <c r="K109" i="19"/>
  <c r="K110" i="19"/>
  <c r="K111" i="19"/>
  <c r="K112" i="19"/>
  <c r="K113" i="19"/>
  <c r="K114" i="19"/>
  <c r="K115" i="19"/>
  <c r="K116" i="19"/>
  <c r="K117" i="19"/>
  <c r="K118" i="19"/>
  <c r="K119" i="19"/>
  <c r="K120" i="19"/>
  <c r="K121" i="19"/>
  <c r="K122" i="19"/>
  <c r="K123" i="19"/>
  <c r="K124" i="19"/>
  <c r="K125" i="19"/>
  <c r="K126" i="19"/>
  <c r="K127" i="19"/>
  <c r="K128" i="19"/>
  <c r="K129" i="19"/>
  <c r="K4" i="19"/>
  <c r="H5" i="19"/>
  <c r="H6" i="19"/>
  <c r="H8"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H34" i="19"/>
  <c r="H35" i="19"/>
  <c r="H36" i="19"/>
  <c r="H37" i="19"/>
  <c r="H38" i="19"/>
  <c r="H39" i="19"/>
  <c r="H40" i="19"/>
  <c r="H41" i="19"/>
  <c r="H42" i="19"/>
  <c r="H43" i="19"/>
  <c r="H44" i="19"/>
  <c r="H45" i="19"/>
  <c r="H46" i="19"/>
  <c r="H47" i="19"/>
  <c r="H48" i="19"/>
  <c r="H49" i="19"/>
  <c r="H50" i="19"/>
  <c r="H51" i="19"/>
  <c r="H52" i="19"/>
  <c r="H53" i="19"/>
  <c r="H54" i="19"/>
  <c r="H55" i="19"/>
  <c r="H56" i="19"/>
  <c r="H57" i="19"/>
  <c r="H58" i="19"/>
  <c r="H59" i="19"/>
  <c r="H60" i="19"/>
  <c r="H61" i="19"/>
  <c r="H62" i="19"/>
  <c r="H63" i="19"/>
  <c r="H64" i="19"/>
  <c r="H65" i="19"/>
  <c r="H66" i="19"/>
  <c r="H67" i="19"/>
  <c r="H68" i="19"/>
  <c r="H69" i="19"/>
  <c r="H70" i="19"/>
  <c r="H71" i="19"/>
  <c r="H72" i="19"/>
  <c r="H73" i="19"/>
  <c r="H74" i="19"/>
  <c r="H75" i="19"/>
  <c r="H76" i="19"/>
  <c r="H77" i="19"/>
  <c r="H78" i="19"/>
  <c r="H79" i="19"/>
  <c r="H80" i="19"/>
  <c r="H81" i="19"/>
  <c r="H82" i="19"/>
  <c r="H83" i="19"/>
  <c r="H84" i="19"/>
  <c r="H85" i="19"/>
  <c r="H86" i="19"/>
  <c r="H87" i="19"/>
  <c r="H88" i="19"/>
  <c r="H89" i="19"/>
  <c r="H90" i="19"/>
  <c r="H91" i="19"/>
  <c r="H92" i="19"/>
  <c r="H93" i="19"/>
  <c r="H94" i="19"/>
  <c r="H95" i="19"/>
  <c r="H96" i="19"/>
  <c r="H97" i="19"/>
  <c r="H98" i="19"/>
  <c r="H99" i="19"/>
  <c r="H100" i="19"/>
  <c r="H101" i="19"/>
  <c r="H102" i="19"/>
  <c r="H103" i="19"/>
  <c r="H104" i="19"/>
  <c r="H105" i="19"/>
  <c r="H106" i="19"/>
  <c r="H107" i="19"/>
  <c r="H108" i="19"/>
  <c r="H109" i="19"/>
  <c r="H110" i="19"/>
  <c r="H111" i="19"/>
  <c r="H112" i="19"/>
  <c r="H113" i="19"/>
  <c r="H114" i="19"/>
  <c r="H115" i="19"/>
  <c r="H116" i="19"/>
  <c r="H117" i="19"/>
  <c r="H118" i="19"/>
  <c r="H119" i="19"/>
  <c r="H120" i="19"/>
  <c r="H121" i="19"/>
  <c r="H122" i="19"/>
  <c r="H123" i="19"/>
  <c r="H124" i="19"/>
  <c r="H125" i="19"/>
  <c r="H126" i="19"/>
  <c r="H127" i="19"/>
  <c r="H128" i="19"/>
  <c r="H129" i="19"/>
  <c r="H4" i="19"/>
  <c r="E5" i="19"/>
  <c r="E6" i="19"/>
  <c r="E7" i="19"/>
  <c r="E8" i="19"/>
  <c r="E9" i="19"/>
  <c r="E10" i="19"/>
  <c r="E11" i="19"/>
  <c r="E12" i="19"/>
  <c r="E13" i="19"/>
  <c r="E14" i="19"/>
  <c r="E15" i="19"/>
  <c r="E16" i="19"/>
  <c r="E17" i="19"/>
  <c r="E18" i="19"/>
  <c r="E19" i="19"/>
  <c r="E20" i="19"/>
  <c r="E21" i="19"/>
  <c r="E22" i="19"/>
  <c r="E23" i="19"/>
  <c r="E24" i="19"/>
  <c r="E25" i="19"/>
  <c r="E26" i="19"/>
  <c r="E27" i="19"/>
  <c r="E28" i="19"/>
  <c r="E29" i="19"/>
  <c r="E30" i="19"/>
  <c r="E31" i="19"/>
  <c r="E32" i="19"/>
  <c r="E33" i="19"/>
  <c r="E34" i="19"/>
  <c r="E35" i="19"/>
  <c r="E36" i="19"/>
  <c r="E37" i="19"/>
  <c r="E38" i="19"/>
  <c r="E39" i="19"/>
  <c r="E40" i="19"/>
  <c r="E41" i="19"/>
  <c r="E42" i="19"/>
  <c r="E43" i="19"/>
  <c r="E44" i="19"/>
  <c r="E45" i="19"/>
  <c r="E46" i="19"/>
  <c r="E47" i="19"/>
  <c r="E48" i="19"/>
  <c r="E49" i="19"/>
  <c r="E50" i="19"/>
  <c r="E51" i="19"/>
  <c r="E52" i="19"/>
  <c r="E53" i="19"/>
  <c r="E54" i="19"/>
  <c r="E55" i="19"/>
  <c r="E56" i="19"/>
  <c r="E57" i="19"/>
  <c r="E58" i="19"/>
  <c r="E59" i="19"/>
  <c r="E60" i="19"/>
  <c r="E61" i="19"/>
  <c r="E62" i="19"/>
  <c r="E63" i="19"/>
  <c r="E64" i="19"/>
  <c r="E65" i="19"/>
  <c r="E66" i="19"/>
  <c r="E67" i="19"/>
  <c r="E68" i="19"/>
  <c r="E69" i="19"/>
  <c r="E70" i="19"/>
  <c r="E71" i="19"/>
  <c r="E72" i="19"/>
  <c r="E73" i="19"/>
  <c r="E74" i="19"/>
  <c r="E75" i="19"/>
  <c r="E76" i="19"/>
  <c r="E77" i="19"/>
  <c r="E78" i="19"/>
  <c r="E79" i="19"/>
  <c r="E80" i="19"/>
  <c r="E81" i="19"/>
  <c r="E82" i="19"/>
  <c r="E83" i="19"/>
  <c r="E84" i="19"/>
  <c r="E85" i="19"/>
  <c r="E86" i="19"/>
  <c r="E87" i="19"/>
  <c r="E88" i="19"/>
  <c r="E89" i="19"/>
  <c r="E90" i="19"/>
  <c r="E91" i="19"/>
  <c r="E92" i="19"/>
  <c r="E93" i="19"/>
  <c r="E94" i="19"/>
  <c r="E95" i="19"/>
  <c r="E96" i="19"/>
  <c r="E97" i="19"/>
  <c r="E98" i="19"/>
  <c r="E99" i="19"/>
  <c r="E100" i="19"/>
  <c r="E101" i="19"/>
  <c r="E102" i="19"/>
  <c r="E103" i="19"/>
  <c r="E104" i="19"/>
  <c r="E105" i="19"/>
  <c r="E106" i="19"/>
  <c r="E107" i="19"/>
  <c r="E108" i="19"/>
  <c r="E109" i="19"/>
  <c r="E110" i="19"/>
  <c r="E111" i="19"/>
  <c r="E112" i="19"/>
  <c r="E113" i="19"/>
  <c r="E114" i="19"/>
  <c r="E115" i="19"/>
  <c r="E116" i="19"/>
  <c r="E117" i="19"/>
  <c r="E118" i="19"/>
  <c r="E119" i="19"/>
  <c r="E120" i="19"/>
  <c r="E121" i="19"/>
  <c r="E122" i="19"/>
  <c r="E123" i="19"/>
  <c r="E124" i="19"/>
  <c r="E125" i="19"/>
  <c r="E126" i="19"/>
  <c r="E127" i="19"/>
  <c r="E128" i="19"/>
  <c r="E129" i="19"/>
  <c r="E4" i="19"/>
  <c r="C5" i="18" l="1"/>
  <c r="C6" i="18"/>
  <c r="C7" i="18"/>
  <c r="C8" i="18"/>
  <c r="C9" i="18"/>
  <c r="C10" i="18"/>
  <c r="C11" i="18"/>
  <c r="C12" i="18"/>
  <c r="C13" i="18"/>
  <c r="C14" i="18"/>
  <c r="C15" i="18"/>
  <c r="C16" i="18"/>
  <c r="C17" i="18"/>
  <c r="C18" i="18"/>
  <c r="C19" i="18"/>
  <c r="C20" i="18"/>
  <c r="C21" i="18"/>
  <c r="C22" i="18"/>
  <c r="C23" i="18"/>
  <c r="C24" i="18"/>
  <c r="C25" i="18"/>
  <c r="C26" i="18"/>
  <c r="C27" i="18"/>
  <c r="C28" i="18"/>
  <c r="C29" i="18"/>
  <c r="C30" i="18"/>
  <c r="C31" i="18"/>
  <c r="C32" i="18"/>
  <c r="C33" i="18"/>
  <c r="C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61" i="18"/>
  <c r="C62" i="18"/>
  <c r="C63" i="18"/>
  <c r="C64" i="18"/>
  <c r="C65" i="18"/>
  <c r="C66" i="18"/>
  <c r="C67" i="18"/>
  <c r="C68" i="18"/>
  <c r="C69" i="18"/>
  <c r="C70" i="18"/>
  <c r="C71" i="18"/>
  <c r="C72" i="18"/>
  <c r="C73" i="18"/>
  <c r="C74" i="18"/>
  <c r="C75" i="18"/>
  <c r="C76" i="18"/>
  <c r="C77" i="18"/>
  <c r="C78" i="18"/>
  <c r="C79" i="18"/>
  <c r="C80" i="18"/>
  <c r="C81" i="18"/>
  <c r="C82" i="18"/>
  <c r="C83" i="18"/>
  <c r="C84" i="18"/>
  <c r="C85" i="18"/>
  <c r="C86" i="18"/>
  <c r="C87" i="18"/>
  <c r="C88" i="18"/>
  <c r="C89" i="18"/>
  <c r="C90" i="18"/>
  <c r="C91" i="18"/>
  <c r="C92" i="18"/>
  <c r="C93" i="18"/>
  <c r="C94" i="18"/>
  <c r="C95" i="18"/>
  <c r="C96" i="18"/>
  <c r="C98" i="18"/>
  <c r="C99" i="18"/>
  <c r="C100" i="18"/>
  <c r="C101" i="18"/>
  <c r="C102" i="18"/>
  <c r="C103" i="18"/>
  <c r="C104" i="18"/>
  <c r="C105" i="18"/>
  <c r="C106" i="18"/>
  <c r="C107" i="18"/>
  <c r="C108" i="18"/>
  <c r="C109" i="18"/>
  <c r="C110" i="18"/>
  <c r="C111" i="18"/>
  <c r="C112" i="18"/>
  <c r="C113" i="18"/>
  <c r="C114" i="18"/>
  <c r="C115" i="18"/>
  <c r="C116" i="18"/>
  <c r="C117" i="18"/>
  <c r="C118" i="18"/>
  <c r="C119" i="18"/>
  <c r="C120" i="18"/>
  <c r="C121" i="18"/>
  <c r="C122" i="18"/>
  <c r="C123" i="18"/>
  <c r="C124" i="18"/>
  <c r="C125" i="18"/>
  <c r="C126" i="18"/>
  <c r="C4" i="18"/>
  <c r="C3" i="18"/>
  <c r="F269" i="4"/>
  <c r="H269" i="4" s="1"/>
  <c r="F171" i="4"/>
  <c r="H171" i="4" s="1"/>
  <c r="D104" i="14" l="1"/>
  <c r="C228" i="18" l="1"/>
  <c r="C229" i="18"/>
  <c r="C230" i="18"/>
  <c r="C231" i="18"/>
  <c r="C232" i="18"/>
  <c r="C233" i="18"/>
  <c r="C234" i="18"/>
  <c r="C235" i="18"/>
  <c r="C236" i="18"/>
  <c r="C237" i="18"/>
  <c r="C238" i="18"/>
  <c r="C239" i="18"/>
  <c r="C240" i="18"/>
  <c r="C241" i="18"/>
  <c r="C242" i="18"/>
  <c r="C243" i="18"/>
  <c r="C244" i="18"/>
  <c r="C245" i="18"/>
  <c r="C246" i="18"/>
  <c r="C247" i="18"/>
  <c r="C248" i="18"/>
  <c r="C249" i="18"/>
  <c r="C250" i="18"/>
  <c r="C251" i="18"/>
  <c r="C253" i="18"/>
  <c r="C254" i="18"/>
  <c r="C255" i="18"/>
  <c r="C256" i="18"/>
  <c r="C257" i="18"/>
  <c r="C258" i="18"/>
  <c r="C259" i="18"/>
  <c r="C260" i="18"/>
  <c r="C261" i="18"/>
  <c r="C262" i="18"/>
  <c r="C263" i="18"/>
  <c r="C264" i="18"/>
  <c r="C265" i="18"/>
  <c r="C266" i="18"/>
  <c r="C267" i="18"/>
  <c r="C268" i="18"/>
  <c r="C269" i="18"/>
  <c r="C270" i="18"/>
  <c r="C271" i="18"/>
  <c r="C272" i="18"/>
  <c r="C273" i="18"/>
  <c r="C274" i="18"/>
  <c r="C275" i="18"/>
  <c r="C276" i="18"/>
  <c r="C277" i="18"/>
  <c r="C278" i="18"/>
  <c r="C279" i="18"/>
  <c r="C280" i="18"/>
  <c r="C281" i="18"/>
  <c r="C282" i="18"/>
  <c r="C283" i="18"/>
  <c r="C284" i="18"/>
  <c r="C285" i="18"/>
  <c r="C286" i="18"/>
  <c r="C287" i="18"/>
  <c r="C288" i="18"/>
  <c r="C289" i="18"/>
  <c r="C290" i="18"/>
  <c r="C291" i="18"/>
  <c r="C292" i="18"/>
  <c r="C293" i="18"/>
  <c r="C294" i="18"/>
  <c r="C295" i="18"/>
  <c r="C296" i="18"/>
  <c r="C297" i="18"/>
  <c r="C298" i="18"/>
  <c r="C299" i="18"/>
  <c r="C300" i="18"/>
  <c r="C301" i="18"/>
  <c r="C302" i="18"/>
  <c r="C303" i="18"/>
  <c r="C304" i="18"/>
  <c r="C305" i="18"/>
  <c r="C306" i="18"/>
  <c r="C307" i="18"/>
  <c r="C308" i="18"/>
  <c r="C309" i="18"/>
  <c r="C310" i="18"/>
  <c r="C311" i="18"/>
  <c r="C312" i="18"/>
  <c r="C313" i="18"/>
  <c r="C314" i="18"/>
  <c r="C315" i="18"/>
  <c r="C316" i="18"/>
  <c r="C317" i="18"/>
  <c r="C318" i="18"/>
  <c r="C319" i="18"/>
  <c r="C320" i="18"/>
  <c r="C321" i="18"/>
  <c r="C322" i="18"/>
  <c r="C323" i="18"/>
  <c r="C324" i="18"/>
  <c r="C325" i="18"/>
  <c r="C326" i="18"/>
  <c r="C227" i="18"/>
  <c r="C224" i="18"/>
  <c r="C223" i="18"/>
  <c r="C222" i="18"/>
  <c r="C221" i="18"/>
  <c r="C218" i="18"/>
  <c r="C217" i="18"/>
  <c r="C215" i="18"/>
  <c r="C208" i="18"/>
  <c r="C192" i="18"/>
  <c r="C191" i="18"/>
  <c r="C189" i="18"/>
  <c r="C188" i="18"/>
  <c r="C186" i="18"/>
  <c r="C185" i="18"/>
  <c r="C179" i="18"/>
  <c r="C178" i="18"/>
  <c r="C177" i="18"/>
  <c r="C175" i="18"/>
  <c r="C173" i="18"/>
  <c r="C172" i="18"/>
  <c r="C170" i="18"/>
  <c r="C169" i="18"/>
  <c r="C162" i="18"/>
  <c r="C161" i="18"/>
  <c r="C160" i="18"/>
  <c r="C159" i="18"/>
  <c r="C154" i="18"/>
  <c r="C152" i="18"/>
  <c r="C150" i="18"/>
  <c r="C148" i="18"/>
  <c r="C147" i="18"/>
  <c r="C146" i="18"/>
  <c r="C145" i="18"/>
  <c r="C144" i="18"/>
  <c r="C142" i="18"/>
  <c r="C141" i="18"/>
  <c r="C140" i="18"/>
  <c r="C137" i="18"/>
  <c r="C135" i="18"/>
  <c r="C134" i="18"/>
  <c r="C133" i="18"/>
  <c r="C132" i="18"/>
  <c r="C131" i="18"/>
  <c r="E49" i="14" l="1"/>
  <c r="D100" i="14"/>
  <c r="D101" i="14"/>
  <c r="D102" i="14"/>
  <c r="D11" i="16" l="1"/>
  <c r="C11" i="16"/>
  <c r="F168" i="4"/>
  <c r="F153" i="4"/>
  <c r="D23" i="16"/>
  <c r="F150" i="4"/>
  <c r="D10" i="16"/>
  <c r="F46" i="4"/>
  <c r="D9" i="16"/>
  <c r="D8" i="16"/>
  <c r="D7" i="16"/>
  <c r="D6" i="16"/>
  <c r="D5" i="16"/>
  <c r="D4" i="16"/>
  <c r="C5" i="16"/>
  <c r="F18" i="4"/>
  <c r="F314" i="4"/>
  <c r="C10" i="16" l="1"/>
  <c r="H46" i="4"/>
  <c r="C24" i="16"/>
  <c r="H153" i="4"/>
  <c r="C26" i="16"/>
  <c r="H168" i="4"/>
  <c r="C52" i="16"/>
  <c r="H314" i="4"/>
  <c r="C4" i="16"/>
  <c r="H18" i="4"/>
  <c r="C23" i="16"/>
  <c r="H150" i="4"/>
  <c r="C25" i="16"/>
  <c r="F87" i="4"/>
  <c r="H87" i="4" s="1"/>
  <c r="D22" i="16"/>
  <c r="F144" i="4"/>
  <c r="C22" i="16" l="1"/>
  <c r="H144" i="4"/>
  <c r="C97" i="18"/>
  <c r="C127" i="18" s="1"/>
  <c r="F89" i="4"/>
  <c r="H89" i="4" s="1"/>
  <c r="D12" i="16"/>
  <c r="D13" i="16"/>
  <c r="D14" i="16"/>
  <c r="D15" i="16"/>
  <c r="D16" i="16"/>
  <c r="F68" i="4"/>
  <c r="F178" i="4"/>
  <c r="D28" i="16"/>
  <c r="F203" i="4"/>
  <c r="D31" i="16"/>
  <c r="F14" i="4"/>
  <c r="H14" i="4" s="1"/>
  <c r="C28" i="16" l="1"/>
  <c r="H178" i="4"/>
  <c r="C16" i="16"/>
  <c r="H68" i="4"/>
  <c r="C31" i="16"/>
  <c r="H203" i="4"/>
  <c r="D24" i="16"/>
  <c r="D26" i="16" l="1"/>
  <c r="D25" i="16"/>
  <c r="D35" i="16"/>
  <c r="F234" i="4"/>
  <c r="C35" i="16" l="1"/>
  <c r="H234" i="4"/>
  <c r="F194" i="4"/>
  <c r="D29" i="16"/>
  <c r="C29" i="16" l="1"/>
  <c r="H194" i="4"/>
  <c r="F65" i="4"/>
  <c r="F62" i="4"/>
  <c r="F59" i="4"/>
  <c r="F42" i="4"/>
  <c r="F39" i="4"/>
  <c r="D40" i="16"/>
  <c r="F255" i="4"/>
  <c r="D49" i="16"/>
  <c r="F296" i="4"/>
  <c r="F56" i="4"/>
  <c r="F344" i="4"/>
  <c r="H344" i="4" s="1"/>
  <c r="F325" i="4"/>
  <c r="F303" i="4"/>
  <c r="F299" i="4"/>
  <c r="F291" i="4"/>
  <c r="F285" i="4"/>
  <c r="F281" i="4"/>
  <c r="F277" i="4"/>
  <c r="F273" i="4"/>
  <c r="C43" i="16"/>
  <c r="F262" i="4"/>
  <c r="C41" i="16"/>
  <c r="F249" i="4"/>
  <c r="H249" i="4" s="1"/>
  <c r="F246" i="4"/>
  <c r="F243" i="4"/>
  <c r="F240" i="4"/>
  <c r="F237" i="4"/>
  <c r="F230" i="4"/>
  <c r="F227" i="4"/>
  <c r="F211" i="4"/>
  <c r="F200" i="4"/>
  <c r="F174" i="4"/>
  <c r="F147" i="4"/>
  <c r="H147" i="4" s="1"/>
  <c r="F137" i="4"/>
  <c r="F114" i="4"/>
  <c r="F101" i="4"/>
  <c r="F92" i="4"/>
  <c r="C17" i="16"/>
  <c r="F36" i="4"/>
  <c r="F29" i="4"/>
  <c r="C21" i="16" l="1"/>
  <c r="H137" i="4"/>
  <c r="C32" i="16"/>
  <c r="H211" i="4"/>
  <c r="C37" i="16"/>
  <c r="H240" i="4"/>
  <c r="C45" i="16"/>
  <c r="H277" i="4"/>
  <c r="C14" i="16"/>
  <c r="H62" i="4"/>
  <c r="C18" i="16"/>
  <c r="H92" i="4"/>
  <c r="C33" i="16"/>
  <c r="H227" i="4"/>
  <c r="C38" i="16"/>
  <c r="H243" i="4"/>
  <c r="C42" i="16"/>
  <c r="H262" i="4"/>
  <c r="C46" i="16"/>
  <c r="H281" i="4"/>
  <c r="C51" i="16"/>
  <c r="H303" i="4"/>
  <c r="C49" i="16"/>
  <c r="H296" i="4"/>
  <c r="C8" i="16"/>
  <c r="H39" i="4"/>
  <c r="C15" i="16"/>
  <c r="H65" i="4"/>
  <c r="C47" i="16"/>
  <c r="H285" i="4"/>
  <c r="F339" i="4"/>
  <c r="H325" i="4"/>
  <c r="C9" i="16"/>
  <c r="H42" i="4"/>
  <c r="C50" i="16"/>
  <c r="H299" i="4"/>
  <c r="C12" i="16"/>
  <c r="H56" i="4"/>
  <c r="C6" i="16"/>
  <c r="H29" i="4"/>
  <c r="C19" i="16"/>
  <c r="H101" i="4"/>
  <c r="C27" i="16"/>
  <c r="H174" i="4"/>
  <c r="C34" i="16"/>
  <c r="H230" i="4"/>
  <c r="C39" i="16"/>
  <c r="H246" i="4"/>
  <c r="C7" i="16"/>
  <c r="H36" i="4"/>
  <c r="C20" i="16"/>
  <c r="H114" i="4"/>
  <c r="C30" i="16"/>
  <c r="H200" i="4"/>
  <c r="C36" i="16"/>
  <c r="H237" i="4"/>
  <c r="C44" i="16"/>
  <c r="H273" i="4"/>
  <c r="C48" i="16"/>
  <c r="H291" i="4"/>
  <c r="C40" i="16"/>
  <c r="H255" i="4"/>
  <c r="C13" i="16"/>
  <c r="H59" i="4"/>
  <c r="F348" i="4"/>
  <c r="H348" i="4" s="1"/>
  <c r="E16" i="30"/>
  <c r="G16" i="30" s="1"/>
  <c r="F316" i="4"/>
  <c r="C53" i="16" l="1"/>
  <c r="D18" i="28"/>
  <c r="H316" i="4"/>
  <c r="E14" i="30"/>
  <c r="G14" i="30" s="1"/>
  <c r="H339" i="4"/>
  <c r="D11" i="28"/>
  <c r="D37" i="28" s="1"/>
  <c r="E4" i="30"/>
  <c r="C252" i="18"/>
  <c r="C327" i="18" s="1"/>
  <c r="E22" i="30" l="1"/>
  <c r="G22" i="30" s="1"/>
  <c r="G4" i="30"/>
  <c r="D32" i="28"/>
  <c r="C156" i="18"/>
  <c r="C130" i="18" l="1"/>
  <c r="E100" i="14" l="1"/>
  <c r="E101" i="14"/>
  <c r="E102" i="14"/>
  <c r="D103" i="14"/>
  <c r="E103" i="14"/>
  <c r="E104" i="14"/>
  <c r="C104" i="14"/>
  <c r="C103" i="14"/>
  <c r="C102" i="14"/>
  <c r="C101" i="14"/>
  <c r="C100" i="14"/>
  <c r="C96" i="14"/>
  <c r="E96" i="14"/>
  <c r="F95" i="14"/>
  <c r="F94" i="14"/>
  <c r="F93" i="14"/>
  <c r="F92" i="14"/>
  <c r="F91" i="14"/>
  <c r="F90" i="14"/>
  <c r="F89" i="14"/>
  <c r="F88" i="14"/>
  <c r="F87" i="14"/>
  <c r="F86" i="14"/>
  <c r="F85" i="14"/>
  <c r="F83" i="14"/>
  <c r="F82" i="14"/>
  <c r="F81" i="14"/>
  <c r="F80" i="14"/>
  <c r="F79" i="14"/>
  <c r="F78" i="14"/>
  <c r="F77" i="14"/>
  <c r="F76" i="14"/>
  <c r="F74" i="14"/>
  <c r="F73" i="14"/>
  <c r="F72" i="14"/>
  <c r="F71" i="14"/>
  <c r="F69" i="14"/>
  <c r="F68" i="14"/>
  <c r="F67" i="14"/>
  <c r="C56" i="14"/>
  <c r="F59" i="14"/>
  <c r="F62" i="14"/>
  <c r="F63" i="14"/>
  <c r="C64" i="14"/>
  <c r="E64" i="14"/>
  <c r="F58" i="14"/>
  <c r="F34" i="14"/>
  <c r="F35" i="14"/>
  <c r="F36" i="14"/>
  <c r="F37" i="14"/>
  <c r="F38" i="14"/>
  <c r="F40" i="14"/>
  <c r="F41" i="14"/>
  <c r="F42" i="14"/>
  <c r="F43" i="14"/>
  <c r="F44" i="14"/>
  <c r="F45" i="14"/>
  <c r="F46" i="14"/>
  <c r="F47" i="14"/>
  <c r="F48" i="14"/>
  <c r="F50" i="14"/>
  <c r="F51" i="14"/>
  <c r="F52" i="14"/>
  <c r="F53" i="14"/>
  <c r="F54" i="14"/>
  <c r="F55" i="14"/>
  <c r="F33" i="14"/>
  <c r="F7" i="14"/>
  <c r="F8" i="14"/>
  <c r="F9" i="14"/>
  <c r="F10" i="14"/>
  <c r="F12" i="14"/>
  <c r="F13" i="14"/>
  <c r="F14" i="14"/>
  <c r="F15" i="14"/>
  <c r="F16" i="14"/>
  <c r="F17" i="14"/>
  <c r="F18" i="14"/>
  <c r="F19" i="14"/>
  <c r="F20" i="14"/>
  <c r="F21" i="14"/>
  <c r="F22" i="14"/>
  <c r="F23" i="14"/>
  <c r="F24" i="14"/>
  <c r="F25" i="14"/>
  <c r="F26" i="14"/>
  <c r="F27" i="14"/>
  <c r="F28" i="14"/>
  <c r="F29" i="14"/>
  <c r="F30" i="14"/>
  <c r="F6" i="14"/>
  <c r="C31" i="14"/>
  <c r="C98" i="14" s="1"/>
  <c r="E31" i="14"/>
  <c r="D53" i="13"/>
  <c r="F84" i="14"/>
  <c r="F70" i="14"/>
  <c r="F75" i="14"/>
  <c r="D66" i="14"/>
  <c r="D96" i="14" s="1"/>
  <c r="D64" i="14"/>
  <c r="F60" i="14"/>
  <c r="E56" i="14"/>
  <c r="D49" i="14"/>
  <c r="F39" i="14"/>
  <c r="D31" i="14"/>
  <c r="E98" i="14" l="1"/>
  <c r="F49" i="14"/>
  <c r="F56" i="14" s="1"/>
  <c r="F101" i="14"/>
  <c r="F102" i="14"/>
  <c r="F104" i="14"/>
  <c r="F31" i="14"/>
  <c r="F64" i="14"/>
  <c r="D56" i="14"/>
  <c r="D98" i="14" s="1"/>
  <c r="F61" i="14"/>
  <c r="F11" i="14"/>
  <c r="F66" i="14"/>
  <c r="F96" i="14" s="1"/>
  <c r="F100" i="14"/>
  <c r="F103" i="14"/>
  <c r="F98" i="14" l="1"/>
  <c r="C129" i="18" l="1"/>
  <c r="C31" i="13" l="1"/>
  <c r="E31" i="13"/>
  <c r="C60" i="13"/>
  <c r="E60" i="13"/>
  <c r="C101" i="13"/>
  <c r="E101" i="13"/>
  <c r="E69" i="13"/>
  <c r="C69" i="13"/>
  <c r="C110" i="13"/>
  <c r="D110" i="13"/>
  <c r="E110" i="13"/>
  <c r="E109" i="13"/>
  <c r="E108" i="13"/>
  <c r="E107" i="13"/>
  <c r="E106" i="13"/>
  <c r="D109" i="13"/>
  <c r="D106" i="13"/>
  <c r="C109" i="13"/>
  <c r="C108" i="13"/>
  <c r="C107" i="13"/>
  <c r="C106" i="13"/>
  <c r="D89" i="13"/>
  <c r="D108" i="13" s="1"/>
  <c r="D75" i="13"/>
  <c r="D63" i="13"/>
  <c r="F63" i="13" s="1"/>
  <c r="F53" i="13"/>
  <c r="F11" i="13"/>
  <c r="F7" i="13"/>
  <c r="F8" i="13"/>
  <c r="F9" i="13"/>
  <c r="F10" i="13"/>
  <c r="F12" i="13"/>
  <c r="F13" i="13"/>
  <c r="F14" i="13"/>
  <c r="F15" i="13"/>
  <c r="F16" i="13"/>
  <c r="F17" i="13"/>
  <c r="F18" i="13"/>
  <c r="F19" i="13"/>
  <c r="F20" i="13"/>
  <c r="F21" i="13"/>
  <c r="F22" i="13"/>
  <c r="F23" i="13"/>
  <c r="F24" i="13"/>
  <c r="F25" i="13"/>
  <c r="F26" i="13"/>
  <c r="F27" i="13"/>
  <c r="F28" i="13"/>
  <c r="F29" i="13"/>
  <c r="F30" i="13"/>
  <c r="F33" i="13"/>
  <c r="F34" i="13"/>
  <c r="F35" i="13"/>
  <c r="F36" i="13"/>
  <c r="F37" i="13"/>
  <c r="F38" i="13"/>
  <c r="F39" i="13"/>
  <c r="F40" i="13"/>
  <c r="F41" i="13"/>
  <c r="F42" i="13"/>
  <c r="F43" i="13"/>
  <c r="F44" i="13"/>
  <c r="F45" i="13"/>
  <c r="F46" i="13"/>
  <c r="F47" i="13"/>
  <c r="F48" i="13"/>
  <c r="F49" i="13"/>
  <c r="F50" i="13"/>
  <c r="F51" i="13"/>
  <c r="F52" i="13"/>
  <c r="F54" i="13"/>
  <c r="F55" i="13"/>
  <c r="F56" i="13"/>
  <c r="F57" i="13"/>
  <c r="F58" i="13"/>
  <c r="F59" i="13"/>
  <c r="F62" i="13"/>
  <c r="F64" i="13"/>
  <c r="F65" i="13"/>
  <c r="F66" i="13"/>
  <c r="F67" i="13"/>
  <c r="F68" i="13"/>
  <c r="F71" i="13"/>
  <c r="F72" i="13"/>
  <c r="F73" i="13"/>
  <c r="F74" i="13"/>
  <c r="F76" i="13"/>
  <c r="F77" i="13"/>
  <c r="F78" i="13"/>
  <c r="F79" i="13"/>
  <c r="F80" i="13"/>
  <c r="F81" i="13"/>
  <c r="F82" i="13"/>
  <c r="F83" i="13"/>
  <c r="F84" i="13"/>
  <c r="F85" i="13"/>
  <c r="F86" i="13"/>
  <c r="F87" i="13"/>
  <c r="F88" i="13"/>
  <c r="F90" i="13"/>
  <c r="F91" i="13"/>
  <c r="F92" i="13"/>
  <c r="F93" i="13"/>
  <c r="F94" i="13"/>
  <c r="F95" i="13"/>
  <c r="F96" i="13"/>
  <c r="F97" i="13"/>
  <c r="F98" i="13"/>
  <c r="F99" i="13"/>
  <c r="F100" i="13"/>
  <c r="F6" i="13"/>
  <c r="D8" i="12"/>
  <c r="G27" i="12"/>
  <c r="F27" i="12"/>
  <c r="E27" i="12"/>
  <c r="D27" i="12"/>
  <c r="E18" i="12"/>
  <c r="E30" i="12" s="1"/>
  <c r="D18" i="12"/>
  <c r="D30" i="12" s="1"/>
  <c r="D32" i="12" s="1"/>
  <c r="G17" i="12"/>
  <c r="G18" i="12" s="1"/>
  <c r="G30" i="12" s="1"/>
  <c r="G32" i="12" s="1"/>
  <c r="F17" i="12"/>
  <c r="F18" i="12" s="1"/>
  <c r="F30" i="12" s="1"/>
  <c r="F32" i="12" s="1"/>
  <c r="G12" i="12"/>
  <c r="G13" i="12" s="1"/>
  <c r="F12" i="12"/>
  <c r="F13" i="12" s="1"/>
  <c r="E12" i="12"/>
  <c r="E13" i="12" s="1"/>
  <c r="D12" i="12"/>
  <c r="D13" i="12" s="1"/>
  <c r="F89" i="13" l="1"/>
  <c r="D101" i="13"/>
  <c r="E103" i="13"/>
  <c r="C103" i="13"/>
  <c r="F31" i="13"/>
  <c r="D107" i="13"/>
  <c r="F107" i="13" s="1"/>
  <c r="F60" i="13"/>
  <c r="F108" i="13"/>
  <c r="F75" i="13"/>
  <c r="F101" i="13" s="1"/>
  <c r="D60" i="13"/>
  <c r="D31" i="13"/>
  <c r="D69" i="13"/>
  <c r="F69" i="13"/>
  <c r="F106" i="13"/>
  <c r="F110" i="13"/>
  <c r="F109" i="13"/>
  <c r="E28" i="12"/>
  <c r="E20" i="12"/>
  <c r="E31" i="12" s="1"/>
  <c r="E32" i="12" s="1"/>
  <c r="G28" i="12"/>
  <c r="G20" i="12"/>
  <c r="D28" i="12"/>
  <c r="D29" i="12" s="1"/>
  <c r="D20" i="12"/>
  <c r="F28" i="12"/>
  <c r="F20" i="12"/>
  <c r="D103" i="13" l="1"/>
  <c r="F103" i="13"/>
  <c r="G107" i="13" s="1"/>
  <c r="G109" i="13" l="1"/>
  <c r="G31" i="13"/>
  <c r="G101" i="13"/>
  <c r="G60" i="13"/>
  <c r="G69" i="13"/>
  <c r="G110" i="13"/>
  <c r="G106" i="13"/>
  <c r="G108" i="13"/>
  <c r="D52" i="16" l="1"/>
  <c r="D51" i="16"/>
  <c r="D50" i="16"/>
  <c r="D48" i="16"/>
  <c r="D47" i="16"/>
  <c r="D46" i="16"/>
  <c r="D45" i="16"/>
  <c r="D44" i="16"/>
  <c r="D43" i="16"/>
  <c r="D42" i="16"/>
  <c r="D41" i="16"/>
  <c r="D39" i="16"/>
  <c r="D38" i="16"/>
  <c r="D37" i="16"/>
  <c r="D36" i="16"/>
  <c r="D34" i="16"/>
  <c r="D33" i="16"/>
  <c r="D32" i="16"/>
  <c r="D30" i="16"/>
  <c r="D27" i="16"/>
  <c r="D21" i="16"/>
  <c r="D20" i="16"/>
  <c r="D19" i="16"/>
  <c r="D18" i="16"/>
  <c r="D17" i="16"/>
  <c r="D53" i="16" l="1"/>
  <c r="G53" i="16" l="1"/>
  <c r="C206" i="18" l="1"/>
  <c r="C220" i="18"/>
  <c r="C184" i="18"/>
  <c r="C211" i="18"/>
  <c r="C198" i="18" l="1"/>
  <c r="C214" i="18"/>
  <c r="C210" i="18"/>
  <c r="C216" i="18"/>
  <c r="C213" i="18"/>
  <c r="C202" i="18"/>
  <c r="C204" i="18" l="1"/>
  <c r="C187" i="18"/>
  <c r="C182" i="18"/>
  <c r="C174" i="18" l="1"/>
  <c r="C207" i="18"/>
  <c r="C183" i="18"/>
  <c r="C176" i="18"/>
  <c r="C181" i="18" l="1"/>
  <c r="C136" i="18"/>
  <c r="C165" i="18" l="1"/>
  <c r="C212" i="18" l="1"/>
  <c r="C195" i="18" l="1"/>
  <c r="C197" i="18" l="1"/>
  <c r="C209" i="18"/>
  <c r="C193" i="18" l="1"/>
  <c r="C151" i="18" l="1"/>
  <c r="C203" i="18" l="1"/>
  <c r="C200" i="18"/>
  <c r="C219" i="18"/>
  <c r="C205" i="18" l="1"/>
  <c r="C190" i="18" l="1"/>
  <c r="C194" i="18"/>
  <c r="C138" i="18" l="1"/>
  <c r="L21" i="5" l="1"/>
  <c r="K21" i="5"/>
  <c r="H21" i="5"/>
  <c r="J21" i="5"/>
  <c r="I21" i="5"/>
  <c r="G21" i="5"/>
  <c r="F21" i="5"/>
  <c r="L16" i="5"/>
  <c r="K16" i="5"/>
  <c r="H16" i="5"/>
  <c r="J16" i="5"/>
  <c r="I16" i="5"/>
  <c r="G16" i="5"/>
  <c r="F16" i="5"/>
  <c r="L8" i="5"/>
  <c r="K8" i="5"/>
  <c r="H8" i="5"/>
  <c r="J8" i="5"/>
  <c r="I8" i="5"/>
  <c r="G8" i="5"/>
  <c r="F8" i="5"/>
  <c r="L22" i="5" l="1"/>
  <c r="L25" i="5" s="1"/>
  <c r="C143" i="18"/>
  <c r="G22" i="5"/>
  <c r="G25" i="5" s="1"/>
  <c r="K22" i="5"/>
  <c r="K25" i="5" s="1"/>
  <c r="J22" i="5"/>
  <c r="J25" i="5" s="1"/>
  <c r="I22" i="5"/>
  <c r="I25" i="5" s="1"/>
  <c r="F22" i="5"/>
  <c r="F25" i="5" s="1"/>
  <c r="H22" i="5"/>
  <c r="H25" i="5" s="1"/>
  <c r="C171" i="18" l="1"/>
  <c r="C139" i="18"/>
  <c r="C199" i="18" l="1"/>
  <c r="C158" i="18" l="1"/>
  <c r="C157" i="18" l="1"/>
  <c r="C164" i="18" l="1"/>
  <c r="C180" i="18" l="1"/>
  <c r="C163" i="18" l="1"/>
  <c r="C168" i="18"/>
  <c r="C149" i="18" l="1"/>
  <c r="C167" i="18"/>
  <c r="C166" i="18" l="1"/>
  <c r="C153" i="18" l="1"/>
  <c r="C155" i="18" l="1"/>
  <c r="C196" i="18"/>
  <c r="C201" i="18"/>
  <c r="C225" i="18" l="1"/>
  <c r="D5" i="7"/>
  <c r="C26" i="7"/>
  <c r="C42" i="7"/>
  <c r="C58" i="7"/>
  <c r="C77" i="7"/>
  <c r="C93" i="7"/>
  <c r="C111" i="7"/>
  <c r="C129" i="7"/>
  <c r="C145" i="7"/>
  <c r="C11" i="7"/>
  <c r="C27" i="7"/>
  <c r="C43" i="7"/>
  <c r="C59" i="7"/>
  <c r="C78" i="7"/>
  <c r="C94" i="7"/>
  <c r="C112" i="7"/>
  <c r="C130" i="7"/>
  <c r="C146" i="7"/>
  <c r="C12" i="7"/>
  <c r="C28" i="7"/>
  <c r="C44" i="7"/>
  <c r="C62" i="7"/>
  <c r="C79" i="7"/>
  <c r="C95" i="7"/>
  <c r="C115" i="7"/>
  <c r="C131" i="7"/>
  <c r="C147" i="7"/>
  <c r="C13" i="7"/>
  <c r="C29" i="7"/>
  <c r="C45" i="7"/>
  <c r="C63" i="7"/>
  <c r="C80" i="7"/>
  <c r="C96" i="7"/>
  <c r="C116" i="7"/>
  <c r="C132" i="7"/>
  <c r="C148" i="7"/>
  <c r="R16" i="7"/>
  <c r="R35" i="7"/>
  <c r="R75" i="7"/>
  <c r="R118" i="7"/>
  <c r="R13" i="7"/>
  <c r="R32" i="7"/>
  <c r="R72" i="7"/>
  <c r="R111" i="7"/>
  <c r="R5" i="7"/>
  <c r="R6" i="7"/>
  <c r="R22" i="7"/>
  <c r="R56" i="7"/>
  <c r="R90" i="7"/>
  <c r="R140" i="7"/>
  <c r="R15" i="7"/>
  <c r="R34" i="7"/>
  <c r="R74" i="7"/>
  <c r="R117" i="7"/>
  <c r="R115" i="7"/>
  <c r="R145" i="7"/>
  <c r="C77" i="9" s="1"/>
  <c r="R144" i="7"/>
  <c r="C76" i="9" s="1"/>
  <c r="R99" i="7"/>
  <c r="C49" i="9" s="1"/>
  <c r="E8" i="7"/>
  <c r="E24" i="7"/>
  <c r="E40" i="7"/>
  <c r="E56" i="7"/>
  <c r="E75" i="7"/>
  <c r="E91" i="7"/>
  <c r="E109" i="7"/>
  <c r="E127" i="7"/>
  <c r="E143" i="7"/>
  <c r="I10" i="7"/>
  <c r="I26" i="7"/>
  <c r="I49" i="7"/>
  <c r="I81" i="7"/>
  <c r="I106" i="7"/>
  <c r="I136" i="7"/>
  <c r="P9" i="7"/>
  <c r="P25" i="7"/>
  <c r="P41" i="7"/>
  <c r="P57" i="7"/>
  <c r="P76" i="7"/>
  <c r="P94" i="7"/>
  <c r="P112" i="7"/>
  <c r="P130" i="7"/>
  <c r="P146" i="7"/>
  <c r="E9" i="7"/>
  <c r="E25" i="7"/>
  <c r="E41" i="7"/>
  <c r="E57" i="7"/>
  <c r="E76" i="7"/>
  <c r="E92" i="7"/>
  <c r="E110" i="7"/>
  <c r="E128" i="7"/>
  <c r="E144" i="7"/>
  <c r="I11" i="7"/>
  <c r="I27" i="7"/>
  <c r="I52" i="7"/>
  <c r="I82" i="7"/>
  <c r="I107" i="7"/>
  <c r="I137" i="7"/>
  <c r="P10" i="7"/>
  <c r="P26" i="7"/>
  <c r="P42" i="7"/>
  <c r="P58" i="7"/>
  <c r="P77" i="7"/>
  <c r="P95" i="7"/>
  <c r="P115" i="7"/>
  <c r="P131" i="7"/>
  <c r="P147" i="7"/>
  <c r="E10" i="7"/>
  <c r="E26" i="7"/>
  <c r="E42" i="7"/>
  <c r="E58" i="7"/>
  <c r="E77" i="7"/>
  <c r="E93" i="7"/>
  <c r="E111" i="7"/>
  <c r="E129" i="7"/>
  <c r="E145" i="7"/>
  <c r="I12" i="7"/>
  <c r="I31" i="7"/>
  <c r="I53" i="7"/>
  <c r="I85" i="7"/>
  <c r="I108" i="7"/>
  <c r="I138" i="7"/>
  <c r="P11" i="7"/>
  <c r="P27" i="7"/>
  <c r="P43" i="7"/>
  <c r="P59" i="7"/>
  <c r="P78" i="7"/>
  <c r="P96" i="7"/>
  <c r="P116" i="7"/>
  <c r="P132" i="7"/>
  <c r="P148" i="7"/>
  <c r="E15" i="7"/>
  <c r="E31" i="7"/>
  <c r="E47" i="7"/>
  <c r="E65" i="7"/>
  <c r="E82" i="7"/>
  <c r="E98" i="7"/>
  <c r="E118" i="7"/>
  <c r="E134" i="7"/>
  <c r="E150" i="7"/>
  <c r="I17" i="7"/>
  <c r="I36" i="7"/>
  <c r="I64" i="7"/>
  <c r="I91" i="7"/>
  <c r="I123" i="7"/>
  <c r="I148" i="7"/>
  <c r="P16" i="7"/>
  <c r="P32" i="7"/>
  <c r="P48" i="7"/>
  <c r="P66" i="7"/>
  <c r="P85" i="7"/>
  <c r="P103" i="7"/>
  <c r="P121" i="7"/>
  <c r="P137" i="7"/>
  <c r="P153" i="7"/>
  <c r="I68" i="7"/>
  <c r="I143" i="7"/>
  <c r="K97" i="7"/>
  <c r="O111" i="7"/>
  <c r="O7" i="7"/>
  <c r="O23" i="7"/>
  <c r="O57" i="7"/>
  <c r="H11" i="7"/>
  <c r="H27" i="7"/>
  <c r="I110" i="7"/>
  <c r="I115" i="7"/>
  <c r="K146" i="7"/>
  <c r="O125" i="7"/>
  <c r="O12" i="7"/>
  <c r="O31" i="7"/>
  <c r="O73" i="7"/>
  <c r="H16" i="7"/>
  <c r="H80" i="7"/>
  <c r="I119" i="7"/>
  <c r="I122" i="7"/>
  <c r="O91" i="7"/>
  <c r="O142" i="7"/>
  <c r="O17" i="7"/>
  <c r="O36" i="7"/>
  <c r="H9" i="7"/>
  <c r="H25" i="7"/>
  <c r="I96" i="7"/>
  <c r="I84" i="7"/>
  <c r="D96" i="7"/>
  <c r="K96" i="7"/>
  <c r="O110" i="7"/>
  <c r="O5" i="7"/>
  <c r="O6" i="7"/>
  <c r="O22" i="7"/>
  <c r="O56" i="7"/>
  <c r="H14" i="7"/>
  <c r="H78" i="7"/>
  <c r="I41" i="7"/>
  <c r="H82" i="7"/>
  <c r="I51" i="7"/>
  <c r="I58" i="7"/>
  <c r="O115" i="7"/>
  <c r="O153" i="7"/>
  <c r="H110" i="7"/>
  <c r="O93" i="7"/>
  <c r="H137" i="7"/>
  <c r="H105" i="7"/>
  <c r="H154" i="7"/>
  <c r="O103" i="7"/>
  <c r="O147" i="7"/>
  <c r="H106" i="7"/>
  <c r="H76" i="7"/>
  <c r="O120" i="7"/>
  <c r="H89" i="7"/>
  <c r="O135" i="7"/>
  <c r="H96" i="7"/>
  <c r="H138" i="7"/>
  <c r="O98" i="7"/>
  <c r="H146" i="7"/>
  <c r="H107" i="7"/>
  <c r="O80" i="7"/>
  <c r="H126" i="7"/>
  <c r="K89" i="7"/>
  <c r="H131" i="7"/>
  <c r="D85" i="7"/>
  <c r="O124" i="7"/>
  <c r="O82" i="7"/>
  <c r="H125" i="7"/>
  <c r="H94" i="7"/>
  <c r="O139" i="7"/>
  <c r="H100" i="7"/>
  <c r="O143" i="7"/>
  <c r="H104" i="7"/>
  <c r="H151" i="7"/>
  <c r="H68" i="7"/>
  <c r="O67" i="7"/>
  <c r="H29" i="7"/>
  <c r="H32" i="7"/>
  <c r="H37" i="7"/>
  <c r="O42" i="7"/>
  <c r="O51" i="7"/>
  <c r="H54" i="7"/>
  <c r="H58" i="7"/>
  <c r="H35" i="7"/>
  <c r="O39" i="7"/>
  <c r="H42" i="7"/>
  <c r="H47" i="7"/>
  <c r="O47" i="7"/>
  <c r="H50" i="7"/>
  <c r="O52" i="7"/>
  <c r="O58" i="7"/>
  <c r="R103" i="7"/>
  <c r="K8" i="7"/>
  <c r="K81" i="7"/>
  <c r="K65" i="7"/>
  <c r="K150" i="7"/>
  <c r="K132" i="7"/>
  <c r="R123" i="7"/>
  <c r="C60" i="9" s="1"/>
  <c r="R138" i="7"/>
  <c r="C72" i="9" s="1"/>
  <c r="K133" i="7"/>
  <c r="D154" i="7"/>
  <c r="K154" i="7"/>
  <c r="R124" i="7"/>
  <c r="C61" i="9" s="1"/>
  <c r="K153" i="7"/>
  <c r="K134" i="7"/>
  <c r="K125" i="7"/>
  <c r="K145" i="7"/>
  <c r="R94" i="7"/>
  <c r="C44" i="9" s="1"/>
  <c r="K115" i="7"/>
  <c r="K100" i="7"/>
  <c r="R112" i="7"/>
  <c r="C55" i="9" s="1"/>
  <c r="R95" i="7"/>
  <c r="C45" i="9" s="1"/>
  <c r="K92" i="7"/>
  <c r="K116" i="7"/>
  <c r="R105" i="7"/>
  <c r="C53" i="9" s="1"/>
  <c r="R83" i="7"/>
  <c r="C38" i="9" s="1"/>
  <c r="K112" i="7"/>
  <c r="K67" i="7"/>
  <c r="R42" i="7"/>
  <c r="K54" i="7"/>
  <c r="K14" i="7"/>
  <c r="K57" i="7"/>
  <c r="R28" i="7"/>
  <c r="K46" i="7"/>
  <c r="K11" i="7"/>
  <c r="R50" i="7"/>
  <c r="R62" i="7"/>
  <c r="K31" i="7"/>
  <c r="K12" i="7"/>
  <c r="R52" i="7"/>
  <c r="R65" i="7"/>
  <c r="C28" i="9" s="1"/>
  <c r="K39" i="7"/>
  <c r="K42" i="7"/>
  <c r="K27" i="7"/>
  <c r="K22" i="7"/>
  <c r="K9" i="7"/>
  <c r="D10" i="7"/>
  <c r="D26" i="7"/>
  <c r="D42" i="7"/>
  <c r="D59" i="7"/>
  <c r="D78" i="7"/>
  <c r="D97" i="7"/>
  <c r="D118" i="7"/>
  <c r="D135" i="7"/>
  <c r="D152" i="7"/>
  <c r="D19" i="7"/>
  <c r="D35" i="7"/>
  <c r="D51" i="7"/>
  <c r="D71" i="7"/>
  <c r="D90" i="7"/>
  <c r="D109" i="7"/>
  <c r="D134" i="7"/>
  <c r="D144" i="7"/>
  <c r="D12" i="7"/>
  <c r="D28" i="7"/>
  <c r="D44" i="7"/>
  <c r="D63" i="7"/>
  <c r="D80" i="7"/>
  <c r="D100" i="7"/>
  <c r="D120" i="7"/>
  <c r="D137" i="7"/>
  <c r="D155" i="7"/>
  <c r="D21" i="7"/>
  <c r="D37" i="7"/>
  <c r="D53" i="7"/>
  <c r="D73" i="7"/>
  <c r="D92" i="7"/>
  <c r="D111" i="7"/>
  <c r="D126" i="7"/>
  <c r="D146" i="7"/>
  <c r="C10" i="7"/>
  <c r="C14" i="7"/>
  <c r="C30" i="7"/>
  <c r="C46" i="7"/>
  <c r="C64" i="7"/>
  <c r="C81" i="7"/>
  <c r="C97" i="7"/>
  <c r="C117" i="7"/>
  <c r="C133" i="7"/>
  <c r="C149" i="7"/>
  <c r="C15" i="7"/>
  <c r="C31" i="7"/>
  <c r="C47" i="7"/>
  <c r="C65" i="7"/>
  <c r="C82" i="7"/>
  <c r="C98" i="7"/>
  <c r="C118" i="7"/>
  <c r="C134" i="7"/>
  <c r="C150" i="7"/>
  <c r="C16" i="7"/>
  <c r="C32" i="7"/>
  <c r="C48" i="7"/>
  <c r="C66" i="7"/>
  <c r="C83" i="7"/>
  <c r="C99" i="7"/>
  <c r="C119" i="7"/>
  <c r="C135" i="7"/>
  <c r="C151" i="7"/>
  <c r="C17" i="7"/>
  <c r="C33" i="7"/>
  <c r="C49" i="7"/>
  <c r="C67" i="7"/>
  <c r="C84" i="7"/>
  <c r="C100" i="7"/>
  <c r="C120" i="7"/>
  <c r="C136" i="7"/>
  <c r="C152" i="7"/>
  <c r="R20" i="7"/>
  <c r="R43" i="7"/>
  <c r="R85" i="7"/>
  <c r="R130" i="7"/>
  <c r="R17" i="7"/>
  <c r="R36" i="7"/>
  <c r="R78" i="7"/>
  <c r="R121" i="7"/>
  <c r="R26" i="7"/>
  <c r="R67" i="7"/>
  <c r="C30" i="9" s="1"/>
  <c r="R107" i="7"/>
  <c r="R154" i="7"/>
  <c r="C84" i="9" s="1"/>
  <c r="R19" i="7"/>
  <c r="R38" i="7"/>
  <c r="R81" i="7"/>
  <c r="C36" i="9" s="1"/>
  <c r="R125" i="7"/>
  <c r="R146" i="7"/>
  <c r="C78" i="9" s="1"/>
  <c r="R131" i="7"/>
  <c r="C66" i="9" s="1"/>
  <c r="R120" i="7"/>
  <c r="C58" i="9" s="1"/>
  <c r="R84" i="7"/>
  <c r="C39" i="9" s="1"/>
  <c r="E28" i="7"/>
  <c r="E44" i="7"/>
  <c r="E62" i="7"/>
  <c r="E79" i="7"/>
  <c r="E95" i="7"/>
  <c r="E115" i="7"/>
  <c r="E131" i="7"/>
  <c r="E147" i="7"/>
  <c r="I14" i="7"/>
  <c r="I33" i="7"/>
  <c r="I55" i="7"/>
  <c r="I87" i="7"/>
  <c r="I117" i="7"/>
  <c r="I141" i="7"/>
  <c r="P13" i="7"/>
  <c r="P29" i="7"/>
  <c r="P45" i="7"/>
  <c r="P63" i="7"/>
  <c r="P81" i="7"/>
  <c r="P98" i="7"/>
  <c r="P118" i="7"/>
  <c r="P134" i="7"/>
  <c r="P150" i="7"/>
  <c r="E13" i="7"/>
  <c r="E29" i="7"/>
  <c r="E45" i="7"/>
  <c r="E63" i="7"/>
  <c r="E80" i="7"/>
  <c r="E96" i="7"/>
  <c r="E116" i="7"/>
  <c r="E132" i="7"/>
  <c r="E148" i="7"/>
  <c r="I15" i="7"/>
  <c r="I34" i="7"/>
  <c r="I59" i="7"/>
  <c r="I88" i="7"/>
  <c r="I118" i="7"/>
  <c r="I142" i="7"/>
  <c r="P14" i="7"/>
  <c r="P30" i="7"/>
  <c r="P46" i="7"/>
  <c r="P64" i="7"/>
  <c r="P82" i="7"/>
  <c r="P99" i="7"/>
  <c r="P119" i="7"/>
  <c r="P135" i="7"/>
  <c r="P151" i="7"/>
  <c r="E14" i="7"/>
  <c r="E30" i="7"/>
  <c r="E46" i="7"/>
  <c r="E64" i="7"/>
  <c r="E81" i="7"/>
  <c r="E97" i="7"/>
  <c r="E117" i="7"/>
  <c r="E133" i="7"/>
  <c r="E149" i="7"/>
  <c r="I16" i="7"/>
  <c r="I35" i="7"/>
  <c r="I63" i="7"/>
  <c r="I90" i="7"/>
  <c r="I121" i="7"/>
  <c r="I146" i="7"/>
  <c r="P15" i="7"/>
  <c r="P31" i="7"/>
  <c r="P47" i="7"/>
  <c r="P65" i="7"/>
  <c r="P84" i="7"/>
  <c r="P100" i="7"/>
  <c r="P120" i="7"/>
  <c r="P136" i="7"/>
  <c r="P152" i="7"/>
  <c r="E19" i="7"/>
  <c r="E35" i="7"/>
  <c r="E51" i="7"/>
  <c r="E69" i="7"/>
  <c r="E86" i="7"/>
  <c r="E104" i="7"/>
  <c r="E122" i="7"/>
  <c r="E138" i="7"/>
  <c r="E154" i="7"/>
  <c r="I21" i="7"/>
  <c r="I40" i="7"/>
  <c r="I73" i="7"/>
  <c r="I95" i="7"/>
  <c r="I130" i="7"/>
  <c r="I154" i="7"/>
  <c r="P20" i="7"/>
  <c r="P36" i="7"/>
  <c r="P52" i="7"/>
  <c r="P71" i="7"/>
  <c r="P89" i="7"/>
  <c r="P107" i="7"/>
  <c r="P125" i="7"/>
  <c r="P141" i="7"/>
  <c r="I139" i="7"/>
  <c r="I98" i="7"/>
  <c r="I105" i="7"/>
  <c r="K144" i="7"/>
  <c r="O121" i="7"/>
  <c r="O11" i="7"/>
  <c r="O27" i="7"/>
  <c r="O72" i="7"/>
  <c r="H15" i="7"/>
  <c r="I74" i="7"/>
  <c r="I71" i="7"/>
  <c r="I153" i="7"/>
  <c r="O90" i="7"/>
  <c r="O141" i="7"/>
  <c r="O16" i="7"/>
  <c r="O35" i="7"/>
  <c r="O85" i="7"/>
  <c r="H20" i="7"/>
  <c r="I83" i="7"/>
  <c r="I77" i="7"/>
  <c r="H86" i="7"/>
  <c r="O108" i="7"/>
  <c r="O86" i="7"/>
  <c r="O21" i="7"/>
  <c r="O55" i="7"/>
  <c r="H13" i="7"/>
  <c r="H65" i="7"/>
  <c r="I145" i="7"/>
  <c r="I128" i="7"/>
  <c r="K128" i="7"/>
  <c r="O118" i="7"/>
  <c r="O10" i="7"/>
  <c r="O26" i="7"/>
  <c r="O71" i="7"/>
  <c r="H18" i="7"/>
  <c r="H79" i="7"/>
  <c r="I42" i="7"/>
  <c r="I29" i="7"/>
  <c r="O145" i="7"/>
  <c r="I62" i="7"/>
  <c r="I56" i="7"/>
  <c r="O151" i="7"/>
  <c r="H75" i="7"/>
  <c r="R100" i="7"/>
  <c r="C50" i="9" s="1"/>
  <c r="H73" i="7"/>
  <c r="H121" i="7"/>
  <c r="K88" i="7"/>
  <c r="H116" i="7"/>
  <c r="H74" i="7"/>
  <c r="H120" i="7"/>
  <c r="O84" i="7"/>
  <c r="O129" i="7"/>
  <c r="O97" i="7"/>
  <c r="H145" i="7"/>
  <c r="O105" i="7"/>
  <c r="O150" i="7"/>
  <c r="O109" i="7"/>
  <c r="O79" i="7"/>
  <c r="H123" i="7"/>
  <c r="H91" i="7"/>
  <c r="O137" i="7"/>
  <c r="H98" i="7"/>
  <c r="H140" i="7"/>
  <c r="H93" i="7"/>
  <c r="O136" i="7"/>
  <c r="H90" i="7"/>
  <c r="H135" i="7"/>
  <c r="H103" i="7"/>
  <c r="H150" i="7"/>
  <c r="H112" i="7"/>
  <c r="O154" i="7"/>
  <c r="H117" i="7"/>
  <c r="D142" i="7"/>
  <c r="K142" i="7"/>
  <c r="O28" i="7"/>
  <c r="O68" i="7"/>
  <c r="H41" i="7"/>
  <c r="H44" i="7"/>
  <c r="O46" i="7"/>
  <c r="H51" i="7"/>
  <c r="H64" i="7"/>
  <c r="H28" i="7"/>
  <c r="H34" i="7"/>
  <c r="O45" i="7"/>
  <c r="H48" i="7"/>
  <c r="O50" i="7"/>
  <c r="H55" i="7"/>
  <c r="H56" i="7"/>
  <c r="H62" i="7"/>
  <c r="O65" i="7"/>
  <c r="O63" i="7"/>
  <c r="K84" i="7"/>
  <c r="K82" i="7"/>
  <c r="K71" i="7"/>
  <c r="K35" i="7"/>
  <c r="K152" i="7"/>
  <c r="K148" i="7"/>
  <c r="K136" i="7"/>
  <c r="K122" i="7"/>
  <c r="R143" i="7"/>
  <c r="C75" i="9" s="1"/>
  <c r="K137" i="7"/>
  <c r="D130" i="7"/>
  <c r="K130" i="7"/>
  <c r="R129" i="7"/>
  <c r="C65" i="9" s="1"/>
  <c r="R137" i="7"/>
  <c r="C71" i="9" s="1"/>
  <c r="D124" i="7"/>
  <c r="K124" i="7"/>
  <c r="K109" i="7"/>
  <c r="K93" i="7"/>
  <c r="D117" i="7"/>
  <c r="K117" i="7"/>
  <c r="K83" i="7"/>
  <c r="K111" i="7"/>
  <c r="R82" i="7"/>
  <c r="C37" i="9" s="1"/>
  <c r="K106" i="7"/>
  <c r="R93" i="7"/>
  <c r="C43" i="9" s="1"/>
  <c r="K74" i="7"/>
  <c r="R104" i="7"/>
  <c r="C52" i="9" s="1"/>
  <c r="K32" i="7"/>
  <c r="K47" i="7"/>
  <c r="R51" i="7"/>
  <c r="R66" i="7"/>
  <c r="C29" i="9" s="1"/>
  <c r="K18" i="7"/>
  <c r="K33" i="7"/>
  <c r="R45" i="7"/>
  <c r="K56" i="7"/>
  <c r="K15" i="7"/>
  <c r="K62" i="7"/>
  <c r="K34" i="7"/>
  <c r="K50" i="7"/>
  <c r="K16" i="7"/>
  <c r="R64" i="7"/>
  <c r="C27" i="9" s="1"/>
  <c r="R40" i="7"/>
  <c r="K52" i="7"/>
  <c r="K13" i="7"/>
  <c r="K6" i="7"/>
  <c r="K21" i="7"/>
  <c r="R29" i="7"/>
  <c r="D14" i="7"/>
  <c r="D29" i="7"/>
  <c r="D46" i="7"/>
  <c r="D65" i="7"/>
  <c r="D82" i="7"/>
  <c r="D104" i="7"/>
  <c r="D132" i="7"/>
  <c r="D131" i="7"/>
  <c r="D7" i="7"/>
  <c r="D23" i="7"/>
  <c r="D39" i="7"/>
  <c r="D55" i="7"/>
  <c r="D75" i="7"/>
  <c r="D94" i="7"/>
  <c r="D115" i="7"/>
  <c r="D128" i="7"/>
  <c r="D148" i="7"/>
  <c r="D16" i="7"/>
  <c r="D32" i="7"/>
  <c r="D48" i="7"/>
  <c r="D67" i="7"/>
  <c r="D84" i="7"/>
  <c r="D106" i="7"/>
  <c r="D123" i="7"/>
  <c r="D140" i="7"/>
  <c r="D9" i="7"/>
  <c r="D25" i="7"/>
  <c r="D41" i="7"/>
  <c r="D58" i="7"/>
  <c r="D77" i="7"/>
  <c r="C18" i="7"/>
  <c r="C34" i="7"/>
  <c r="C50" i="7"/>
  <c r="C68" i="7"/>
  <c r="C85" i="7"/>
  <c r="C103" i="7"/>
  <c r="C121" i="7"/>
  <c r="C137" i="7"/>
  <c r="C153" i="7"/>
  <c r="C19" i="7"/>
  <c r="C35" i="7"/>
  <c r="C51" i="7"/>
  <c r="C69" i="7"/>
  <c r="C86" i="7"/>
  <c r="C104" i="7"/>
  <c r="C122" i="7"/>
  <c r="C138" i="7"/>
  <c r="C154" i="7"/>
  <c r="C20" i="7"/>
  <c r="C36" i="7"/>
  <c r="C52" i="7"/>
  <c r="C71" i="7"/>
  <c r="C87" i="7"/>
  <c r="C105" i="7"/>
  <c r="C123" i="7"/>
  <c r="C139" i="7"/>
  <c r="C155" i="7"/>
  <c r="C21" i="7"/>
  <c r="C37" i="7"/>
  <c r="C53" i="7"/>
  <c r="C72" i="7"/>
  <c r="C88" i="7"/>
  <c r="C106" i="7"/>
  <c r="C124" i="7"/>
  <c r="C140" i="7"/>
  <c r="R8" i="7"/>
  <c r="R24" i="7"/>
  <c r="R59" i="7"/>
  <c r="R92" i="7"/>
  <c r="R148" i="7"/>
  <c r="R21" i="7"/>
  <c r="R44" i="7"/>
  <c r="D86" i="7"/>
  <c r="R86" i="7"/>
  <c r="R132" i="7"/>
  <c r="R14" i="7"/>
  <c r="R33" i="7"/>
  <c r="R73" i="7"/>
  <c r="R116" i="7"/>
  <c r="R7" i="7"/>
  <c r="R23" i="7"/>
  <c r="R57" i="7"/>
  <c r="R91" i="7"/>
  <c r="R141" i="7"/>
  <c r="R77" i="7"/>
  <c r="C33" i="9" s="1"/>
  <c r="R153" i="7"/>
  <c r="C83" i="9" s="1"/>
  <c r="R150" i="7"/>
  <c r="C80" i="9" s="1"/>
  <c r="R126" i="7"/>
  <c r="C62" i="9" s="1"/>
  <c r="E16" i="7"/>
  <c r="E32" i="7"/>
  <c r="E48" i="7"/>
  <c r="E66" i="7"/>
  <c r="E83" i="7"/>
  <c r="E99" i="7"/>
  <c r="E119" i="7"/>
  <c r="E135" i="7"/>
  <c r="E151" i="7"/>
  <c r="I18" i="7"/>
  <c r="I37" i="7"/>
  <c r="I65" i="7"/>
  <c r="I92" i="7"/>
  <c r="I124" i="7"/>
  <c r="I149" i="7"/>
  <c r="P17" i="7"/>
  <c r="P33" i="7"/>
  <c r="P49" i="7"/>
  <c r="P67" i="7"/>
  <c r="P86" i="7"/>
  <c r="P104" i="7"/>
  <c r="P122" i="7"/>
  <c r="P138" i="7"/>
  <c r="P154" i="7"/>
  <c r="E17" i="7"/>
  <c r="E33" i="7"/>
  <c r="E49" i="7"/>
  <c r="E67" i="7"/>
  <c r="E84" i="7"/>
  <c r="E100" i="7"/>
  <c r="E120" i="7"/>
  <c r="E136" i="7"/>
  <c r="E152" i="7"/>
  <c r="I19" i="7"/>
  <c r="I38" i="7"/>
  <c r="I66" i="7"/>
  <c r="I93" i="7"/>
  <c r="I125" i="7"/>
  <c r="I151" i="7"/>
  <c r="P18" i="7"/>
  <c r="P34" i="7"/>
  <c r="P50" i="7"/>
  <c r="P68" i="7"/>
  <c r="P87" i="7"/>
  <c r="P105" i="7"/>
  <c r="P123" i="7"/>
  <c r="P139" i="7"/>
  <c r="P155" i="7"/>
  <c r="E18" i="7"/>
  <c r="E34" i="7"/>
  <c r="E50" i="7"/>
  <c r="E68" i="7"/>
  <c r="E85" i="7"/>
  <c r="E103" i="7"/>
  <c r="E121" i="7"/>
  <c r="E137" i="7"/>
  <c r="E153" i="7"/>
  <c r="I20" i="7"/>
  <c r="I39" i="7"/>
  <c r="I72" i="7"/>
  <c r="I94" i="7"/>
  <c r="I129" i="7"/>
  <c r="I152" i="7"/>
  <c r="P19" i="7"/>
  <c r="P35" i="7"/>
  <c r="P51" i="7"/>
  <c r="P69" i="7"/>
  <c r="P88" i="7"/>
  <c r="P106" i="7"/>
  <c r="P124" i="7"/>
  <c r="P140" i="7"/>
  <c r="E7" i="7"/>
  <c r="E23" i="7"/>
  <c r="E39" i="7"/>
  <c r="E55" i="7"/>
  <c r="E74" i="7"/>
  <c r="E90" i="7"/>
  <c r="E108" i="7"/>
  <c r="E126" i="7"/>
  <c r="E142" i="7"/>
  <c r="I9" i="7"/>
  <c r="I25" i="7"/>
  <c r="I48" i="7"/>
  <c r="I80" i="7"/>
  <c r="I103" i="7"/>
  <c r="I135" i="7"/>
  <c r="P8" i="7"/>
  <c r="P24" i="7"/>
  <c r="P40" i="7"/>
  <c r="P56" i="7"/>
  <c r="P75" i="7"/>
  <c r="P93" i="7"/>
  <c r="P111" i="7"/>
  <c r="P129" i="7"/>
  <c r="P145" i="7"/>
  <c r="I67" i="7"/>
  <c r="I147" i="7"/>
  <c r="I144" i="7"/>
  <c r="O88" i="7"/>
  <c r="O140" i="7"/>
  <c r="O15" i="7"/>
  <c r="O34" i="7"/>
  <c r="O78" i="7"/>
  <c r="H19" i="7"/>
  <c r="I116" i="7"/>
  <c r="I112" i="7"/>
  <c r="H155" i="7"/>
  <c r="O107" i="7"/>
  <c r="O155" i="7"/>
  <c r="O20" i="7"/>
  <c r="O43" i="7"/>
  <c r="H8" i="7"/>
  <c r="H24" i="7"/>
  <c r="I126" i="7"/>
  <c r="I120" i="7"/>
  <c r="K127" i="7"/>
  <c r="O117" i="7"/>
  <c r="O9" i="7"/>
  <c r="O25" i="7"/>
  <c r="O69" i="7"/>
  <c r="H17" i="7"/>
  <c r="H81" i="7"/>
  <c r="P83" i="7"/>
  <c r="I89" i="7"/>
  <c r="K155" i="7"/>
  <c r="O132" i="7"/>
  <c r="O14" i="7"/>
  <c r="O33" i="7"/>
  <c r="O75" i="7"/>
  <c r="H22" i="7"/>
  <c r="I5" i="7"/>
  <c r="I6" i="7"/>
  <c r="H144" i="7"/>
  <c r="I46" i="7"/>
  <c r="I44" i="7"/>
  <c r="H152" i="7"/>
  <c r="O131" i="7"/>
  <c r="O146" i="7"/>
  <c r="K86" i="7"/>
  <c r="H118" i="7"/>
  <c r="H87" i="7"/>
  <c r="H130" i="7"/>
  <c r="O126" i="7"/>
  <c r="O87" i="7"/>
  <c r="H132" i="7"/>
  <c r="H95" i="7"/>
  <c r="H142" i="7"/>
  <c r="H108" i="7"/>
  <c r="H77" i="7"/>
  <c r="O119" i="7"/>
  <c r="O77" i="7"/>
  <c r="O122" i="7"/>
  <c r="R87" i="7"/>
  <c r="C40" i="9" s="1"/>
  <c r="H133" i="7"/>
  <c r="O99" i="7"/>
  <c r="H147" i="7"/>
  <c r="H109" i="7"/>
  <c r="O152" i="7"/>
  <c r="O100" i="7"/>
  <c r="H148" i="7"/>
  <c r="H99" i="7"/>
  <c r="H149" i="7"/>
  <c r="H119" i="7"/>
  <c r="O83" i="7"/>
  <c r="H124" i="7"/>
  <c r="H84" i="7"/>
  <c r="H129" i="7"/>
  <c r="O29" i="7"/>
  <c r="O49" i="7"/>
  <c r="H52" i="7"/>
  <c r="O54" i="7"/>
  <c r="H31" i="7"/>
  <c r="H36" i="7"/>
  <c r="H40" i="7"/>
  <c r="H45" i="7"/>
  <c r="O53" i="7"/>
  <c r="H57" i="7"/>
  <c r="O62" i="7"/>
  <c r="H66" i="7"/>
  <c r="H5" i="7"/>
  <c r="H6" i="7"/>
  <c r="H33" i="7"/>
  <c r="O40" i="7"/>
  <c r="R89" i="7"/>
  <c r="C42" i="9" s="1"/>
  <c r="K78" i="7"/>
  <c r="K72" i="7"/>
  <c r="K36" i="7"/>
  <c r="K147" i="7"/>
  <c r="K139" i="7"/>
  <c r="K129" i="7"/>
  <c r="D151" i="7"/>
  <c r="K151" i="7"/>
  <c r="K135" i="7"/>
  <c r="K126" i="7"/>
  <c r="K131" i="7"/>
  <c r="K123" i="7"/>
  <c r="K140" i="7"/>
  <c r="R128" i="7"/>
  <c r="C64" i="9" s="1"/>
  <c r="K120" i="7"/>
  <c r="R136" i="7"/>
  <c r="C70" i="9" s="1"/>
  <c r="K77" i="7"/>
  <c r="D107" i="7"/>
  <c r="K107" i="7"/>
  <c r="R76" i="7"/>
  <c r="C32" i="9" s="1"/>
  <c r="K104" i="7"/>
  <c r="K90" i="7"/>
  <c r="K103" i="7"/>
  <c r="K79" i="7"/>
  <c r="K108" i="7"/>
  <c r="K95" i="7"/>
  <c r="K76" i="7"/>
  <c r="R46" i="7"/>
  <c r="K55" i="7"/>
  <c r="K63" i="7"/>
  <c r="K41" i="7"/>
  <c r="R39" i="7"/>
  <c r="K49" i="7"/>
  <c r="R53" i="7"/>
  <c r="R30" i="7"/>
  <c r="K19" i="7"/>
  <c r="K40" i="7"/>
  <c r="R47" i="7"/>
  <c r="K59" i="7"/>
  <c r="K20" i="7"/>
  <c r="K45" i="7"/>
  <c r="R49" i="7"/>
  <c r="K64" i="7"/>
  <c r="K17" i="7"/>
  <c r="K25" i="7"/>
  <c r="K24" i="7"/>
  <c r="K23" i="7"/>
  <c r="D34" i="7"/>
  <c r="D50" i="7"/>
  <c r="D69" i="7"/>
  <c r="D89" i="7"/>
  <c r="L89" i="7" s="1"/>
  <c r="D108" i="7"/>
  <c r="D133" i="7"/>
  <c r="D143" i="7"/>
  <c r="D11" i="7"/>
  <c r="D27" i="7"/>
  <c r="D43" i="7"/>
  <c r="D62" i="7"/>
  <c r="D79" i="7"/>
  <c r="D99" i="7"/>
  <c r="D119" i="7"/>
  <c r="D136" i="7"/>
  <c r="D153" i="7"/>
  <c r="D20" i="7"/>
  <c r="D36" i="7"/>
  <c r="D52" i="7"/>
  <c r="D72" i="7"/>
  <c r="D91" i="7"/>
  <c r="D110" i="7"/>
  <c r="D125" i="7"/>
  <c r="L125" i="7" s="1"/>
  <c r="D145" i="7"/>
  <c r="D13" i="7"/>
  <c r="D57" i="7"/>
  <c r="D45" i="7"/>
  <c r="D64" i="7"/>
  <c r="L64" i="7" s="1"/>
  <c r="D81" i="7"/>
  <c r="D103" i="7"/>
  <c r="D121" i="7"/>
  <c r="D138" i="7"/>
  <c r="D98" i="7"/>
  <c r="C5" i="7"/>
  <c r="C6" i="7"/>
  <c r="C22" i="7"/>
  <c r="C38" i="7"/>
  <c r="C54" i="7"/>
  <c r="C73" i="7"/>
  <c r="C89" i="7"/>
  <c r="C107" i="7"/>
  <c r="C125" i="7"/>
  <c r="C141" i="7"/>
  <c r="C23" i="7"/>
  <c r="C39" i="7"/>
  <c r="C55" i="7"/>
  <c r="C74" i="7"/>
  <c r="C90" i="7"/>
  <c r="C108" i="7"/>
  <c r="C126" i="7"/>
  <c r="C142" i="7"/>
  <c r="C8" i="7"/>
  <c r="C24" i="7"/>
  <c r="C40" i="7"/>
  <c r="C56" i="7"/>
  <c r="C75" i="7"/>
  <c r="C91" i="7"/>
  <c r="C109" i="7"/>
  <c r="C127" i="7"/>
  <c r="C143" i="7"/>
  <c r="C9" i="7"/>
  <c r="C25" i="7"/>
  <c r="C41" i="7"/>
  <c r="C57" i="7"/>
  <c r="C76" i="7"/>
  <c r="C92" i="7"/>
  <c r="C110" i="7"/>
  <c r="C128" i="7"/>
  <c r="C144" i="7"/>
  <c r="R12" i="7"/>
  <c r="R31" i="7"/>
  <c r="R71" i="7"/>
  <c r="R110" i="7"/>
  <c r="R9" i="7"/>
  <c r="R25" i="7"/>
  <c r="R63" i="7"/>
  <c r="C26" i="9" s="1"/>
  <c r="R106" i="7"/>
  <c r="R149" i="7"/>
  <c r="R18" i="7"/>
  <c r="R37" i="7"/>
  <c r="R80" i="7"/>
  <c r="C35" i="9" s="1"/>
  <c r="R122" i="7"/>
  <c r="C59" i="9" s="1"/>
  <c r="R11" i="7"/>
  <c r="R27" i="7"/>
  <c r="R69" i="7"/>
  <c r="R108" i="7"/>
  <c r="R155" i="7"/>
  <c r="R151" i="7"/>
  <c r="C81" i="9" s="1"/>
  <c r="R147" i="7"/>
  <c r="C79" i="9" s="1"/>
  <c r="D88" i="7"/>
  <c r="R88" i="7"/>
  <c r="C41" i="9" s="1"/>
  <c r="R142" i="7"/>
  <c r="C74" i="9" s="1"/>
  <c r="E20" i="7"/>
  <c r="E36" i="7"/>
  <c r="E52" i="7"/>
  <c r="E71" i="7"/>
  <c r="E87" i="7"/>
  <c r="E105" i="7"/>
  <c r="E123" i="7"/>
  <c r="E139" i="7"/>
  <c r="E155" i="7"/>
  <c r="I22" i="7"/>
  <c r="I43" i="7"/>
  <c r="I75" i="7"/>
  <c r="I97" i="7"/>
  <c r="I132" i="7"/>
  <c r="I155" i="7"/>
  <c r="P21" i="7"/>
  <c r="P37" i="7"/>
  <c r="P53" i="7"/>
  <c r="P72" i="7"/>
  <c r="P90" i="7"/>
  <c r="P108" i="7"/>
  <c r="P126" i="7"/>
  <c r="P142" i="7"/>
  <c r="R68" i="7"/>
  <c r="C31" i="9" s="1"/>
  <c r="E21" i="7"/>
  <c r="E37" i="7"/>
  <c r="E53" i="7"/>
  <c r="E72" i="7"/>
  <c r="E88" i="7"/>
  <c r="E106" i="7"/>
  <c r="E124" i="7"/>
  <c r="E140" i="7"/>
  <c r="I7" i="7"/>
  <c r="I23" i="7"/>
  <c r="I45" i="7"/>
  <c r="I78" i="7"/>
  <c r="I99" i="7"/>
  <c r="I133" i="7"/>
  <c r="P5" i="7"/>
  <c r="P6" i="7"/>
  <c r="P22" i="7"/>
  <c r="P38" i="7"/>
  <c r="P54" i="7"/>
  <c r="P73" i="7"/>
  <c r="P91" i="7"/>
  <c r="P109" i="7"/>
  <c r="P127" i="7"/>
  <c r="P143" i="7"/>
  <c r="E5" i="7"/>
  <c r="E6" i="7"/>
  <c r="E22" i="7"/>
  <c r="E38" i="7"/>
  <c r="E54" i="7"/>
  <c r="E73" i="7"/>
  <c r="E89" i="7"/>
  <c r="E107" i="7"/>
  <c r="E125" i="7"/>
  <c r="E141" i="7"/>
  <c r="I8" i="7"/>
  <c r="I24" i="7"/>
  <c r="I47" i="7"/>
  <c r="I79" i="7"/>
  <c r="I100" i="7"/>
  <c r="I134" i="7"/>
  <c r="P7" i="7"/>
  <c r="P23" i="7"/>
  <c r="P39" i="7"/>
  <c r="P55" i="7"/>
  <c r="P74" i="7"/>
  <c r="P92" i="7"/>
  <c r="P110" i="7"/>
  <c r="P128" i="7"/>
  <c r="P144" i="7"/>
  <c r="E27" i="7"/>
  <c r="E43" i="7"/>
  <c r="E59" i="7"/>
  <c r="E78" i="7"/>
  <c r="E94" i="7"/>
  <c r="E112" i="7"/>
  <c r="E130" i="7"/>
  <c r="E146" i="7"/>
  <c r="I13" i="7"/>
  <c r="I32" i="7"/>
  <c r="I54" i="7"/>
  <c r="I86" i="7"/>
  <c r="I111" i="7"/>
  <c r="I140" i="7"/>
  <c r="P12" i="7"/>
  <c r="P28" i="7"/>
  <c r="P44" i="7"/>
  <c r="P62" i="7"/>
  <c r="P79" i="7"/>
  <c r="P97" i="7"/>
  <c r="P117" i="7"/>
  <c r="P133" i="7"/>
  <c r="P149" i="7"/>
  <c r="I109" i="7"/>
  <c r="I104" i="7"/>
  <c r="H88" i="7"/>
  <c r="O106" i="7"/>
  <c r="O149" i="7"/>
  <c r="O19" i="7"/>
  <c r="O38" i="7"/>
  <c r="H7" i="7"/>
  <c r="H23" i="7"/>
  <c r="I150" i="7"/>
  <c r="K110" i="7"/>
  <c r="O116" i="7"/>
  <c r="O8" i="7"/>
  <c r="O24" i="7"/>
  <c r="O59" i="7"/>
  <c r="H12" i="7"/>
  <c r="H63" i="7"/>
  <c r="I76" i="7"/>
  <c r="P80" i="7"/>
  <c r="D149" i="7"/>
  <c r="K149" i="7"/>
  <c r="O130" i="7"/>
  <c r="O13" i="7"/>
  <c r="O32" i="7"/>
  <c r="O74" i="7"/>
  <c r="H21" i="7"/>
  <c r="H85" i="7"/>
  <c r="I127" i="7"/>
  <c r="I131" i="7"/>
  <c r="O92" i="7"/>
  <c r="O148" i="7"/>
  <c r="O18" i="7"/>
  <c r="O37" i="7"/>
  <c r="H10" i="7"/>
  <c r="H26" i="7"/>
  <c r="I30" i="7"/>
  <c r="H127" i="7"/>
  <c r="I50" i="7"/>
  <c r="I57" i="7"/>
  <c r="O133" i="7"/>
  <c r="I28" i="7"/>
  <c r="H139" i="7"/>
  <c r="O127" i="7"/>
  <c r="O95" i="7"/>
  <c r="H143" i="7"/>
  <c r="K94" i="7"/>
  <c r="H136" i="7"/>
  <c r="O96" i="7"/>
  <c r="H141" i="7"/>
  <c r="O104" i="7"/>
  <c r="O76" i="7"/>
  <c r="O123" i="7"/>
  <c r="D87" i="7"/>
  <c r="K87" i="7"/>
  <c r="O128" i="7"/>
  <c r="O89" i="7"/>
  <c r="O134" i="7"/>
  <c r="H97" i="7"/>
  <c r="O144" i="7"/>
  <c r="H111" i="7"/>
  <c r="O81" i="7"/>
  <c r="H122" i="7"/>
  <c r="K85" i="7"/>
  <c r="V85" i="7" s="1"/>
  <c r="O112" i="7"/>
  <c r="H153" i="7"/>
  <c r="H115" i="7"/>
  <c r="H83" i="7"/>
  <c r="H128" i="7"/>
  <c r="H92" i="7"/>
  <c r="H134" i="7"/>
  <c r="O94" i="7"/>
  <c r="O138" i="7"/>
  <c r="H67" i="7"/>
  <c r="H72" i="7"/>
  <c r="H71" i="7"/>
  <c r="H59" i="7"/>
  <c r="O64" i="7"/>
  <c r="O30" i="7"/>
  <c r="H43" i="7"/>
  <c r="H46" i="7"/>
  <c r="O48" i="7"/>
  <c r="H53" i="7"/>
  <c r="O66" i="7"/>
  <c r="H30" i="7"/>
  <c r="H38" i="7"/>
  <c r="H39" i="7"/>
  <c r="O41" i="7"/>
  <c r="O44" i="7"/>
  <c r="H49" i="7"/>
  <c r="R134" i="7"/>
  <c r="C68" i="9" s="1"/>
  <c r="K38" i="7"/>
  <c r="K37" i="7"/>
  <c r="K80" i="7"/>
  <c r="D141" i="7"/>
  <c r="K141" i="7"/>
  <c r="K119" i="7"/>
  <c r="R139" i="7"/>
  <c r="C73" i="9" s="1"/>
  <c r="R127" i="7"/>
  <c r="C63" i="9" s="1"/>
  <c r="R119" i="7"/>
  <c r="C57" i="9" s="1"/>
  <c r="K138" i="7"/>
  <c r="R152" i="7"/>
  <c r="C82" i="9" s="1"/>
  <c r="R135" i="7"/>
  <c r="C69" i="9" s="1"/>
  <c r="K121" i="7"/>
  <c r="K143" i="7"/>
  <c r="R133" i="7"/>
  <c r="C67" i="9" s="1"/>
  <c r="K73" i="7"/>
  <c r="K98" i="7"/>
  <c r="R79" i="7"/>
  <c r="C34" i="9" s="1"/>
  <c r="R97" i="7"/>
  <c r="C47" i="9" s="1"/>
  <c r="K75" i="7"/>
  <c r="K105" i="7"/>
  <c r="K118" i="7"/>
  <c r="K99" i="7"/>
  <c r="K91" i="7"/>
  <c r="R109" i="7"/>
  <c r="C54" i="9" s="1"/>
  <c r="R96" i="7"/>
  <c r="C46" i="9" s="1"/>
  <c r="R54" i="7"/>
  <c r="K68" i="7"/>
  <c r="K43" i="7"/>
  <c r="D30" i="7"/>
  <c r="K30" i="7"/>
  <c r="R48" i="7"/>
  <c r="K58" i="7"/>
  <c r="K66" i="7"/>
  <c r="K28" i="7"/>
  <c r="R41" i="7"/>
  <c r="K51" i="7"/>
  <c r="R55" i="7"/>
  <c r="K48" i="7"/>
  <c r="K44" i="7"/>
  <c r="K53" i="7"/>
  <c r="R58" i="7"/>
  <c r="K29" i="7"/>
  <c r="K26" i="7"/>
  <c r="K7" i="7"/>
  <c r="K10" i="7"/>
  <c r="R98" i="7"/>
  <c r="C48" i="9" s="1"/>
  <c r="D6" i="7"/>
  <c r="D22" i="7"/>
  <c r="D38" i="7"/>
  <c r="D54" i="7"/>
  <c r="D74" i="7"/>
  <c r="L74" i="7" s="1"/>
  <c r="D93" i="7"/>
  <c r="D112" i="7"/>
  <c r="D127" i="7"/>
  <c r="D147" i="7"/>
  <c r="D15" i="7"/>
  <c r="D31" i="7"/>
  <c r="D47" i="7"/>
  <c r="D66" i="7"/>
  <c r="D83" i="7"/>
  <c r="D105" i="7"/>
  <c r="D122" i="7"/>
  <c r="D139" i="7"/>
  <c r="D8" i="7"/>
  <c r="D24" i="7"/>
  <c r="D40" i="7"/>
  <c r="D56" i="7"/>
  <c r="D76" i="7"/>
  <c r="D95" i="7"/>
  <c r="D116" i="7"/>
  <c r="D129" i="7"/>
  <c r="D150" i="7"/>
  <c r="D17" i="7"/>
  <c r="D33" i="7"/>
  <c r="D49" i="7"/>
  <c r="D68" i="7"/>
  <c r="R113" i="7" l="1"/>
  <c r="L153" i="7"/>
  <c r="L76" i="7"/>
  <c r="L136" i="7"/>
  <c r="L97" i="7"/>
  <c r="V59" i="7"/>
  <c r="L134" i="7"/>
  <c r="C9" i="9"/>
  <c r="C15" i="9"/>
  <c r="L57" i="7"/>
  <c r="L14" i="7"/>
  <c r="C21" i="9"/>
  <c r="L20" i="7"/>
  <c r="L27" i="7"/>
  <c r="C7" i="9"/>
  <c r="C13" i="9"/>
  <c r="C11" i="9"/>
  <c r="C5" i="9"/>
  <c r="L18" i="7"/>
  <c r="L40" i="7"/>
  <c r="L31" i="7"/>
  <c r="C24" i="9"/>
  <c r="C22" i="9"/>
  <c r="L11" i="7"/>
  <c r="C6" i="9"/>
  <c r="C4" i="9"/>
  <c r="C10" i="9"/>
  <c r="P60" i="7"/>
  <c r="B31" i="28" s="1"/>
  <c r="C16" i="9"/>
  <c r="C14" i="9"/>
  <c r="C20" i="9"/>
  <c r="C8" i="9"/>
  <c r="C12" i="9"/>
  <c r="C18" i="9"/>
  <c r="C19" i="9"/>
  <c r="C17" i="9"/>
  <c r="C23" i="9"/>
  <c r="I60" i="7"/>
  <c r="L133" i="7"/>
  <c r="K156" i="7"/>
  <c r="C56" i="9"/>
  <c r="R156" i="7"/>
  <c r="H156" i="7"/>
  <c r="D156" i="7"/>
  <c r="I156" i="7"/>
  <c r="C156" i="7"/>
  <c r="E156" i="7"/>
  <c r="O156" i="7"/>
  <c r="D26" i="29" s="1"/>
  <c r="P156" i="7"/>
  <c r="B29" i="28" s="1"/>
  <c r="K113" i="7"/>
  <c r="C113" i="7"/>
  <c r="O113" i="7"/>
  <c r="D27" i="29" s="1"/>
  <c r="P113" i="7"/>
  <c r="B30" i="28" s="1"/>
  <c r="P101" i="7"/>
  <c r="B28" i="28" s="1"/>
  <c r="D101" i="7"/>
  <c r="O101" i="7"/>
  <c r="D25" i="29" s="1"/>
  <c r="C25" i="9"/>
  <c r="R101" i="7"/>
  <c r="C51" i="9"/>
  <c r="O60" i="7"/>
  <c r="D28" i="29" s="1"/>
  <c r="C101" i="7"/>
  <c r="C60" i="7"/>
  <c r="D113" i="7"/>
  <c r="E113" i="7"/>
  <c r="R60" i="7"/>
  <c r="D60" i="7"/>
  <c r="H60" i="7"/>
  <c r="I113" i="7"/>
  <c r="K60" i="7"/>
  <c r="H113" i="7"/>
  <c r="L67" i="7"/>
  <c r="L146" i="7"/>
  <c r="L139" i="7"/>
  <c r="L6" i="7"/>
  <c r="L34" i="7"/>
  <c r="L128" i="7"/>
  <c r="L154" i="7"/>
  <c r="L92" i="7"/>
  <c r="L100" i="7"/>
  <c r="V43" i="7"/>
  <c r="L49" i="7"/>
  <c r="L96" i="7"/>
  <c r="L147" i="7"/>
  <c r="L84" i="7"/>
  <c r="L66" i="7"/>
  <c r="V26" i="7"/>
  <c r="V91" i="7"/>
  <c r="V18" i="7"/>
  <c r="L106" i="7"/>
  <c r="L32" i="7"/>
  <c r="L39" i="7"/>
  <c r="L132" i="7"/>
  <c r="L46" i="7"/>
  <c r="L117" i="7"/>
  <c r="L124" i="7"/>
  <c r="L42" i="7"/>
  <c r="L88" i="7"/>
  <c r="L9" i="7"/>
  <c r="L130" i="7"/>
  <c r="L141" i="7"/>
  <c r="V11" i="7"/>
  <c r="L127" i="7"/>
  <c r="L87" i="7"/>
  <c r="L103" i="7"/>
  <c r="L110" i="7"/>
  <c r="L36" i="7"/>
  <c r="L16" i="7"/>
  <c r="L142" i="7"/>
  <c r="L107" i="7"/>
  <c r="L105" i="7"/>
  <c r="L38" i="7"/>
  <c r="V143" i="7"/>
  <c r="L13" i="7"/>
  <c r="V33" i="7"/>
  <c r="L33" i="7"/>
  <c r="L119" i="7"/>
  <c r="L43" i="7"/>
  <c r="V50" i="7"/>
  <c r="L50" i="7"/>
  <c r="L77" i="7"/>
  <c r="L94" i="7"/>
  <c r="L23" i="7"/>
  <c r="L104" i="7"/>
  <c r="L29" i="7"/>
  <c r="L111" i="7"/>
  <c r="L37" i="7"/>
  <c r="L120" i="7"/>
  <c r="L44" i="7"/>
  <c r="L51" i="7"/>
  <c r="L135" i="7"/>
  <c r="L59" i="7"/>
  <c r="L85" i="7"/>
  <c r="V54" i="7"/>
  <c r="L54" i="7"/>
  <c r="V17" i="7"/>
  <c r="L17" i="7"/>
  <c r="V24" i="7"/>
  <c r="L24" i="7"/>
  <c r="L149" i="7"/>
  <c r="L98" i="7"/>
  <c r="V81" i="7"/>
  <c r="L81" i="7"/>
  <c r="L91" i="7"/>
  <c r="L99" i="7"/>
  <c r="L108" i="7"/>
  <c r="L86" i="7"/>
  <c r="L58" i="7"/>
  <c r="L140" i="7"/>
  <c r="L148" i="7"/>
  <c r="L75" i="7"/>
  <c r="L7" i="7"/>
  <c r="L82" i="7"/>
  <c r="L21" i="7"/>
  <c r="L28" i="7"/>
  <c r="L109" i="7"/>
  <c r="L35" i="7"/>
  <c r="L118" i="7"/>
  <c r="V116" i="7"/>
  <c r="L116" i="7"/>
  <c r="V47" i="7"/>
  <c r="L47" i="7"/>
  <c r="V95" i="7"/>
  <c r="L95" i="7"/>
  <c r="V112" i="7"/>
  <c r="L112" i="7"/>
  <c r="L30" i="7"/>
  <c r="L68" i="7"/>
  <c r="V150" i="7"/>
  <c r="L150" i="7"/>
  <c r="V8" i="7"/>
  <c r="L8" i="7"/>
  <c r="V83" i="7"/>
  <c r="L83" i="7"/>
  <c r="V15" i="7"/>
  <c r="L15" i="7"/>
  <c r="V93" i="7"/>
  <c r="L93" i="7"/>
  <c r="V22" i="7"/>
  <c r="L22" i="7"/>
  <c r="V110" i="7"/>
  <c r="V27" i="7"/>
  <c r="L138" i="7"/>
  <c r="V145" i="7"/>
  <c r="L145" i="7"/>
  <c r="L72" i="7"/>
  <c r="L79" i="7"/>
  <c r="L151" i="7"/>
  <c r="L41" i="7"/>
  <c r="L123" i="7"/>
  <c r="L48" i="7"/>
  <c r="L55" i="7"/>
  <c r="L131" i="7"/>
  <c r="V65" i="7"/>
  <c r="L65" i="7"/>
  <c r="L73" i="7"/>
  <c r="L155" i="7"/>
  <c r="L80" i="7"/>
  <c r="L12" i="7"/>
  <c r="L90" i="7"/>
  <c r="L19" i="7"/>
  <c r="L26" i="7"/>
  <c r="L5" i="7"/>
  <c r="V122" i="7"/>
  <c r="L122" i="7"/>
  <c r="V129" i="7"/>
  <c r="L129" i="7"/>
  <c r="V56" i="7"/>
  <c r="L56" i="7"/>
  <c r="L121" i="7"/>
  <c r="L45" i="7"/>
  <c r="V52" i="7"/>
  <c r="L52" i="7"/>
  <c r="V62" i="7"/>
  <c r="L62" i="7"/>
  <c r="L143" i="7"/>
  <c r="L25" i="7"/>
  <c r="V115" i="7"/>
  <c r="L115" i="7"/>
  <c r="L126" i="7"/>
  <c r="L53" i="7"/>
  <c r="L137" i="7"/>
  <c r="L63" i="7"/>
  <c r="L144" i="7"/>
  <c r="L71" i="7"/>
  <c r="L152" i="7"/>
  <c r="L78" i="7"/>
  <c r="L10" i="7"/>
  <c r="V74" i="7"/>
  <c r="V6" i="7"/>
  <c r="V142" i="7"/>
  <c r="V13" i="7"/>
  <c r="V125" i="7"/>
  <c r="V76" i="7"/>
  <c r="V67" i="7"/>
  <c r="V49" i="7"/>
  <c r="V34" i="7"/>
  <c r="V40" i="7"/>
  <c r="V89" i="7"/>
  <c r="V154" i="7"/>
  <c r="V79" i="7"/>
  <c r="V31" i="7"/>
  <c r="V147" i="7"/>
  <c r="V133" i="7"/>
  <c r="V151" i="7"/>
  <c r="V84" i="7"/>
  <c r="V121" i="7"/>
  <c r="V138" i="7"/>
  <c r="V136" i="7"/>
  <c r="V99" i="7"/>
  <c r="V153" i="7"/>
  <c r="V57" i="7"/>
  <c r="V72" i="7"/>
  <c r="V38" i="7"/>
  <c r="V16" i="7"/>
  <c r="V64" i="7"/>
  <c r="V103" i="7"/>
  <c r="V36" i="7"/>
  <c r="V32" i="7"/>
  <c r="V127" i="7"/>
  <c r="V82" i="7"/>
  <c r="V68" i="7"/>
  <c r="V66" i="7"/>
  <c r="V108" i="7"/>
  <c r="V45" i="7"/>
  <c r="V139" i="7"/>
  <c r="V141" i="7"/>
  <c r="V105" i="7"/>
  <c r="V30" i="7"/>
  <c r="V107" i="7"/>
  <c r="V117" i="7"/>
  <c r="V87" i="7"/>
  <c r="V149" i="7"/>
  <c r="V20" i="7"/>
  <c r="V130" i="7"/>
  <c r="V86" i="7"/>
  <c r="V58" i="7"/>
  <c r="V140" i="7"/>
  <c r="V148" i="7"/>
  <c r="V75" i="7"/>
  <c r="V7" i="7"/>
  <c r="V14" i="7"/>
  <c r="V111" i="7"/>
  <c r="V37" i="7"/>
  <c r="V120" i="7"/>
  <c r="V44" i="7"/>
  <c r="V134" i="7"/>
  <c r="V51" i="7"/>
  <c r="V135" i="7"/>
  <c r="V96" i="7"/>
  <c r="V119" i="7"/>
  <c r="V41" i="7"/>
  <c r="V123" i="7"/>
  <c r="V48" i="7"/>
  <c r="V128" i="7"/>
  <c r="V55" i="7"/>
  <c r="V131" i="7"/>
  <c r="V92" i="7"/>
  <c r="V21" i="7"/>
  <c r="V100" i="7"/>
  <c r="V28" i="7"/>
  <c r="V109" i="7"/>
  <c r="V35" i="7"/>
  <c r="V118" i="7"/>
  <c r="V42" i="7"/>
  <c r="V98" i="7"/>
  <c r="V88" i="7"/>
  <c r="V25" i="7"/>
  <c r="V106" i="7"/>
  <c r="V39" i="7"/>
  <c r="V132" i="7"/>
  <c r="V46" i="7"/>
  <c r="V146" i="7"/>
  <c r="V73" i="7"/>
  <c r="V155" i="7"/>
  <c r="V80" i="7"/>
  <c r="V12" i="7"/>
  <c r="V90" i="7"/>
  <c r="V19" i="7"/>
  <c r="V97" i="7"/>
  <c r="V77" i="7"/>
  <c r="V9" i="7"/>
  <c r="V94" i="7"/>
  <c r="V23" i="7"/>
  <c r="V104" i="7"/>
  <c r="V29" i="7"/>
  <c r="V124" i="7"/>
  <c r="V126" i="7"/>
  <c r="V53" i="7"/>
  <c r="V137" i="7"/>
  <c r="V63" i="7"/>
  <c r="V144" i="7"/>
  <c r="V71" i="7"/>
  <c r="V152" i="7"/>
  <c r="V78" i="7"/>
  <c r="V10" i="7"/>
  <c r="V5" i="7"/>
  <c r="B27" i="28" l="1"/>
  <c r="C158" i="7"/>
  <c r="R158" i="7"/>
  <c r="P158" i="7"/>
  <c r="E158" i="7"/>
  <c r="B23" i="28" s="1"/>
  <c r="O158" i="7"/>
  <c r="D158" i="7"/>
  <c r="E23" i="10" s="1"/>
  <c r="L156" i="7"/>
  <c r="V156" i="7"/>
  <c r="C85" i="9"/>
  <c r="V60" i="7"/>
  <c r="V113" i="7"/>
  <c r="L113" i="7"/>
  <c r="E37" i="10" l="1"/>
  <c r="L158" i="7"/>
  <c r="E34" i="10"/>
  <c r="E35" i="10" l="1"/>
  <c r="I70" i="7"/>
  <c r="B25" i="28" s="1"/>
  <c r="M70" i="7"/>
  <c r="K70" i="7"/>
  <c r="L70" i="7" s="1"/>
  <c r="H70" i="7"/>
  <c r="V70" i="7" l="1"/>
  <c r="H69" i="7"/>
  <c r="H101" i="7" s="1"/>
  <c r="H158" i="7" s="1"/>
  <c r="M69" i="7"/>
  <c r="M101" i="7" s="1"/>
  <c r="M158" i="7" s="1"/>
  <c r="E21" i="10"/>
  <c r="K69" i="7"/>
  <c r="L69" i="7" s="1"/>
  <c r="V69" i="7" l="1"/>
  <c r="V101" i="7" s="1"/>
  <c r="V158" i="7" s="1"/>
  <c r="K101" i="7"/>
  <c r="K158" i="7" s="1"/>
  <c r="E24" i="10" l="1"/>
  <c r="E25" i="10" s="1"/>
  <c r="E27" i="10" l="1"/>
  <c r="E36" i="10"/>
  <c r="E42" i="10" s="1"/>
  <c r="B26" i="28"/>
  <c r="I101" i="7"/>
  <c r="I158" i="7" s="1"/>
  <c r="B24" i="28" l="1"/>
  <c r="B22" i="28" s="1"/>
  <c r="B21" i="28" s="1"/>
  <c r="B32" i="28" s="1"/>
  <c r="B37" i="28" l="1"/>
  <c r="P1999" i="2"/>
  <c r="P2004" i="2" s="1"/>
  <c r="Q2004" i="2"/>
  <c r="Q2005" i="2" s="1"/>
  <c r="R2004" i="2" l="1"/>
  <c r="Q83" i="7"/>
  <c r="Q101" i="7" l="1"/>
  <c r="Q158" i="7" s="1"/>
  <c r="F26" i="30" s="1"/>
  <c r="W83" i="7"/>
  <c r="W101" i="7" s="1"/>
  <c r="W158" i="7" s="1"/>
  <c r="G26" i="30" l="1"/>
  <c r="F29" i="30"/>
  <c r="F36" i="30" l="1"/>
  <c r="G36" i="30" s="1"/>
  <c r="G29" i="30"/>
</calcChain>
</file>

<file path=xl/sharedStrings.xml><?xml version="1.0" encoding="utf-8"?>
<sst xmlns="http://schemas.openxmlformats.org/spreadsheetml/2006/main" count="27907" uniqueCount="2215">
  <si>
    <t>023400100100</t>
  </si>
  <si>
    <t>70131</t>
  </si>
  <si>
    <t>22020102</t>
  </si>
  <si>
    <t>22020301</t>
  </si>
  <si>
    <t>Office Stationeries/Computer Consumables</t>
  </si>
  <si>
    <t>22020309</t>
  </si>
  <si>
    <t>Uniforms &amp; other Clothing</t>
  </si>
  <si>
    <t>22020403</t>
  </si>
  <si>
    <t>Maintenance of Office/Residential Building</t>
  </si>
  <si>
    <t>22020405</t>
  </si>
  <si>
    <t>Maintenance of Plants/Generators</t>
  </si>
  <si>
    <t>22020406</t>
  </si>
  <si>
    <t>Other Maintenance Services</t>
  </si>
  <si>
    <t>22020501</t>
  </si>
  <si>
    <t>Workshops &amp; Training – Local</t>
  </si>
  <si>
    <t>22020801</t>
  </si>
  <si>
    <t>70133</t>
  </si>
  <si>
    <t>22020803</t>
  </si>
  <si>
    <t>Plant/Generator Fuel</t>
  </si>
  <si>
    <t>22020901</t>
  </si>
  <si>
    <t>Bank Charges (other than interest)</t>
  </si>
  <si>
    <t>70112</t>
  </si>
  <si>
    <t>22021003</t>
  </si>
  <si>
    <t>Publicity and Advertisement</t>
  </si>
  <si>
    <t>21010101</t>
  </si>
  <si>
    <t>22020101</t>
  </si>
  <si>
    <t>Total</t>
  </si>
  <si>
    <t>23510200</t>
  </si>
  <si>
    <t>Special Services</t>
  </si>
  <si>
    <t>70160</t>
  </si>
  <si>
    <t>012400700100</t>
  </si>
  <si>
    <t>70320</t>
  </si>
  <si>
    <t>22020401</t>
  </si>
  <si>
    <t>Maintenance of Motor Vehicle</t>
  </si>
  <si>
    <t>22020404</t>
  </si>
  <si>
    <t>22020701</t>
  </si>
  <si>
    <t>Financial Consulting</t>
  </si>
  <si>
    <t>22021004</t>
  </si>
  <si>
    <t>Medical Expenses - Local</t>
  </si>
  <si>
    <t>FIRE SERVICE</t>
  </si>
  <si>
    <t>RURAL ELECTRIFICATION BOARD</t>
  </si>
  <si>
    <t>22020604</t>
  </si>
  <si>
    <t>025300100100</t>
  </si>
  <si>
    <t>70610</t>
  </si>
  <si>
    <t>HOUSING &amp; PROPERTY DEVELOPMENT</t>
  </si>
  <si>
    <t>22020506</t>
  </si>
  <si>
    <t>Short Term Courses – International</t>
  </si>
  <si>
    <t>22020807</t>
  </si>
  <si>
    <t xml:space="preserve">Other Fuel/Lubricants </t>
  </si>
  <si>
    <t>022200100100</t>
  </si>
  <si>
    <t>MIN. OF COMMERCE, INDUSTRIES &amp; TOURISM</t>
  </si>
  <si>
    <t>70411</t>
  </si>
  <si>
    <t>22020305</t>
  </si>
  <si>
    <t>Printing of Non Security Documents</t>
  </si>
  <si>
    <t>22021021</t>
  </si>
  <si>
    <t>Special Days/Celebrations</t>
  </si>
  <si>
    <t>MICROFINANCE BANK</t>
  </si>
  <si>
    <t>022205900100</t>
  </si>
  <si>
    <t>025200100100</t>
  </si>
  <si>
    <t>Local Transport and Travelling (Training)</t>
  </si>
  <si>
    <t>Local Transport and Travelling (Others)</t>
  </si>
  <si>
    <t>22020402</t>
  </si>
  <si>
    <t>Maintenance of Office/Residential Furniture</t>
  </si>
  <si>
    <t>Other Fuel/Lubricants</t>
  </si>
  <si>
    <t>025210200100</t>
  </si>
  <si>
    <t>WATER CORPORATION</t>
  </si>
  <si>
    <t>70630</t>
  </si>
  <si>
    <t>22020201</t>
  </si>
  <si>
    <t>Electricity Charges</t>
  </si>
  <si>
    <t>025210300100</t>
  </si>
  <si>
    <t>051700100100</t>
  </si>
  <si>
    <t>22020310</t>
  </si>
  <si>
    <t>Teaching Aids/Instruction Materials</t>
  </si>
  <si>
    <t>22020311</t>
  </si>
  <si>
    <t>Food Stuff/Catering Materials Supplies</t>
  </si>
  <si>
    <t xml:space="preserve">Maintenance of Office/Residential Furniture </t>
  </si>
  <si>
    <t>70980</t>
  </si>
  <si>
    <t>MINISTRY OF EDUCATION</t>
  </si>
  <si>
    <t>051701000100</t>
  </si>
  <si>
    <t>22020505</t>
  </si>
  <si>
    <t>Short Term Courses – Local</t>
  </si>
  <si>
    <t>22040109</t>
  </si>
  <si>
    <t>Grants to Communities/NGOs</t>
  </si>
  <si>
    <t>AGENCY FOR MASS EDUCATION</t>
  </si>
  <si>
    <t>051705600100</t>
  </si>
  <si>
    <t>22020303</t>
  </si>
  <si>
    <t>News Papers</t>
  </si>
  <si>
    <t>SCHOLARSHIP BOARD</t>
  </si>
  <si>
    <t>051703100100</t>
  </si>
  <si>
    <t>LIBRARY BOARD</t>
  </si>
  <si>
    <t>051700800100</t>
  </si>
  <si>
    <t>70960</t>
  </si>
  <si>
    <t xml:space="preserve">Electricity Charges                                                   </t>
  </si>
  <si>
    <t>22021006</t>
  </si>
  <si>
    <t>Postages &amp; courier Services</t>
  </si>
  <si>
    <t>22020205</t>
  </si>
  <si>
    <t xml:space="preserve">Water Rates &amp; Charges                                                 </t>
  </si>
  <si>
    <t>22020304</t>
  </si>
  <si>
    <t>Magazines and Periodicals</t>
  </si>
  <si>
    <t>22021007</t>
  </si>
  <si>
    <t>Welfare Packages</t>
  </si>
  <si>
    <t>051705400100</t>
  </si>
  <si>
    <t>70922</t>
  </si>
  <si>
    <t>22020503</t>
  </si>
  <si>
    <t>TEACHING SERVICE BOARD</t>
  </si>
  <si>
    <t>052100100100</t>
  </si>
  <si>
    <t>22020307</t>
  </si>
  <si>
    <t>Drugs/Laboratory/Medical Supplies</t>
  </si>
  <si>
    <t>MINISTRY OF HEALTH</t>
  </si>
  <si>
    <t>70740</t>
  </si>
  <si>
    <t>052100100200</t>
  </si>
  <si>
    <t>052100100300</t>
  </si>
  <si>
    <t>052110200200</t>
  </si>
  <si>
    <t>22020203</t>
  </si>
  <si>
    <t xml:space="preserve">Internet Access Charges                                               </t>
  </si>
  <si>
    <t>70731</t>
  </si>
  <si>
    <t>70722</t>
  </si>
  <si>
    <t>22020306</t>
  </si>
  <si>
    <t>Printing of Security Documents</t>
  </si>
  <si>
    <t>22020414</t>
  </si>
  <si>
    <t>Maintenance of Heavy Duty Machines/Equipment</t>
  </si>
  <si>
    <t>22020502</t>
  </si>
  <si>
    <t>Workshops &amp; Training – International</t>
  </si>
  <si>
    <t>22020605</t>
  </si>
  <si>
    <t xml:space="preserve">Cleaning and Fumigation Services                                      </t>
  </si>
  <si>
    <t>22020709</t>
  </si>
  <si>
    <t>Audit Consultancy</t>
  </si>
  <si>
    <t>22020902</t>
  </si>
  <si>
    <t>Insurance Premium</t>
  </si>
  <si>
    <t>Conference &amp; Seminars – Local</t>
  </si>
  <si>
    <t>052110200100</t>
  </si>
  <si>
    <t>HOSPITAL MANAGEMENT BOARD</t>
  </si>
  <si>
    <t>052110400100</t>
  </si>
  <si>
    <t>70734</t>
  </si>
  <si>
    <t>COLLEGE OF NURSING &amp; MIDWIFERY</t>
  </si>
  <si>
    <t>052100300100</t>
  </si>
  <si>
    <t>22020308</t>
  </si>
  <si>
    <t>Field &amp; Camping Materials Supplies</t>
  </si>
  <si>
    <t>PRIMARY HEALTHCARE MANAGEMENT BOARD</t>
  </si>
  <si>
    <t>052110600100</t>
  </si>
  <si>
    <t>053505700100</t>
  </si>
  <si>
    <t>70540</t>
  </si>
  <si>
    <t>AFFORESTATION</t>
  </si>
  <si>
    <t>053505600100</t>
  </si>
  <si>
    <t>23520100</t>
  </si>
  <si>
    <t>70422</t>
  </si>
  <si>
    <t>NEAZDP</t>
  </si>
  <si>
    <t>22020409</t>
  </si>
  <si>
    <t>Maintenance of Railway Equipment</t>
  </si>
  <si>
    <t>70421</t>
  </si>
  <si>
    <t>22020708</t>
  </si>
  <si>
    <t>Medical Consulting</t>
  </si>
  <si>
    <t>22040101</t>
  </si>
  <si>
    <t>Grants to other State Governments – current</t>
  </si>
  <si>
    <t>MODERN ABATTOIR</t>
  </si>
  <si>
    <t>Admin Code</t>
  </si>
  <si>
    <t>22020800</t>
  </si>
  <si>
    <t>Cleaning and Fumigation Services</t>
  </si>
  <si>
    <t>32010501</t>
  </si>
  <si>
    <t xml:space="preserve">Purchase of Agricultural Equipment </t>
  </si>
  <si>
    <t>Rehabilitation/Repairs of Agricultural Equipment</t>
  </si>
  <si>
    <t>32010107</t>
  </si>
  <si>
    <t>Research and Development</t>
  </si>
  <si>
    <t>Monitoring and Evaluation</t>
  </si>
  <si>
    <t xml:space="preserve">Counterpart Fund </t>
  </si>
  <si>
    <t>70942</t>
  </si>
  <si>
    <t>YOBE STATE UNIVERSITY</t>
  </si>
  <si>
    <t>22020204</t>
  </si>
  <si>
    <t xml:space="preserve">Satellites Broadcasting Access Charges                                </t>
  </si>
  <si>
    <t>22020206</t>
  </si>
  <si>
    <t xml:space="preserve">Sewage Charges                                                      </t>
  </si>
  <si>
    <t>22020312</t>
  </si>
  <si>
    <t xml:space="preserve">Sanitary Materials </t>
  </si>
  <si>
    <t>22020314</t>
  </si>
  <si>
    <t xml:space="preserve">Examination Materials </t>
  </si>
  <si>
    <t>22020601</t>
  </si>
  <si>
    <t>Security Services</t>
  </si>
  <si>
    <t>22020603</t>
  </si>
  <si>
    <t>Residential Rent</t>
  </si>
  <si>
    <t>22021001</t>
  </si>
  <si>
    <t>Refreshment &amp; Meals</t>
  </si>
  <si>
    <t>22021002</t>
  </si>
  <si>
    <t>Honorarium &amp; Sitting Allowance</t>
  </si>
  <si>
    <t>22021008</t>
  </si>
  <si>
    <t>Subscription to Professional Bodies</t>
  </si>
  <si>
    <t>22021009</t>
  </si>
  <si>
    <t>Sporting Activities</t>
  </si>
  <si>
    <t>051706500100</t>
  </si>
  <si>
    <t>COLLEGE OF EDUCATION GASHUA</t>
  </si>
  <si>
    <t>70941</t>
  </si>
  <si>
    <t>051706600100</t>
  </si>
  <si>
    <t>23530400</t>
  </si>
  <si>
    <t>051706700100</t>
  </si>
  <si>
    <t>COLLEGE OF AGRICULTURE, GUJBA</t>
  </si>
  <si>
    <t>23510600</t>
  </si>
  <si>
    <t>STATE POLYTECHNIC, GEIDAM</t>
  </si>
  <si>
    <t>051706800100</t>
  </si>
  <si>
    <t>22020504</t>
  </si>
  <si>
    <t>Conference &amp; Seminars – International</t>
  </si>
  <si>
    <t>053500100100</t>
  </si>
  <si>
    <t>MINISTRY OF ENVIRONMENT</t>
  </si>
  <si>
    <t>22020316</t>
  </si>
  <si>
    <t>Procurement of Seeds &amp; Seedlings</t>
  </si>
  <si>
    <t>YOSACA</t>
  </si>
  <si>
    <t>051702100100</t>
  </si>
  <si>
    <t>AGRICULTURAL DEVELOPMENT PROGRAMME</t>
  </si>
  <si>
    <t>32010601</t>
  </si>
  <si>
    <t>32010602</t>
  </si>
  <si>
    <t>32010603</t>
  </si>
  <si>
    <t>32010604</t>
  </si>
  <si>
    <t>32010301</t>
  </si>
  <si>
    <t>32010310</t>
  </si>
  <si>
    <t>32010102</t>
  </si>
  <si>
    <t>Construction of Roads</t>
  </si>
  <si>
    <t>32010112</t>
  </si>
  <si>
    <t>32010207</t>
  </si>
  <si>
    <t>32010203</t>
  </si>
  <si>
    <t>70560</t>
  </si>
  <si>
    <t>YOSEPA</t>
  </si>
  <si>
    <t>Chairs</t>
  </si>
  <si>
    <t>Tables</t>
  </si>
  <si>
    <t>SCIENCE &amp; TECHNICAL SCHOOLS BOARD</t>
  </si>
  <si>
    <t>Direct Teaching &amp; Laboratory Cost</t>
  </si>
  <si>
    <t>22021010</t>
  </si>
  <si>
    <t>025000100100</t>
  </si>
  <si>
    <t>FISCAL RESPONSIBILITY BOARD</t>
  </si>
  <si>
    <t/>
  </si>
  <si>
    <t>Stools</t>
  </si>
  <si>
    <t>32010606</t>
  </si>
  <si>
    <t>Ceiling Fans</t>
  </si>
  <si>
    <t>Rugs and Carpets</t>
  </si>
  <si>
    <t>32010609</t>
  </si>
  <si>
    <t>Desks</t>
  </si>
  <si>
    <t>Rehabilitation/Repairs of Office Building</t>
  </si>
  <si>
    <t>FIRE SERVICE BOARD</t>
  </si>
  <si>
    <t>03101</t>
  </si>
  <si>
    <t>021510200100</t>
  </si>
  <si>
    <t>051705500100</t>
  </si>
  <si>
    <t>Construction/Provision of Office Building</t>
  </si>
  <si>
    <t>32010305</t>
  </si>
  <si>
    <t>32010311</t>
  </si>
  <si>
    <t>Spare Parts and Tools</t>
  </si>
  <si>
    <t>32010209</t>
  </si>
  <si>
    <t>32010405</t>
  </si>
  <si>
    <t>32010307</t>
  </si>
  <si>
    <t>32010406</t>
  </si>
  <si>
    <t>Tricycles</t>
  </si>
  <si>
    <t>32010502</t>
  </si>
  <si>
    <t>32010505</t>
  </si>
  <si>
    <t>32010308</t>
  </si>
  <si>
    <t>32010313</t>
  </si>
  <si>
    <t>Rehabilitation/Repairs of Water Facilities</t>
  </si>
  <si>
    <t>023400100200</t>
  </si>
  <si>
    <t>32010101</t>
  </si>
  <si>
    <t>032605300100</t>
  </si>
  <si>
    <t>22020702</t>
  </si>
  <si>
    <t>Information Technology Consulting</t>
  </si>
  <si>
    <t>SHARIA COURT OF APPEAL</t>
  </si>
  <si>
    <t>031800100100</t>
  </si>
  <si>
    <t>70111</t>
  </si>
  <si>
    <t>70330</t>
  </si>
  <si>
    <t>JUDICIAL SERVICE COMMISSION</t>
  </si>
  <si>
    <t>032600100200</t>
  </si>
  <si>
    <t>PREROGATIVE OF MERCY</t>
  </si>
  <si>
    <t>032600100100</t>
  </si>
  <si>
    <t>MINISTRY OF JUSTICE</t>
  </si>
  <si>
    <t>02101</t>
  </si>
  <si>
    <t>22020104</t>
  </si>
  <si>
    <t xml:space="preserve">International Transport and Travelling (Others)                                 </t>
  </si>
  <si>
    <t>22020703</t>
  </si>
  <si>
    <t>Legal Services</t>
  </si>
  <si>
    <t>HIGH COURT OF JUSTICE</t>
  </si>
  <si>
    <t>032605100100</t>
  </si>
  <si>
    <t>032605100200</t>
  </si>
  <si>
    <t>032605200100</t>
  </si>
  <si>
    <t>ADMIN CODE</t>
  </si>
  <si>
    <t>ECONOMIC CODE</t>
  </si>
  <si>
    <t>G.L</t>
  </si>
  <si>
    <t>ACTUAL NO OF STAFF 2018</t>
  </si>
  <si>
    <t>ACTUAL SALARY JAN-DEC 2018</t>
  </si>
  <si>
    <t>APPROVED ESTIMATES 2019</t>
  </si>
  <si>
    <t>ACTUAL SALARY JAN-AUG 2019</t>
  </si>
  <si>
    <t>PROPOSED ESTIMATES 2020</t>
  </si>
  <si>
    <t>PROJECTED ESTIMATES 2021</t>
  </si>
  <si>
    <t>PROJECTED ESTIMATES 2022</t>
  </si>
  <si>
    <t>Leave Transport</t>
  </si>
  <si>
    <t>Hon. Comm/Perm. Sec/E.S/Chairman/Registrar</t>
  </si>
  <si>
    <t>Total Staff &amp; Personnel Cost</t>
  </si>
  <si>
    <t>Refunds</t>
  </si>
  <si>
    <t>Total Overhead cost</t>
  </si>
  <si>
    <t>Consolidated Salary</t>
  </si>
  <si>
    <t>051400100100</t>
  </si>
  <si>
    <t>MINISTRY OF WOMEN AFFAIRS</t>
  </si>
  <si>
    <t>22021018</t>
  </si>
  <si>
    <t>Gender</t>
  </si>
  <si>
    <t>MIN. OF YOUTH, SPORTS, SOCIAL &amp; COM. DEV.</t>
  </si>
  <si>
    <t>051300100100</t>
  </si>
  <si>
    <t>22021019</t>
  </si>
  <si>
    <t>Medical Expenses – International</t>
  </si>
  <si>
    <t>NYSC</t>
  </si>
  <si>
    <t>051300100200</t>
  </si>
  <si>
    <t>051300100300</t>
  </si>
  <si>
    <t>051700300100</t>
  </si>
  <si>
    <t>70912</t>
  </si>
  <si>
    <t>22020602</t>
  </si>
  <si>
    <t>Office Rent</t>
  </si>
  <si>
    <t>22040202</t>
  </si>
  <si>
    <t>Grants to Foreign International Organizations</t>
  </si>
  <si>
    <t>22020706</t>
  </si>
  <si>
    <t>Surveying Services</t>
  </si>
  <si>
    <t>22020711</t>
  </si>
  <si>
    <t>Supervision and Management Expenses</t>
  </si>
  <si>
    <t>Total Overhead Cost</t>
  </si>
  <si>
    <t>00030000020101</t>
  </si>
  <si>
    <t>MINISTRY OF WATER RESOURCES</t>
  </si>
  <si>
    <t>012300100100</t>
  </si>
  <si>
    <t>23510300</t>
  </si>
  <si>
    <t>012300400100</t>
  </si>
  <si>
    <t>012300300100</t>
  </si>
  <si>
    <t>70830</t>
  </si>
  <si>
    <t>00050000020000</t>
  </si>
  <si>
    <t>YOBE STATE PRINTING CORPORATION</t>
  </si>
  <si>
    <t>011200400100</t>
  </si>
  <si>
    <t>22020103</t>
  </si>
  <si>
    <t xml:space="preserve">International Transport and Travelling (Training)                                 </t>
  </si>
  <si>
    <t>32010105</t>
  </si>
  <si>
    <t>32010108</t>
  </si>
  <si>
    <t>Rehabilitation/Repairs of Residential Building</t>
  </si>
  <si>
    <t>016200100100</t>
  </si>
  <si>
    <t>70840</t>
  </si>
  <si>
    <t>MINISTRY OF RELIGIOUS AFFAIRS</t>
  </si>
  <si>
    <t>00020000010000</t>
  </si>
  <si>
    <t>32010109</t>
  </si>
  <si>
    <t>Rehabilitation/Repairs of School Building</t>
  </si>
  <si>
    <t>70660</t>
  </si>
  <si>
    <t>Completion of Cargo International Airport</t>
  </si>
  <si>
    <t>Purchase of Generators such as Perkins Caterpillars, Marapco, and Mikano etc. Capacity ranging from 30KVA, 60KVA, 100KVA, 150 KVA, 250 KVA, 350 KVA, 550 KVA and 650 KVA etc.</t>
  </si>
  <si>
    <t>Purchase of Laptops, Desktop, Photocopier and wireless internet</t>
  </si>
  <si>
    <t>Purchase of Fire Extinguisher, Safety, Jacket, Safety Boot, and Hand Gloves</t>
  </si>
  <si>
    <t>021500100100</t>
  </si>
  <si>
    <t>22050103</t>
  </si>
  <si>
    <t>Purchase of Fertilizer</t>
  </si>
  <si>
    <t>32010214</t>
  </si>
  <si>
    <t>Construction of Markets/Parks</t>
  </si>
  <si>
    <t>IRRIGATION PROGRAMME</t>
  </si>
  <si>
    <t>021500100400</t>
  </si>
  <si>
    <t>011103700100</t>
  </si>
  <si>
    <t>LOCAL GOVERNMENT AUDIT</t>
  </si>
  <si>
    <t>014000200100</t>
  </si>
  <si>
    <t xml:space="preserve">Maintenance of Motor Vehicle </t>
  </si>
  <si>
    <t>32010129</t>
  </si>
  <si>
    <t>32010104</t>
  </si>
  <si>
    <t>32010110</t>
  </si>
  <si>
    <t>Rehabilitation/Repairs of Hospital Building</t>
  </si>
  <si>
    <t>23540000</t>
  </si>
  <si>
    <t>Beds &amp; Beddings</t>
  </si>
  <si>
    <t>32010106</t>
  </si>
  <si>
    <t>32010503</t>
  </si>
  <si>
    <t>32010510</t>
  </si>
  <si>
    <t>Television Sets</t>
  </si>
  <si>
    <t>32010508</t>
  </si>
  <si>
    <t>32010509</t>
  </si>
  <si>
    <t>00050000020105</t>
  </si>
  <si>
    <t>00050000020102</t>
  </si>
  <si>
    <t>00050000020106</t>
  </si>
  <si>
    <t>32010314</t>
  </si>
  <si>
    <t>Purchase of Computers</t>
  </si>
  <si>
    <t>011100100100</t>
  </si>
  <si>
    <t>22021023</t>
  </si>
  <si>
    <t>Souvenir/Gifts</t>
  </si>
  <si>
    <t>71091</t>
  </si>
  <si>
    <t>32010302</t>
  </si>
  <si>
    <t>23530200</t>
  </si>
  <si>
    <t xml:space="preserve">Purchased of tractors </t>
  </si>
  <si>
    <t>011100100200</t>
  </si>
  <si>
    <t>011100800100</t>
  </si>
  <si>
    <t>22030102</t>
  </si>
  <si>
    <t>Bicycle Advances</t>
  </si>
  <si>
    <t>Construction of Constituency Mosque</t>
  </si>
  <si>
    <t>Construction of Islamiyya</t>
  </si>
  <si>
    <t>011101300100</t>
  </si>
  <si>
    <t>OFFICE OF THE SECRETARY TO THE STATE GOVT</t>
  </si>
  <si>
    <t>011102100100</t>
  </si>
  <si>
    <t>011102100200</t>
  </si>
  <si>
    <t>011102100300</t>
  </si>
  <si>
    <t>011102100400</t>
  </si>
  <si>
    <t>LOCAL GOVERNMENT PENSION BOARD</t>
  </si>
  <si>
    <t>021500100200</t>
  </si>
  <si>
    <t>YOBE BROADCASTING CORPORATION (YBC)</t>
  </si>
  <si>
    <t>YOBE STATE TELEVISION (YTV)</t>
  </si>
  <si>
    <t>012500100100</t>
  </si>
  <si>
    <t>OFFICE OF THE HEAD OF SERVICE</t>
  </si>
  <si>
    <t>22020202</t>
  </si>
  <si>
    <t xml:space="preserve">Telephone charges                                                     </t>
  </si>
  <si>
    <t>Postages &amp; Courier Services</t>
  </si>
  <si>
    <t>023800100100</t>
  </si>
  <si>
    <t>22021014</t>
  </si>
  <si>
    <t>Annual Budget Expenses &amp; Administration</t>
  </si>
  <si>
    <t>023800100200</t>
  </si>
  <si>
    <t>023800100300</t>
  </si>
  <si>
    <t>023800100400</t>
  </si>
  <si>
    <t>YOBE STATE BUREAU OF STATISTICS</t>
  </si>
  <si>
    <t>023800100500</t>
  </si>
  <si>
    <t>011100100301</t>
  </si>
  <si>
    <t>011100100302</t>
  </si>
  <si>
    <t>011100100303</t>
  </si>
  <si>
    <t>011100100304</t>
  </si>
  <si>
    <t>011100100305</t>
  </si>
  <si>
    <t>011100100306</t>
  </si>
  <si>
    <t>011100100307</t>
  </si>
  <si>
    <t>011100100308</t>
  </si>
  <si>
    <t>011100100309</t>
  </si>
  <si>
    <t>011100100310</t>
  </si>
  <si>
    <t>011100100311</t>
  </si>
  <si>
    <t>011100100312</t>
  </si>
  <si>
    <t>BUREAU ON PUBLIC PROCUREMENT</t>
  </si>
  <si>
    <t>011100500100</t>
  </si>
  <si>
    <t>SUSTAINABLE DEVELOPMENT GOALS (SDGs)</t>
  </si>
  <si>
    <t>011101000100</t>
  </si>
  <si>
    <t>22020710</t>
  </si>
  <si>
    <t xml:space="preserve">Maintenance of motor vehicle  </t>
  </si>
  <si>
    <t xml:space="preserve">Refreshment &amp; meals </t>
  </si>
  <si>
    <t xml:space="preserve">Publicity and advertisement  </t>
  </si>
  <si>
    <t>CIVIL SERVICE COMMISSION</t>
  </si>
  <si>
    <t>014700100100</t>
  </si>
  <si>
    <t>014700200100</t>
  </si>
  <si>
    <t>LOCAL GOVT SERVICE COMMISSION</t>
  </si>
  <si>
    <t>022205200100</t>
  </si>
  <si>
    <t>Construction of Toilet</t>
  </si>
  <si>
    <t>32010121</t>
  </si>
  <si>
    <t>Wall Fencing</t>
  </si>
  <si>
    <t>STATE HOTELS BOARD</t>
  </si>
  <si>
    <t>014800100100</t>
  </si>
  <si>
    <t>STATE INDEPENDENT ELECTORAL COMMISSION</t>
  </si>
  <si>
    <t>21020101</t>
  </si>
  <si>
    <t xml:space="preserve">016200100200 </t>
  </si>
  <si>
    <t>Motor Vehicle Fuel</t>
  </si>
  <si>
    <t>PILOT LIVESTOCK</t>
  </si>
  <si>
    <t>021500100300</t>
  </si>
  <si>
    <t>Procurement Of Seeds &amp; Seedlings</t>
  </si>
  <si>
    <t>Maintenance Of Motor Vehicle</t>
  </si>
  <si>
    <t>32010205</t>
  </si>
  <si>
    <t>Purchase of Diving Equipment</t>
  </si>
  <si>
    <t>Zoos, Parks &amp; Reserves</t>
  </si>
  <si>
    <t>MINISTRY OF COMMERCE</t>
  </si>
  <si>
    <t>SMALL &amp; MEDIUM SCALE ENTREPRISES</t>
  </si>
  <si>
    <t>Maintenance Of Plants/Generators</t>
  </si>
  <si>
    <t xml:space="preserve">022205100100 </t>
  </si>
  <si>
    <t>32010114</t>
  </si>
  <si>
    <t>Acquisition of Office Building</t>
  </si>
  <si>
    <t>32010312</t>
  </si>
  <si>
    <t>32010128</t>
  </si>
  <si>
    <t>32010611</t>
  </si>
  <si>
    <t>32030113</t>
  </si>
  <si>
    <t>Construction of Airport</t>
  </si>
  <si>
    <t>32010202</t>
  </si>
  <si>
    <t>32010221</t>
  </si>
  <si>
    <t>Rehabilitation/Repairs of Roads</t>
  </si>
  <si>
    <t>32010220</t>
  </si>
  <si>
    <t>32010217</t>
  </si>
  <si>
    <t>32010218</t>
  </si>
  <si>
    <t>Surveying Equipment</t>
  </si>
  <si>
    <t>Rehabilitation/Repairs of Power Generating Plants</t>
  </si>
  <si>
    <t>32010318</t>
  </si>
  <si>
    <t>Printing Of Non Security Documents</t>
  </si>
  <si>
    <t xml:space="preserve">012305700100 </t>
  </si>
  <si>
    <t>Anniversaries/Celebration</t>
  </si>
  <si>
    <t>32030111</t>
  </si>
  <si>
    <t>32030114</t>
  </si>
  <si>
    <t>32030109</t>
  </si>
  <si>
    <t>32010317</t>
  </si>
  <si>
    <t xml:space="preserve">032600100300 </t>
  </si>
  <si>
    <t xml:space="preserve">032600100400 </t>
  </si>
  <si>
    <t xml:space="preserve">032600100500 </t>
  </si>
  <si>
    <t>32030115</t>
  </si>
  <si>
    <t>32010122</t>
  </si>
  <si>
    <t>32010199</t>
  </si>
  <si>
    <t>Construction/Provision Sporting &amp; Gaming Facilities</t>
  </si>
  <si>
    <t xml:space="preserve">051700100200 </t>
  </si>
  <si>
    <t xml:space="preserve">051700100300 </t>
  </si>
  <si>
    <t>SUBEB</t>
  </si>
  <si>
    <t>COUNCIL FOR ARTS &amp; CULTURE</t>
  </si>
  <si>
    <t>32010125</t>
  </si>
  <si>
    <t>32010319</t>
  </si>
  <si>
    <t>32030112</t>
  </si>
  <si>
    <t xml:space="preserve">Purchase of Power Generating Set </t>
  </si>
  <si>
    <t xml:space="preserve">051706400100 </t>
  </si>
  <si>
    <t xml:space="preserve">051703000100 </t>
  </si>
  <si>
    <t>ARABIC AND ISLAMIC EDUCATION BOARD</t>
  </si>
  <si>
    <t>32010309</t>
  </si>
  <si>
    <t>YOBE STATE SCHOLARSHIP BOARD</t>
  </si>
  <si>
    <t>CABS, POTISKUM</t>
  </si>
  <si>
    <t>Construction/Provision of Libraries</t>
  </si>
  <si>
    <t>Purchase of Fire Fighting Equipment</t>
  </si>
  <si>
    <t>Rehabilitation/Repairs of ICT Infrastructure</t>
  </si>
  <si>
    <t>Purchase of Electrical Equipment</t>
  </si>
  <si>
    <t>32010226</t>
  </si>
  <si>
    <t>32010320</t>
  </si>
  <si>
    <t>Air-Conditioners</t>
  </si>
  <si>
    <t>Curtains &amp; Windows Blind</t>
  </si>
  <si>
    <t>Bed-Tables/Side-Lockers</t>
  </si>
  <si>
    <t>32010607</t>
  </si>
  <si>
    <t>32010610</t>
  </si>
  <si>
    <t>32010612</t>
  </si>
  <si>
    <t>32010614</t>
  </si>
  <si>
    <t>32010617</t>
  </si>
  <si>
    <t>Boundary Pillars/right of ways/road signs</t>
  </si>
  <si>
    <t>Construction/Provision of School Building</t>
  </si>
  <si>
    <t>32010299</t>
  </si>
  <si>
    <t>Boreholes and other Water Facilities</t>
  </si>
  <si>
    <t>Trucks/Tankers/Tractors/Bull Dozers etc.</t>
  </si>
  <si>
    <t>32030116</t>
  </si>
  <si>
    <t>Margin for increases in cost (Election Activities)</t>
  </si>
  <si>
    <t>32010321</t>
  </si>
  <si>
    <t>Alternative Energy</t>
  </si>
  <si>
    <t xml:space="preserve">Purchase of Printers </t>
  </si>
  <si>
    <t>Rehabilitation/Repairs of Sporting Facilities</t>
  </si>
  <si>
    <t>Rehabilitation/Repairs of Electricity</t>
  </si>
  <si>
    <t>Other Storage Facilities</t>
  </si>
  <si>
    <t>32010219</t>
  </si>
  <si>
    <t>Water Pollution Control</t>
  </si>
  <si>
    <t>32010316</t>
  </si>
  <si>
    <t>32010322</t>
  </si>
  <si>
    <t>32010216</t>
  </si>
  <si>
    <t>32010315</t>
  </si>
  <si>
    <t>32010117</t>
  </si>
  <si>
    <t>Tender Fees</t>
  </si>
  <si>
    <t>Contractor Registration Fees</t>
  </si>
  <si>
    <t>TOTAL</t>
  </si>
  <si>
    <t>Cinematograph Licenses</t>
  </si>
  <si>
    <t>012301300100</t>
  </si>
  <si>
    <t>YOBE STATE TELEVISON (YTV)</t>
  </si>
  <si>
    <t>Announcement Fees</t>
  </si>
  <si>
    <t>News Coverage &amp; Promotion Fees</t>
  </si>
  <si>
    <t>Workshop Earnings</t>
  </si>
  <si>
    <t>012305700100</t>
  </si>
  <si>
    <t>COUNCIL FOR ARTS AND CULTURE</t>
  </si>
  <si>
    <t>Rent on Government Buildings</t>
  </si>
  <si>
    <t>OFFICE OF THE SECRETARY TO STATE GOVT</t>
  </si>
  <si>
    <t>Other Fees</t>
  </si>
  <si>
    <t>Sales of Journal &amp; Publications</t>
  </si>
  <si>
    <t>014000100100</t>
  </si>
  <si>
    <t>OFFICE OF THE AUDITOR GENERAL</t>
  </si>
  <si>
    <t>Professional Registration Fees</t>
  </si>
  <si>
    <t>LOCAL GOVERNMENT AUDIT DEPARTMENT</t>
  </si>
  <si>
    <t>LOCAL GOVERNMENT SERVICE COMMISSION</t>
  </si>
  <si>
    <t>Dried fish and meat license</t>
  </si>
  <si>
    <t>Pet Dog license</t>
  </si>
  <si>
    <t>Fishing permit license</t>
  </si>
  <si>
    <t>Hunting permit license</t>
  </si>
  <si>
    <t>Produce buyer license</t>
  </si>
  <si>
    <t>Health Facilities Licenses</t>
  </si>
  <si>
    <t>Animal import license</t>
  </si>
  <si>
    <t>Reg/Renewal of Livestock /Poultry farmers</t>
  </si>
  <si>
    <t>Agricultural/Veterinary Services Fees</t>
  </si>
  <si>
    <t>Inspection Fees</t>
  </si>
  <si>
    <t>Sale of Vaccines (animal)</t>
  </si>
  <si>
    <t>Sales of Improved Seeds/Chemicals</t>
  </si>
  <si>
    <t>Proceed from sales of farm produce</t>
  </si>
  <si>
    <t>Sales of Fertilizer</t>
  </si>
  <si>
    <t>Animal Traction Repayment</t>
  </si>
  <si>
    <t>MODERN ABATTIOR</t>
  </si>
  <si>
    <t>Tractor Hiring Service</t>
  </si>
  <si>
    <t>Registration of Agro Chemical Shops</t>
  </si>
  <si>
    <t>Earning from Hire of Tractor/Harvesters</t>
  </si>
  <si>
    <t>021511000100</t>
  </si>
  <si>
    <t>022000100100</t>
  </si>
  <si>
    <t>MINISTRY OF FINANCE</t>
  </si>
  <si>
    <t>Sales of Stores</t>
  </si>
  <si>
    <t>Proceeds from Sales of Government Vehicles</t>
  </si>
  <si>
    <t>Lease Rentals</t>
  </si>
  <si>
    <t>Motor Vehicles Refurbishing Loan Repayment</t>
  </si>
  <si>
    <t>Furniture Loan Repayment</t>
  </si>
  <si>
    <t>022000800100</t>
  </si>
  <si>
    <t>BOARD OF INTERNAL REVENUE</t>
  </si>
  <si>
    <t>Pay As You Earn</t>
  </si>
  <si>
    <t>Direct Assessment Tax</t>
  </si>
  <si>
    <t>Stamp Duty Tax</t>
  </si>
  <si>
    <t>Withholding Tax</t>
  </si>
  <si>
    <t>Property Tax</t>
  </si>
  <si>
    <t>Motor Vehicle Licenses</t>
  </si>
  <si>
    <t>Drivers' Licenses</t>
  </si>
  <si>
    <t>Trade Permit Licenses</t>
  </si>
  <si>
    <t>Taxi Registration (Side Badge) Licenses</t>
  </si>
  <si>
    <t>Driver's Badge Lincenses</t>
  </si>
  <si>
    <t>Vehicle Registration</t>
  </si>
  <si>
    <t>Vehicle Plate Number</t>
  </si>
  <si>
    <t>Miscellaneous Fines</t>
  </si>
  <si>
    <t>022205100100</t>
  </si>
  <si>
    <t>SMALL SCALE &amp; INDUSTRIES</t>
  </si>
  <si>
    <t>022201800100</t>
  </si>
  <si>
    <t>YOBE INVESTMENT COMPANY</t>
  </si>
  <si>
    <t>Rent on Government Properties</t>
  </si>
  <si>
    <t>Certificate of Road Worthiness</t>
  </si>
  <si>
    <t>Road Cut Fees</t>
  </si>
  <si>
    <t>Road Cut Fines</t>
  </si>
  <si>
    <t>Road traffic offence fines</t>
  </si>
  <si>
    <t>Earning from VIO Charges</t>
  </si>
  <si>
    <t>YOBE TRANSPORT CORPORATION</t>
  </si>
  <si>
    <t>025301000100</t>
  </si>
  <si>
    <t>HOUSING AND PROPERTY DEVELOPMENT</t>
  </si>
  <si>
    <t>C of O Processing Fees</t>
  </si>
  <si>
    <t>Deeds Registration Fees</t>
  </si>
  <si>
    <t>Survey/Planning/Building Fees</t>
  </si>
  <si>
    <t>Land Use Fees</t>
  </si>
  <si>
    <t>Application Fees</t>
  </si>
  <si>
    <t>Change of Purpose</t>
  </si>
  <si>
    <t>Document Registration</t>
  </si>
  <si>
    <t>Sales of Maps</t>
  </si>
  <si>
    <t>Sales of Building Plan</t>
  </si>
  <si>
    <t>Rents &amp; Premium on the Allocation of Land</t>
  </si>
  <si>
    <t>Rent Surface Mining/Sand/Laterite</t>
  </si>
  <si>
    <t>Housing Refurbishing Loan Repayment</t>
  </si>
  <si>
    <t>Vetting Fees</t>
  </si>
  <si>
    <t>Court Order Fines</t>
  </si>
  <si>
    <t>Refuse Collection and Disposal Fees</t>
  </si>
  <si>
    <t>Court Fees</t>
  </si>
  <si>
    <t>Marriage/Divorce Fees</t>
  </si>
  <si>
    <t>Court Sermons Fees</t>
  </si>
  <si>
    <t>Affidavits</t>
  </si>
  <si>
    <t>Letter of Administration Fees</t>
  </si>
  <si>
    <t>Probate Fees</t>
  </si>
  <si>
    <t>Signing of Forms Fees</t>
  </si>
  <si>
    <t>Filing Fees</t>
  </si>
  <si>
    <t>Certificate of Judgment</t>
  </si>
  <si>
    <t>Counter Affidavits</t>
  </si>
  <si>
    <t>AREA COURT DIVISION</t>
  </si>
  <si>
    <t>SHARIA COUR OF APPEAL</t>
  </si>
  <si>
    <t>MIN. OF YOUTH, SPORT &amp; SOCIAL COMM. DEV.</t>
  </si>
  <si>
    <t>YOBE STATE DESERT STARS</t>
  </si>
  <si>
    <t>Stadium Gate Fees</t>
  </si>
  <si>
    <t>Lost and Replacement fines</t>
  </si>
  <si>
    <t>051701800100</t>
  </si>
  <si>
    <t>MAI IDRISS ALOOMA POLYTECHNIC GEIDAM</t>
  </si>
  <si>
    <t>Laboratory Fees</t>
  </si>
  <si>
    <t>School/Tuition/Examination Fees</t>
  </si>
  <si>
    <t>YOBE STATE UNIVERSITY DAMATURU</t>
  </si>
  <si>
    <t>Sales of Consultancy Registration Forms</t>
  </si>
  <si>
    <t>UMAR SULEIMAN COLLEGE OF EDUC. GASHUA</t>
  </si>
  <si>
    <t>Other Investment Income</t>
  </si>
  <si>
    <t>COLLEGE OF ADMIN. AND BUSINESS STUDIES</t>
  </si>
  <si>
    <t>COLLEGE OF AGRIC GUJBA</t>
  </si>
  <si>
    <t>Patent Medicine &amp; Drug Stores Licenses</t>
  </si>
  <si>
    <t>YOBE STATE UNIVERSITY TEACHING HOSPITAL</t>
  </si>
  <si>
    <t>SHEHU SULE COLLEGE OF NURSING</t>
  </si>
  <si>
    <t>COLLEGE OF HEALTH &amp; TECHNOLOGY NGURU</t>
  </si>
  <si>
    <t>Bill Board Advertisement Fees</t>
  </si>
  <si>
    <t>Business/Trade Operating Fees</t>
  </si>
  <si>
    <t>Timber &amp; Forest Fees</t>
  </si>
  <si>
    <t>Parking Fees</t>
  </si>
  <si>
    <t>Reg./Renewal of Environmental Dump Site</t>
  </si>
  <si>
    <t>Reg./Renewal of Telecom System (Mast)</t>
  </si>
  <si>
    <t>Firewood Trafficking Fines</t>
  </si>
  <si>
    <t>Forest Offence Fines</t>
  </si>
  <si>
    <t>TOTAL IGR</t>
  </si>
  <si>
    <t>CAPITAL RECEIPTS</t>
  </si>
  <si>
    <t>Internal Grants</t>
  </si>
  <si>
    <t>State and LG Joint Projects</t>
  </si>
  <si>
    <t>UBE Matching Grants</t>
  </si>
  <si>
    <t>FGN Grant for SDG</t>
  </si>
  <si>
    <t>Sub-Total Internal Grant</t>
  </si>
  <si>
    <t>External Grants</t>
  </si>
  <si>
    <t>BESDA</t>
  </si>
  <si>
    <t>YESSO (IDA)</t>
  </si>
  <si>
    <t>10t</t>
  </si>
  <si>
    <t>SLOGOR</t>
  </si>
  <si>
    <t>DLI (WORLD BANK)</t>
  </si>
  <si>
    <t>EU</t>
  </si>
  <si>
    <t>MCRP</t>
  </si>
  <si>
    <t>Total External Grant</t>
  </si>
  <si>
    <t>FADAMA III</t>
  </si>
  <si>
    <t>IFAD</t>
  </si>
  <si>
    <t>NPFS</t>
  </si>
  <si>
    <t>TOTAL GRANTS</t>
  </si>
  <si>
    <t>Other Receipts</t>
  </si>
  <si>
    <t>Internal Loans</t>
  </si>
  <si>
    <t>Construction/Provision of Residential Buildings</t>
  </si>
  <si>
    <t>COLLEGE OF HEALTH TECHNOLOGY, NGURU</t>
  </si>
  <si>
    <t>Tuition, Registration &amp; Exam fees</t>
  </si>
  <si>
    <t xml:space="preserve">052110700100 </t>
  </si>
  <si>
    <t>70530</t>
  </si>
  <si>
    <t xml:space="preserve">Wildlife Conservation </t>
  </si>
  <si>
    <t>32010303</t>
  </si>
  <si>
    <t>Erosion Control</t>
  </si>
  <si>
    <t>32010903</t>
  </si>
  <si>
    <t>32010399</t>
  </si>
  <si>
    <t>Construction/Provision of Hospitals/Health Centres</t>
  </si>
  <si>
    <t>Purchase of Motor Vehicle</t>
  </si>
  <si>
    <t>Ambulance</t>
  </si>
  <si>
    <t>32010616</t>
  </si>
  <si>
    <t>Rehabilitation/Repairs of water ways</t>
  </si>
  <si>
    <t>Contruction/Provision of Agricultural Facilities</t>
  </si>
  <si>
    <t>32010227</t>
  </si>
  <si>
    <t>055100100100</t>
  </si>
  <si>
    <t>Purchase of ICT Equipment to Zonal Offices</t>
  </si>
  <si>
    <t>Renovation of Zonal Office Damaturu</t>
  </si>
  <si>
    <t>Fencing of Office Building (Zonal Office Gashua)</t>
  </si>
  <si>
    <t>32010119</t>
  </si>
  <si>
    <t>BUREAU OF PUBLIC PROCUREMENT</t>
  </si>
  <si>
    <t>Sewage/Drainages and Culverts</t>
  </si>
  <si>
    <t>011101300200</t>
  </si>
  <si>
    <t>011101300300</t>
  </si>
  <si>
    <t>011101300400</t>
  </si>
  <si>
    <t>011101300500</t>
  </si>
  <si>
    <t>011103300100</t>
  </si>
  <si>
    <t>011103500100</t>
  </si>
  <si>
    <t>051300200100</t>
  </si>
  <si>
    <t>053511600100</t>
  </si>
  <si>
    <t>FERTILIZER BLENDING PLANT</t>
  </si>
  <si>
    <t>011200300100</t>
  </si>
  <si>
    <t>Electricity Transmission Network</t>
  </si>
  <si>
    <t>YOBE STATE HOUSE OF ASSEMBLY</t>
  </si>
  <si>
    <t>22030107</t>
  </si>
  <si>
    <t>Furnishing Advances</t>
  </si>
  <si>
    <t>22020302</t>
  </si>
  <si>
    <t>Books</t>
  </si>
  <si>
    <t>22021013</t>
  </si>
  <si>
    <t>Promotion (Service Wide)</t>
  </si>
  <si>
    <t>22020799</t>
  </si>
  <si>
    <t>Other Consultancy Service (N.E.C.)</t>
  </si>
  <si>
    <t>22021024</t>
  </si>
  <si>
    <t>Committees and Commissions</t>
  </si>
  <si>
    <t>Investigation, Research and Documentations</t>
  </si>
  <si>
    <t>OFFICE OF THE STATE AUDITOR-GENERAL</t>
  </si>
  <si>
    <t>Canteen/Kitchen Equipment</t>
  </si>
  <si>
    <t>Cushions</t>
  </si>
  <si>
    <t>Computer Software Acquisition</t>
  </si>
  <si>
    <t>MIN. FOR LOCAL GOVT &amp; CHIEFTAINCY AFFAIRS</t>
  </si>
  <si>
    <t>Doctors Quarters</t>
  </si>
  <si>
    <t>Staff Quarters and Student Hostels (Nguru &amp; College of Nursing)</t>
  </si>
  <si>
    <t>PILGRIMS COMMISSION</t>
  </si>
  <si>
    <t xml:space="preserve">Purchase of Shredding Machines </t>
  </si>
  <si>
    <t>Purcahse of Industrial Equipment</t>
  </si>
  <si>
    <t>PRINTING CORPORATION</t>
  </si>
  <si>
    <t>Rehabilitation/Repairs - Fire Fighting Stations</t>
  </si>
  <si>
    <t xml:space="preserve">Chairs </t>
  </si>
  <si>
    <t xml:space="preserve">Completion of Rehabilitation of IBB Secretariat, ADP,Governor's, Culture Centre, Mora, YPC and </t>
  </si>
  <si>
    <t>02102</t>
  </si>
  <si>
    <t>02103</t>
  </si>
  <si>
    <t>02104</t>
  </si>
  <si>
    <t>02107</t>
  </si>
  <si>
    <t>Fika, Nangere and Yunusari</t>
  </si>
  <si>
    <t>Construction of zonal veterinary clinic</t>
  </si>
  <si>
    <t>Tree Planting/Landscaping</t>
  </si>
  <si>
    <t>32010206</t>
  </si>
  <si>
    <t>23510400</t>
  </si>
  <si>
    <t>22020704</t>
  </si>
  <si>
    <t>Engineering Services</t>
  </si>
  <si>
    <t>32010116</t>
  </si>
  <si>
    <t>32010507</t>
  </si>
  <si>
    <t>Purchase drilling machine</t>
  </si>
  <si>
    <t>Safes/File Cabinets/CupBoards</t>
  </si>
  <si>
    <t>International Transport and Travelling (Others)</t>
  </si>
  <si>
    <t xml:space="preserve">JUDICIARY SERVICE COMMISSION </t>
  </si>
  <si>
    <t>Shelves</t>
  </si>
  <si>
    <t>Acquisition of Residential Building</t>
  </si>
  <si>
    <t>32010229</t>
  </si>
  <si>
    <t>32010118</t>
  </si>
  <si>
    <t>Construction of Car Porch/Shed</t>
  </si>
  <si>
    <t>Construction of Gate House</t>
  </si>
  <si>
    <t xml:space="preserve">Rehabilitation/Repairs of Libraries </t>
  </si>
  <si>
    <t>Maintenance of ICT Equipment</t>
  </si>
  <si>
    <t>Rehabilitation of Boundary Pillars/right of ways/road signs</t>
  </si>
  <si>
    <t>Health/Medical/Laboratory Equipment</t>
  </si>
  <si>
    <t>Purchase of Scanners</t>
  </si>
  <si>
    <t>32010225</t>
  </si>
  <si>
    <t>Construction/Provision of other Infrastructures</t>
  </si>
  <si>
    <t>32010228</t>
  </si>
  <si>
    <t>Rehabilitation/Repairs of Agricultural Facilities</t>
  </si>
  <si>
    <t>055100200100</t>
  </si>
  <si>
    <t>Grand-Total</t>
  </si>
  <si>
    <t>Purchase of Security Equipments</t>
  </si>
  <si>
    <t>Purchase of Fire fighting Equipments</t>
  </si>
  <si>
    <t>Purchase of Air Navigation Equipment</t>
  </si>
  <si>
    <t>BOARD OF INTERNAL REVENUE (BIR)</t>
  </si>
  <si>
    <t>Refrigerators</t>
  </si>
  <si>
    <t>Grant to Government Owned Company</t>
  </si>
  <si>
    <t>32030117</t>
  </si>
  <si>
    <t xml:space="preserve">Purchase of Computers </t>
  </si>
  <si>
    <t>Purchase of Photocopying Machines</t>
  </si>
  <si>
    <t>00130000010000</t>
  </si>
  <si>
    <t>22010101</t>
  </si>
  <si>
    <t>Gratuity</t>
  </si>
  <si>
    <t>22010102</t>
  </si>
  <si>
    <t xml:space="preserve">Pension  </t>
  </si>
  <si>
    <t>22010103</t>
  </si>
  <si>
    <t>Death Benefits</t>
  </si>
  <si>
    <t>22030106</t>
  </si>
  <si>
    <t>Motor Vehicle Advance</t>
  </si>
  <si>
    <t>22040103</t>
  </si>
  <si>
    <t>Grants to Local Governments – current</t>
  </si>
  <si>
    <t>22060202</t>
  </si>
  <si>
    <t>Domestic Interest/Discount - Short Term Borrowings</t>
  </si>
  <si>
    <t>22060103</t>
  </si>
  <si>
    <t>Foreign Interest/Discount - Short Term Borrowings</t>
  </si>
  <si>
    <t>22060301</t>
  </si>
  <si>
    <t>Interest - Internal Public Debt</t>
  </si>
  <si>
    <t>022000100300</t>
  </si>
  <si>
    <t>022000100200</t>
  </si>
  <si>
    <t>022000700100</t>
  </si>
  <si>
    <t>022000200100</t>
  </si>
  <si>
    <t>022000700200</t>
  </si>
  <si>
    <t>022000100400</t>
  </si>
  <si>
    <t>Printing Of Security Documents</t>
  </si>
  <si>
    <t>Uniforms &amp; Other Clothing</t>
  </si>
  <si>
    <t>Sanitary Materials</t>
  </si>
  <si>
    <t>21020201</t>
  </si>
  <si>
    <t>NHIS Contribution</t>
  </si>
  <si>
    <t>Non Regular Allowances</t>
  </si>
  <si>
    <t>21010103</t>
  </si>
  <si>
    <t>Consolidated Revenue Fund Charges – Salary</t>
  </si>
  <si>
    <t>21020202</t>
  </si>
  <si>
    <t>21020206</t>
  </si>
  <si>
    <t>Severance  Benefits</t>
  </si>
  <si>
    <t>2.5% Contributory Pension (Employers)</t>
  </si>
  <si>
    <t>Personnel Cost</t>
  </si>
  <si>
    <t>Overhead Cost</t>
  </si>
  <si>
    <t>Capital Expenditure</t>
  </si>
  <si>
    <t>Government House</t>
  </si>
  <si>
    <t>State Emergency Management Agency</t>
  </si>
  <si>
    <t>Unicef Coordinator</t>
  </si>
  <si>
    <t>Landscape Unit</t>
  </si>
  <si>
    <t>National Volunteer Unit</t>
  </si>
  <si>
    <t>Maintenance Unit</t>
  </si>
  <si>
    <t>Liaison Office Lagos</t>
  </si>
  <si>
    <t>Liaison Office Kaduna</t>
  </si>
  <si>
    <t>Liaison Office Abuja</t>
  </si>
  <si>
    <t>Liaison Office Maiduguri</t>
  </si>
  <si>
    <t>Local Government Pension Board</t>
  </si>
  <si>
    <t>Pilgrims Commission</t>
  </si>
  <si>
    <t>Yobe State Printing Corporation</t>
  </si>
  <si>
    <t>Council For Arts &amp; Culture</t>
  </si>
  <si>
    <t>Fire Service</t>
  </si>
  <si>
    <t>Local Government Audit</t>
  </si>
  <si>
    <t>Civil Service Commission</t>
  </si>
  <si>
    <t>Local Govt Service Commission</t>
  </si>
  <si>
    <t>Yobe Mosque &amp; Islamic Centre</t>
  </si>
  <si>
    <t>Modern Abattoir</t>
  </si>
  <si>
    <t>Pilot Livestock</t>
  </si>
  <si>
    <t>Fertilizer Blending Plant</t>
  </si>
  <si>
    <t>Consolidated Revenue Fund Charges</t>
  </si>
  <si>
    <t>Miscellaneous</t>
  </si>
  <si>
    <t>Efficiency Unit</t>
  </si>
  <si>
    <t>Public Financial Management Unit</t>
  </si>
  <si>
    <t>Small &amp; Medium Scale Entreprises</t>
  </si>
  <si>
    <t>State Hotels Board</t>
  </si>
  <si>
    <t>Microfinance Bank</t>
  </si>
  <si>
    <t>Rural Electrification Board</t>
  </si>
  <si>
    <t>Budget Monitoring &amp; Inspection</t>
  </si>
  <si>
    <t>Statistics Department</t>
  </si>
  <si>
    <t>Donor Coordination Unit</t>
  </si>
  <si>
    <t>Fiscal Responsibility Board</t>
  </si>
  <si>
    <t>Water Corporation</t>
  </si>
  <si>
    <t>Housing &amp; Property Development</t>
  </si>
  <si>
    <t>Judicial Service Commission</t>
  </si>
  <si>
    <t>Rent Tribunal</t>
  </si>
  <si>
    <t>Sanitation Court</t>
  </si>
  <si>
    <t>Revenue Court</t>
  </si>
  <si>
    <t>Sharia Court Division</t>
  </si>
  <si>
    <t>Sports Council</t>
  </si>
  <si>
    <t>Yobe Desert Stars</t>
  </si>
  <si>
    <t>French &amp; Kanuri Centre</t>
  </si>
  <si>
    <t>Remedial Programme</t>
  </si>
  <si>
    <t>Library Board</t>
  </si>
  <si>
    <t>Agency For Mass Education</t>
  </si>
  <si>
    <t>State Polytechnic, Geidam</t>
  </si>
  <si>
    <t>Yobe State University</t>
  </si>
  <si>
    <t>Zonal Inspectorate</t>
  </si>
  <si>
    <t>Arabic &amp; Islamic Education Board</t>
  </si>
  <si>
    <t>Teaching Service Board</t>
  </si>
  <si>
    <t>Science &amp; Technical Schools Board</t>
  </si>
  <si>
    <t>Scholarship Board</t>
  </si>
  <si>
    <t>Education Resource Centre</t>
  </si>
  <si>
    <t>Cabs Potiskum</t>
  </si>
  <si>
    <t>Epidemological Unit</t>
  </si>
  <si>
    <t>Primary Healthcare Management Board</t>
  </si>
  <si>
    <t>Hospital Management Board</t>
  </si>
  <si>
    <t>University Teaching Hospital</t>
  </si>
  <si>
    <t>Family Support Mchc</t>
  </si>
  <si>
    <t>Afforestation</t>
  </si>
  <si>
    <t>Emirate Council</t>
  </si>
  <si>
    <t>Deputy Governor's Office</t>
  </si>
  <si>
    <t>Special Adviser on Budget</t>
  </si>
  <si>
    <t>Special Adviser on Education</t>
  </si>
  <si>
    <t xml:space="preserve">Special Adviser on Finance </t>
  </si>
  <si>
    <t xml:space="preserve">Special Adviser on Justice </t>
  </si>
  <si>
    <t xml:space="preserve">Special Adviser on Local Government  </t>
  </si>
  <si>
    <t xml:space="preserve">Special Adviser on Housing </t>
  </si>
  <si>
    <t xml:space="preserve">Special Adviser on Political </t>
  </si>
  <si>
    <t xml:space="preserve">Special Adviser on Security </t>
  </si>
  <si>
    <t xml:space="preserve">Special Adviser on Works </t>
  </si>
  <si>
    <t>Special Adviser on Health</t>
  </si>
  <si>
    <t xml:space="preserve">Special Adviser on Agriculture </t>
  </si>
  <si>
    <t xml:space="preserve">Special Adviser on Religious Matters </t>
  </si>
  <si>
    <t>Bureau on Public Procurement</t>
  </si>
  <si>
    <t>Yobe State House of Assembly</t>
  </si>
  <si>
    <t>House of Assembly Service Commission</t>
  </si>
  <si>
    <t>Ministry of Religious Affairs</t>
  </si>
  <si>
    <t>Ministry of Agriculture</t>
  </si>
  <si>
    <t>Ministry of Finance</t>
  </si>
  <si>
    <t>Min. of Commerce, Industries &amp; Tourism</t>
  </si>
  <si>
    <t>Min. of Works, Transport &amp; Energy</t>
  </si>
  <si>
    <t>Ministry of Budget &amp; Economic Planning</t>
  </si>
  <si>
    <t>Yobe State Bureau of Statistics</t>
  </si>
  <si>
    <t>Min. of Water Resources</t>
  </si>
  <si>
    <t>Ministry of Land &amp; Housing</t>
  </si>
  <si>
    <t>Ministry of Justice</t>
  </si>
  <si>
    <t>Prerogative of Mercy</t>
  </si>
  <si>
    <t>High Court of Justice</t>
  </si>
  <si>
    <t>Administration of Justice Committee</t>
  </si>
  <si>
    <t>Sharia Court of Appeal</t>
  </si>
  <si>
    <t>Min. of Youth, Sports, Social &amp; Com. Dev.</t>
  </si>
  <si>
    <t>Ministry of Women Affairs</t>
  </si>
  <si>
    <t>Ministry of Education</t>
  </si>
  <si>
    <t>College of Education Gashua</t>
  </si>
  <si>
    <t>College of Agriculture, Gujba</t>
  </si>
  <si>
    <t>College of Legal &amp; Islamic Studies, Nguru</t>
  </si>
  <si>
    <t>Ministry of Health</t>
  </si>
  <si>
    <t>College of Nursing &amp; Midwifery</t>
  </si>
  <si>
    <t>College of Health Technology Nguru</t>
  </si>
  <si>
    <t>Ministry of Environment</t>
  </si>
  <si>
    <t>Sustainable Development Goals (SDGs)</t>
  </si>
  <si>
    <t>Yobe State Television (YTV)</t>
  </si>
  <si>
    <t>Yobe Broadcasting Corporation (YBC)</t>
  </si>
  <si>
    <t>Office of the Head of Service</t>
  </si>
  <si>
    <t>Office of the State Auditor-General</t>
  </si>
  <si>
    <t>Debt Management office (DMO)</t>
  </si>
  <si>
    <t>Board of Internal Revenue (BIR)</t>
  </si>
  <si>
    <t>Office of the Accountant-General</t>
  </si>
  <si>
    <t>NPI Unit</t>
  </si>
  <si>
    <t>Organisation</t>
  </si>
  <si>
    <t>Office of the Secretary to the State Govt</t>
  </si>
  <si>
    <t xml:space="preserve">Min. of Home Affairs, Info. &amp; Culture </t>
  </si>
  <si>
    <t>Agricultural Dev. Programme (ADP)</t>
  </si>
  <si>
    <t>State Independent Electoral Comm.</t>
  </si>
  <si>
    <t>RUWASA</t>
  </si>
  <si>
    <t>Irrigation Programme</t>
  </si>
  <si>
    <t>Yobe Investment Company</t>
  </si>
  <si>
    <t>DESCRIPTION</t>
  </si>
  <si>
    <t>₦</t>
  </si>
  <si>
    <t>Treasury Opening Balance</t>
  </si>
  <si>
    <t>Estimated Recurrent Revenue</t>
  </si>
  <si>
    <t xml:space="preserve">Total Recurrent Revenue  </t>
  </si>
  <si>
    <t>Total State Funds Available (A + B)</t>
  </si>
  <si>
    <t>Estimated Recurrent Expenditure</t>
  </si>
  <si>
    <t>Total Recurrent Expenditure =(C+D)</t>
  </si>
  <si>
    <t>Total Internally Generated Revenue</t>
  </si>
  <si>
    <t>Statutory Allocation</t>
  </si>
  <si>
    <t>Ecological fund</t>
  </si>
  <si>
    <t>Stabilization fund</t>
  </si>
  <si>
    <t>Estimated Recurrent Revenue Surplus</t>
  </si>
  <si>
    <t>[(Transfer to CDF  = B – (C+D)]</t>
  </si>
  <si>
    <t>Grants</t>
  </si>
  <si>
    <t>External loans</t>
  </si>
  <si>
    <t>Debt Relief</t>
  </si>
  <si>
    <t>Total Capital Receipts</t>
  </si>
  <si>
    <t>Total  Estimated Revenue</t>
  </si>
  <si>
    <t>Recurrent Expenditure = (C+D )</t>
  </si>
  <si>
    <t>Capital Development Fund =(F+G)</t>
  </si>
  <si>
    <t>Total Expenditure</t>
  </si>
  <si>
    <t>C</t>
  </si>
  <si>
    <t>D</t>
  </si>
  <si>
    <t>E</t>
  </si>
  <si>
    <t>F</t>
  </si>
  <si>
    <t>G</t>
  </si>
  <si>
    <t>H</t>
  </si>
  <si>
    <t>I</t>
  </si>
  <si>
    <t>DETAILS OF CAPITAL EXPENDITURE</t>
  </si>
  <si>
    <t>A</t>
  </si>
  <si>
    <t>B</t>
  </si>
  <si>
    <t>ECON CODE</t>
  </si>
  <si>
    <t>Excess Crude Oil/Exchange Rate Diff.</t>
  </si>
  <si>
    <t>23520500</t>
  </si>
  <si>
    <t xml:space="preserve">Office Materials &amp; Supplies  </t>
  </si>
  <si>
    <t>E-Library</t>
  </si>
  <si>
    <t>Construction/Provision of Other Buildings</t>
  </si>
  <si>
    <t>Water Supply Equipment</t>
  </si>
  <si>
    <t xml:space="preserve">Purchase of Sporting &amp; Gaming Equipment </t>
  </si>
  <si>
    <t>Purchase of Sanitary Equipment</t>
  </si>
  <si>
    <t>Purchase of Projectors</t>
  </si>
  <si>
    <t>Purchase of Binding Equipment</t>
  </si>
  <si>
    <t>Purchase of Stabilizers</t>
  </si>
  <si>
    <t>32010608</t>
  </si>
  <si>
    <t>32010613</t>
  </si>
  <si>
    <t>MIN. OF HOME AFFAIRS, INFO. &amp; CULTURE</t>
  </si>
  <si>
    <t>MIN. OF AGRICULTURE &amp; NATURAL RES.</t>
  </si>
  <si>
    <t>STATE INDEPENDENT ELECTORAL COMM.</t>
  </si>
  <si>
    <t>MIN. OF BUDGET AND ECONOMIC PLANNING</t>
  </si>
  <si>
    <t>RURAL WATER SUPPLY (RUWASA)</t>
  </si>
  <si>
    <t>COLL. OF LEGAL &amp; ISLAMIC STUDIES, NGURU</t>
  </si>
  <si>
    <t>Sales of  Bills of Entries/Application Forms</t>
  </si>
  <si>
    <t>Min. for Local Govt &amp; Chieftaincy Affairs</t>
  </si>
  <si>
    <t>SCHEDULE I - RECURRENT EXPENDITURE</t>
  </si>
  <si>
    <t>SCHEDULE II - CAPITAL EXPENDITURE</t>
  </si>
  <si>
    <t>TOTAL                     JULY-SEPT  2019</t>
  </si>
  <si>
    <t>Earnings From the use of Government Vehicles</t>
  </si>
  <si>
    <t>Film censorship/ Production Fees</t>
  </si>
  <si>
    <t>Interview Fee</t>
  </si>
  <si>
    <t>Earnings From Commercial Activities</t>
  </si>
  <si>
    <t>Earnings From the use of  Government Halls</t>
  </si>
  <si>
    <t>Agricultural show fees</t>
  </si>
  <si>
    <t>Abattoir/Slaughter House/Meat Fee</t>
  </si>
  <si>
    <t>Earnings From Agricultural Produce</t>
  </si>
  <si>
    <t>FERTILIZER BLENDING PLANT GUJBA</t>
  </si>
  <si>
    <t>Conductor's Badge Licenses</t>
  </si>
  <si>
    <t>Driving Test Licenses</t>
  </si>
  <si>
    <t xml:space="preserve">Hackney Permit Licenses </t>
  </si>
  <si>
    <t>Earnings From Registration of Trainees</t>
  </si>
  <si>
    <t>Small Scale Loan Repayments</t>
  </si>
  <si>
    <t>Earnings From Guest Houses</t>
  </si>
  <si>
    <t>Vehicle Registration Weighting Lincenses</t>
  </si>
  <si>
    <t>Earnings From Hire of Plants &amp; Equipment</t>
  </si>
  <si>
    <t>Water Rate/Tariff Fees</t>
  </si>
  <si>
    <t>Sales of Government Buildings</t>
  </si>
  <si>
    <t>Application fees</t>
  </si>
  <si>
    <t>YOBE STATE SPORTS COUNCIL</t>
  </si>
  <si>
    <t>Earnings From Consultancy Services</t>
  </si>
  <si>
    <t>Earnings From Medical Services</t>
  </si>
  <si>
    <t>Loss of Gate Pass Fines</t>
  </si>
  <si>
    <t>Proceeds From Sales of  Drugs and Medications</t>
  </si>
  <si>
    <t>Earnings From Laboratory Services</t>
  </si>
  <si>
    <t>2020 PROPOSED BUDGET</t>
  </si>
  <si>
    <t>2019 APPROVED BUDGET</t>
  </si>
  <si>
    <t>2019  PERFORMANCE (JAN-SEPT)</t>
  </si>
  <si>
    <t>FUNCT CODE</t>
  </si>
  <si>
    <t>PROGRAMME CODE</t>
  </si>
  <si>
    <t>LOCATION CODE</t>
  </si>
  <si>
    <t>FUND CODE</t>
  </si>
  <si>
    <t>REMARKS</t>
  </si>
  <si>
    <t>PERSONNEL</t>
  </si>
  <si>
    <t>OVERHEAD</t>
  </si>
  <si>
    <t>CAPITAL</t>
  </si>
  <si>
    <t>ORGANISATION</t>
  </si>
  <si>
    <t>YOBE STATE GOVERNMENT OF NIGERIA</t>
  </si>
  <si>
    <t>Const/Equip of 3 FM Radio Stations at each Senatorial Zone</t>
  </si>
  <si>
    <t>Upgrading of GSTC Potiskum, Nguru and GSS Damaturu to STEM Schools and Establishment of Teachers Training Institute</t>
  </si>
  <si>
    <t>Dairy and Artificial Insemination</t>
  </si>
  <si>
    <t>32010210</t>
  </si>
  <si>
    <t>Construction of Dams</t>
  </si>
  <si>
    <t>Expansion of existing projects</t>
  </si>
  <si>
    <t>R E S O U R C E    P O S I T I O N</t>
  </si>
  <si>
    <t xml:space="preserve">PROPOSED BUDGET 2020                                     </t>
  </si>
  <si>
    <t xml:space="preserve">APPROVED  BUDGET 2019                                        </t>
  </si>
  <si>
    <t>ACTUAL             (JAN-SEPT) 2019</t>
  </si>
  <si>
    <t>ACTUAL            JAN-DEC 2018</t>
  </si>
  <si>
    <t xml:space="preserve">Net Finance </t>
  </si>
  <si>
    <t>Value Added Tax (VAT)</t>
  </si>
  <si>
    <t>Education</t>
  </si>
  <si>
    <t>Health</t>
  </si>
  <si>
    <t>Water</t>
  </si>
  <si>
    <t>Agriculture</t>
  </si>
  <si>
    <t>Works &amp; Housing</t>
  </si>
  <si>
    <t>Governance</t>
  </si>
  <si>
    <t>LAW AND ORDER</t>
  </si>
  <si>
    <t>SOCIAL SECTOR</t>
  </si>
  <si>
    <t>ECONOMIC SECTOR</t>
  </si>
  <si>
    <t>ADMINISTRATION</t>
  </si>
  <si>
    <t>Sub-Total</t>
  </si>
  <si>
    <t>SUMMARY OF EXPENDITURE BY SECTOR</t>
  </si>
  <si>
    <t>%</t>
  </si>
  <si>
    <t>Charlets at GH/Pres. Lodge and Expansion of Dep. Gov. Residence</t>
  </si>
  <si>
    <t>32010113</t>
  </si>
  <si>
    <t>32010130</t>
  </si>
  <si>
    <t>32010132</t>
  </si>
  <si>
    <t>Industrial Pollution control</t>
  </si>
  <si>
    <t xml:space="preserve">Teaching &amp; Learning Equipment </t>
  </si>
  <si>
    <t>Library Books/Equipment</t>
  </si>
  <si>
    <t>Building Materials/Equipment</t>
  </si>
  <si>
    <t>International Loans/Borrowings from Other Government Entities</t>
  </si>
  <si>
    <t>Completion of Damaturu Modern Market and Const. of additional two markets</t>
  </si>
  <si>
    <t>Const. of Gen. Hospital Machina, Nguru, Bara and Karasuwa</t>
  </si>
  <si>
    <t xml:space="preserve">Tables </t>
  </si>
  <si>
    <t>LAW &amp; ORDER</t>
  </si>
  <si>
    <t>SUB-TOTAL</t>
  </si>
  <si>
    <t>SOCIAL</t>
  </si>
  <si>
    <t>GRAND-TOTAL</t>
  </si>
  <si>
    <t>2020 APPROVED BUDGET</t>
  </si>
  <si>
    <t>Change of Ownership Fees</t>
  </si>
  <si>
    <t>Proof of Ownership Fees</t>
  </si>
  <si>
    <t>Learner's Permit Licenses</t>
  </si>
  <si>
    <t>12020504</t>
  </si>
  <si>
    <t>Fire Safety Certificate Fees</t>
  </si>
  <si>
    <t>MINISTRY OF  INFORMATION</t>
  </si>
  <si>
    <t>Construction of Mosque</t>
  </si>
  <si>
    <t>Fish Pond and Acquaculture</t>
  </si>
  <si>
    <t>Saving One Million Lives</t>
  </si>
  <si>
    <t>Basic Healthcare Provisional Fund</t>
  </si>
  <si>
    <t>Other Direct Charges Tax</t>
  </si>
  <si>
    <t>COLLEGE OF LEGAL &amp; ISLAMIC  STUDIES</t>
  </si>
  <si>
    <t>STATE EMERGENCY MGT AGENCY (SEMA)</t>
  </si>
  <si>
    <t>32010134</t>
  </si>
  <si>
    <t>This printed impression has been carefully compared by me with the bill which has passed the Yobe State House of Assembly and found by me to be the correctly printed copy of the said bill.</t>
  </si>
  <si>
    <t>SUMMARY  OF  INTERNALLY  GENERATED  REVENUE</t>
  </si>
  <si>
    <t>Damagum</t>
  </si>
  <si>
    <t>Rents on Government Properties</t>
  </si>
  <si>
    <t>Capital Market Issuances/Commercial Bank Loans</t>
  </si>
  <si>
    <t>023400100300</t>
  </si>
  <si>
    <t>Connecting Rural Communities to the National Grid &amp; Street Light</t>
  </si>
  <si>
    <t>22020109</t>
  </si>
  <si>
    <t>CODE</t>
  </si>
  <si>
    <t xml:space="preserve">Construction/Provision of Residential Buildings                                                                                                                                                                                                                                                                                                                                                                                                                                                                                                                      </t>
  </si>
  <si>
    <t>Development of Farm Settlements</t>
  </si>
  <si>
    <t>Monitoring &amp; Evaluation</t>
  </si>
  <si>
    <t>Provision of Mechanized Farm Equipment</t>
  </si>
  <si>
    <t>General Behavioural Change</t>
  </si>
  <si>
    <t>Citizens' Literacy</t>
  </si>
  <si>
    <t>Small and Medium Scale Enterprises</t>
  </si>
  <si>
    <t>Access to Social Infrastructures</t>
  </si>
  <si>
    <t>Provision of Safe Drinking Water</t>
  </si>
  <si>
    <t>Access to Primary Health Care</t>
  </si>
  <si>
    <t>Control and Prevention of HIV &amp; AIDS</t>
  </si>
  <si>
    <t>Universal Basic Education</t>
  </si>
  <si>
    <t>Construction/Rehabilitation of School Infrastructure</t>
  </si>
  <si>
    <t>Higher Education</t>
  </si>
  <si>
    <t>Investment in Research &amp; Development</t>
  </si>
  <si>
    <t>Mass Housing</t>
  </si>
  <si>
    <t>Women Empowerment</t>
  </si>
  <si>
    <t>Job Creation</t>
  </si>
  <si>
    <t>Youth Behavioural Change</t>
  </si>
  <si>
    <t>Sustainable Environmental development</t>
  </si>
  <si>
    <t>Access to safe drinking water</t>
  </si>
  <si>
    <t>Private Sector Growth and Development (General)</t>
  </si>
  <si>
    <t>Private Sector Driven Economy</t>
  </si>
  <si>
    <t>Reform of Government and Governance (General)</t>
  </si>
  <si>
    <t>Public Sector Reform</t>
  </si>
  <si>
    <t>Personnel Emoluments &amp; Allowances</t>
  </si>
  <si>
    <t>Sustainable Power Supply</t>
  </si>
  <si>
    <t>Effective Road Transport System</t>
  </si>
  <si>
    <t>Improve Accountability</t>
  </si>
  <si>
    <t>12010101</t>
  </si>
  <si>
    <t>12010105</t>
  </si>
  <si>
    <t>12010109</t>
  </si>
  <si>
    <t>12010110</t>
  </si>
  <si>
    <t>12010111</t>
  </si>
  <si>
    <t>12010199</t>
  </si>
  <si>
    <t>12020117</t>
  </si>
  <si>
    <t>12020118</t>
  </si>
  <si>
    <t>12020119</t>
  </si>
  <si>
    <t>12020121</t>
  </si>
  <si>
    <t>12020132</t>
  </si>
  <si>
    <t>12020133</t>
  </si>
  <si>
    <t>12020134</t>
  </si>
  <si>
    <t>12020136</t>
  </si>
  <si>
    <t>12020137</t>
  </si>
  <si>
    <t>12020139</t>
  </si>
  <si>
    <t>12020140</t>
  </si>
  <si>
    <t>12020141</t>
  </si>
  <si>
    <t>12020142</t>
  </si>
  <si>
    <t>12020143</t>
  </si>
  <si>
    <t>12020145</t>
  </si>
  <si>
    <t>12020146</t>
  </si>
  <si>
    <t>12020147</t>
  </si>
  <si>
    <t>12020148</t>
  </si>
  <si>
    <t>12020154</t>
  </si>
  <si>
    <t>12020401</t>
  </si>
  <si>
    <t>12020413</t>
  </si>
  <si>
    <t>12020417</t>
  </si>
  <si>
    <t>12020418</t>
  </si>
  <si>
    <t>12020426</t>
  </si>
  <si>
    <t>12020427</t>
  </si>
  <si>
    <t>12020428</t>
  </si>
  <si>
    <t>12020430</t>
  </si>
  <si>
    <t>12020436</t>
  </si>
  <si>
    <t>12020437</t>
  </si>
  <si>
    <t>12020438</t>
  </si>
  <si>
    <t>12020441</t>
  </si>
  <si>
    <t>12020442</t>
  </si>
  <si>
    <t>12020445</t>
  </si>
  <si>
    <t>12020446</t>
  </si>
  <si>
    <t>12020447</t>
  </si>
  <si>
    <t>12020449</t>
  </si>
  <si>
    <t>12020450</t>
  </si>
  <si>
    <t>12020451</t>
  </si>
  <si>
    <t>12020452</t>
  </si>
  <si>
    <t>12020453</t>
  </si>
  <si>
    <t>12020454</t>
  </si>
  <si>
    <t>12020455</t>
  </si>
  <si>
    <t>12020456</t>
  </si>
  <si>
    <t>12020457</t>
  </si>
  <si>
    <t>12020460</t>
  </si>
  <si>
    <t>12020461</t>
  </si>
  <si>
    <t>12020462</t>
  </si>
  <si>
    <t>12020465</t>
  </si>
  <si>
    <t>12020466</t>
  </si>
  <si>
    <t>12020467</t>
  </si>
  <si>
    <t>12020468</t>
  </si>
  <si>
    <t>12020470</t>
  </si>
  <si>
    <t>12020471</t>
  </si>
  <si>
    <t>12020472</t>
  </si>
  <si>
    <t>12020473</t>
  </si>
  <si>
    <t>12020477</t>
  </si>
  <si>
    <t>12020480</t>
  </si>
  <si>
    <t>12020481</t>
  </si>
  <si>
    <t>12020486</t>
  </si>
  <si>
    <t>12020487</t>
  </si>
  <si>
    <t>12020495</t>
  </si>
  <si>
    <t>12020496</t>
  </si>
  <si>
    <t>12020499</t>
  </si>
  <si>
    <t>12020501</t>
  </si>
  <si>
    <t>12020502</t>
  </si>
  <si>
    <t>12020505</t>
  </si>
  <si>
    <t>12020506</t>
  </si>
  <si>
    <t>12020507</t>
  </si>
  <si>
    <t>12020508</t>
  </si>
  <si>
    <t>12020509</t>
  </si>
  <si>
    <t>12020511</t>
  </si>
  <si>
    <t>12020599</t>
  </si>
  <si>
    <t>12020601</t>
  </si>
  <si>
    <t>12020604</t>
  </si>
  <si>
    <t>12020605</t>
  </si>
  <si>
    <t>12020606</t>
  </si>
  <si>
    <t>12020607</t>
  </si>
  <si>
    <t>12020608</t>
  </si>
  <si>
    <t>12020609</t>
  </si>
  <si>
    <t>12020611</t>
  </si>
  <si>
    <t>12020612</t>
  </si>
  <si>
    <t>12020614</t>
  </si>
  <si>
    <t>12020616</t>
  </si>
  <si>
    <t>12020617</t>
  </si>
  <si>
    <t>12020625</t>
  </si>
  <si>
    <t>12020700</t>
  </si>
  <si>
    <t>12020701</t>
  </si>
  <si>
    <t>12020702</t>
  </si>
  <si>
    <t>12020703</t>
  </si>
  <si>
    <t>12020704</t>
  </si>
  <si>
    <t>12020705</t>
  </si>
  <si>
    <t>12020707</t>
  </si>
  <si>
    <t>12020708</t>
  </si>
  <si>
    <t>12020710</t>
  </si>
  <si>
    <t>12020711</t>
  </si>
  <si>
    <t>12020712</t>
  </si>
  <si>
    <t>12020714</t>
  </si>
  <si>
    <t>12020719</t>
  </si>
  <si>
    <t>12020720</t>
  </si>
  <si>
    <t>12020803</t>
  </si>
  <si>
    <t>12020903</t>
  </si>
  <si>
    <t>12020905</t>
  </si>
  <si>
    <t>12020906</t>
  </si>
  <si>
    <t>12020907</t>
  </si>
  <si>
    <t>12021004</t>
  </si>
  <si>
    <t>12021005</t>
  </si>
  <si>
    <t>12021006</t>
  </si>
  <si>
    <t>12021007</t>
  </si>
  <si>
    <t>12021008</t>
  </si>
  <si>
    <t>12021012</t>
  </si>
  <si>
    <t>12021103</t>
  </si>
  <si>
    <t>14030202</t>
  </si>
  <si>
    <t>Revenue Codes</t>
  </si>
  <si>
    <t>Recurrent Expenditure Codes</t>
  </si>
  <si>
    <t>Capital Expenditure Codes</t>
  </si>
  <si>
    <t>00010000010000</t>
  </si>
  <si>
    <t>00010000030000</t>
  </si>
  <si>
    <t>00020000030000</t>
  </si>
  <si>
    <t>00030000010000</t>
  </si>
  <si>
    <t>00030000020000</t>
  </si>
  <si>
    <t>00040000010000</t>
  </si>
  <si>
    <t>00040000020000</t>
  </si>
  <si>
    <t>00050000010000</t>
  </si>
  <si>
    <t>00060000010000</t>
  </si>
  <si>
    <t>00070000010000</t>
  </si>
  <si>
    <t>00080000010000</t>
  </si>
  <si>
    <t>00080000020000</t>
  </si>
  <si>
    <t>00090000010000</t>
  </si>
  <si>
    <t>00100000010000</t>
  </si>
  <si>
    <t>00120000000000</t>
  </si>
  <si>
    <t>00120000010000</t>
  </si>
  <si>
    <t>00130000000000</t>
  </si>
  <si>
    <t>00130000010100</t>
  </si>
  <si>
    <t>00130000010105</t>
  </si>
  <si>
    <t>00140000010000</t>
  </si>
  <si>
    <t>00150000010000</t>
  </si>
  <si>
    <t>Programme Codes</t>
  </si>
  <si>
    <t>Location Codes</t>
  </si>
  <si>
    <t>Bursari</t>
  </si>
  <si>
    <t>Damaturu</t>
  </si>
  <si>
    <t>Geidam</t>
  </si>
  <si>
    <t>Gujba</t>
  </si>
  <si>
    <t>Gulani</t>
  </si>
  <si>
    <t>Tarmuwa</t>
  </si>
  <si>
    <t>Yunusari</t>
  </si>
  <si>
    <t>Bade</t>
  </si>
  <si>
    <t>Jakusko</t>
  </si>
  <si>
    <t>Karasuwa</t>
  </si>
  <si>
    <t>Machina</t>
  </si>
  <si>
    <t>Nguru</t>
  </si>
  <si>
    <t>Yusufari</t>
  </si>
  <si>
    <t>Fika</t>
  </si>
  <si>
    <t>Fune</t>
  </si>
  <si>
    <t>Nangere</t>
  </si>
  <si>
    <t>Potiskum</t>
  </si>
  <si>
    <t>State-Wide</t>
  </si>
  <si>
    <t>23510100</t>
  </si>
  <si>
    <t>23510500</t>
  </si>
  <si>
    <t>23510700</t>
  </si>
  <si>
    <t>23520200</t>
  </si>
  <si>
    <t>23520300</t>
  </si>
  <si>
    <t>23520400</t>
  </si>
  <si>
    <t>23520600</t>
  </si>
  <si>
    <t>23530100</t>
  </si>
  <si>
    <t>23530300</t>
  </si>
  <si>
    <t>Comprehensive ICT &amp; Digitilization of the Scholarship Data System etc</t>
  </si>
  <si>
    <t>Travels for interview/screening, authenticatio and engagement with the students' beneficiaries (Domestic and Foreign). Counselling and students' orientation of both Secondary School and Tertiary Institutions</t>
  </si>
  <si>
    <t>Payment of scholarship</t>
  </si>
  <si>
    <t>ECONOMIC</t>
  </si>
  <si>
    <t xml:space="preserve">Raising of seedling and Landscape </t>
  </si>
  <si>
    <t>Raising of 5m seedlings and Tree planting etc.</t>
  </si>
  <si>
    <t>PROPOSED FINANCE BILL</t>
  </si>
  <si>
    <t>12020122</t>
  </si>
  <si>
    <t>12020126</t>
  </si>
  <si>
    <t>12020130</t>
  </si>
  <si>
    <t>12020149</t>
  </si>
  <si>
    <t>12020150</t>
  </si>
  <si>
    <t>Recurrent Expenditure</t>
  </si>
  <si>
    <t xml:space="preserve"> </t>
  </si>
  <si>
    <t>z</t>
  </si>
  <si>
    <t>PROPOSED BALANCE PERSONNEL                     COST                       =N=</t>
  </si>
  <si>
    <t>PROPOSED BUDGET 2020 PERSONNEL                      COST                                   =N=</t>
  </si>
  <si>
    <t>PROPOSED SAVINGS FROM OVERHEAD                   COST                       =N=</t>
  </si>
  <si>
    <t>PROPOSED BUDGET 2020          OVERHEAD COST =N=</t>
  </si>
  <si>
    <t>PROPOSED BALANCE                        OVERHEAD                            =N=</t>
  </si>
  <si>
    <t xml:space="preserve">PROPOSED                     BUDGET 2020        CAPITAL EXP               =N= </t>
  </si>
  <si>
    <t>PROPOSED SAVINGS FROM CAPITAL EXP                          =N=</t>
  </si>
  <si>
    <t>PROPOSED                  BALANCE                     CAPITAL EXP                             =N=</t>
  </si>
  <si>
    <t>PROPOSED       SAVINGS PERSONNEL                     COST                       =N=</t>
  </si>
  <si>
    <t>Water pumps for distribution to 3,000 farmers Constituency project</t>
  </si>
  <si>
    <t>PROPOSED     AUGMENTATION FOR PERSONAL  COST                               =N=</t>
  </si>
  <si>
    <t>PROPOSED AUGMENTATION FROM                    OVERHEAD                        =N=</t>
  </si>
  <si>
    <t>PROPOSED AUGMENTATION FROM                       CAPITAL EXP                 =N=</t>
  </si>
  <si>
    <t>011100100313</t>
  </si>
  <si>
    <t>011100100314</t>
  </si>
  <si>
    <t>011100100315</t>
  </si>
  <si>
    <t>011100100316</t>
  </si>
  <si>
    <t>011100100317</t>
  </si>
  <si>
    <t>011100100318</t>
  </si>
  <si>
    <t>011100100319</t>
  </si>
  <si>
    <t>011100100320</t>
  </si>
  <si>
    <t>011100100321</t>
  </si>
  <si>
    <t xml:space="preserve">Total </t>
  </si>
  <si>
    <t>022900100100</t>
  </si>
  <si>
    <t>MINISTRY OF TRANSPORT AND ENERGY</t>
  </si>
  <si>
    <t>023100300100</t>
  </si>
  <si>
    <t xml:space="preserve">MINISTRY OF HIGHER EDUCATION </t>
  </si>
  <si>
    <t>051706900100</t>
  </si>
  <si>
    <t xml:space="preserve">MINISTRY OF HOUSING AND URBAN DEVELOPMENT </t>
  </si>
  <si>
    <t>MINISTRY OF LAND &amp; SOLID MINERALS</t>
  </si>
  <si>
    <t>015000100100</t>
  </si>
  <si>
    <t xml:space="preserve">Other Maintenance Service </t>
  </si>
  <si>
    <t>026000100100</t>
  </si>
  <si>
    <t xml:space="preserve">Ministry of Humanitarial &amp; Disaster Management </t>
  </si>
  <si>
    <t>MINISTRY OF WORKS</t>
  </si>
  <si>
    <t>Special Adviser on Commerce</t>
  </si>
  <si>
    <t>Special Adviser on Water Resources</t>
  </si>
  <si>
    <t>Special Adviser on Transport &amp; Energy</t>
  </si>
  <si>
    <t>Special Adviser on Humanitarian Affairs</t>
  </si>
  <si>
    <t>Special Adviser on Environment</t>
  </si>
  <si>
    <t>Special Adviser on Youth and Sport</t>
  </si>
  <si>
    <t>Special Adviser on Women affairs</t>
  </si>
  <si>
    <t>Special Adviser on Economic Development</t>
  </si>
  <si>
    <t>Special Adviser on Land &amp; Solid Minerals</t>
  </si>
  <si>
    <t>Ministry of Higher Education</t>
  </si>
  <si>
    <t>Ministry of Land &amp; Solid Minirals</t>
  </si>
  <si>
    <t>Ministry of Housing &amp; Urban Development</t>
  </si>
  <si>
    <t xml:space="preserve">PRE- STRESSED CONCRETE POLE INDUSTRY DAMATURU </t>
  </si>
  <si>
    <t>0222060100100</t>
  </si>
  <si>
    <t>Renovation of Blind workshop Potiskum,Damaturu/ Remand home Potiskum/Nguru</t>
  </si>
  <si>
    <t xml:space="preserve">YBHA Committees Vehicle </t>
  </si>
  <si>
    <t>Const. of additional skills Acquisition Center</t>
  </si>
  <si>
    <t>Renovation / Completion of Remand home Potiskum/Nguru</t>
  </si>
  <si>
    <t>CSDP, SDGs and others and 6 mouths Sustanability (CSDP) 159.m</t>
  </si>
  <si>
    <t>23510201</t>
  </si>
  <si>
    <t>23510202</t>
  </si>
  <si>
    <t>03102</t>
  </si>
  <si>
    <t>03103</t>
  </si>
  <si>
    <t>Min. of Transport and Energy</t>
  </si>
  <si>
    <t>Min. of Works</t>
  </si>
  <si>
    <t>023100100100</t>
  </si>
  <si>
    <t>022206000100</t>
  </si>
  <si>
    <t>Pre- Stressed Concrete Pole Industry Dtr</t>
  </si>
  <si>
    <t xml:space="preserve">Ministry of Land </t>
  </si>
  <si>
    <t>Rehablitation of office Bulding (Manufacturing Facilities)</t>
  </si>
  <si>
    <t>PROPOSED BALANCE PERSONNEL                      =N=</t>
  </si>
  <si>
    <t>PROPOSED BUDGET 2020          OVERHEAD COST                               =N=</t>
  </si>
  <si>
    <t>022206100100</t>
  </si>
  <si>
    <t xml:space="preserve">Digitilization of YTV and YBC, Three zonal Communities Radio  </t>
  </si>
  <si>
    <t xml:space="preserve">Constituency Boreholes/Damaturu Regional Water, water Extention </t>
  </si>
  <si>
    <t>Construction of 1800 Houses across the State phase I, Const. of 24 Honorable Members Quarters.</t>
  </si>
  <si>
    <t xml:space="preserve">GSS Amshi, Kumaganam, Kanamma, Bukarti Fika GSS, Potiskum, GG Ngelzarma, GSS Bulafara, GSTC Gujba, GSS Degudi GSS Zadawa, GSS Gulani, GSTC Damagum, GSS Yusufari, GDSS Gashua and Govt. High Islamic  College Nguru </t>
  </si>
  <si>
    <t xml:space="preserve">Const of Ministry of Budget, Arabic &amp; Islamic Educ. Board, Laboratory at Ruwasa, Const of Rehabilitation centre, Car Park and Gate House at Governor's Office. Const of VIP Toilet </t>
  </si>
  <si>
    <t>Const. of Gujba-Ngalda, Tikau-Jajere,Masheyo-Algarno, Nguru -Bulanguwa, Dawasa-Kukuri, Potiskum Bypass -Degubi-Chalinno, Yaro Kano Road Kusur - Mayori, Dogon Kuka-Daura-Maluri-Fika- and Daya-Fadawa Roads</t>
  </si>
  <si>
    <t>Special Adviser on Educ</t>
  </si>
  <si>
    <t>BEST Centers at Potiskum, Nguru and Gashua</t>
  </si>
  <si>
    <t xml:space="preserve">Dakasku, Bula and Jajere Health Center </t>
  </si>
  <si>
    <t>Construction and Provision of Power Electricity Distribution in some Villages such as Abbari (Abba Ibrahim Extension), Gada, Alhajeri,Duddaye, Zuzzano,Dadiso,Garin Chindo, Ngalda to Dumbulwa, Garbawa, Bula, G/ Abba, Maijarma, Baba Aura, Mil biyu, Mil uku, Mill biyar  Dubbal, Malmatari, Garin Alkali, Gwiokura, Mazagane, Lailai, Firi, Bayan Prison, G/Alkali, Tarbutu,Rinikunu, G/Dole, Kanamma, Dumbol A&amp;B, Zagaradima - Goni Bukarti, Lawan Bukarti,Matakuskum - Mobarti etc. Reactivation of Existing 33KVA linking some Villages to National Grid. Provision of Transformers to some Villages. Construction 33KVA Transmission Lines</t>
  </si>
  <si>
    <t>Const. of drainages and culverts  across the state (Constituency Projects)</t>
  </si>
  <si>
    <t>Tikau -Jajere  By Pass - Ngojin, Farafara Village. etc.</t>
  </si>
  <si>
    <t>D E T A I L S    O F    C A P I T A L      E X P E N D I T U R E</t>
  </si>
  <si>
    <t>S U M M A R Y    O F    E X P E N D I T U R E</t>
  </si>
  <si>
    <t>COMPOSITION OF RESOURCE POSITION</t>
  </si>
  <si>
    <t>EXPENDITURE PROFILE</t>
  </si>
  <si>
    <t>SECTORAL ANALYSIS</t>
  </si>
  <si>
    <t>Capital Receipt</t>
  </si>
  <si>
    <t>Trucks/Tankers/Tractors/Bull Dozers/Rigs etc.</t>
  </si>
  <si>
    <t xml:space="preserve">Ministry of Home Affairs, Info. &amp; Culture </t>
  </si>
  <si>
    <t>Ministry of Commerce, Industries &amp; Tourism</t>
  </si>
  <si>
    <t>Ministry of Transport and Energy</t>
  </si>
  <si>
    <t>Ministry of Works</t>
  </si>
  <si>
    <t>Ministry of Water Resources</t>
  </si>
  <si>
    <t>Ministry of Youth, Sports, Social &amp; Com. Dev.</t>
  </si>
  <si>
    <t>Ministry for Local Govt &amp; Chieftaincy Affairs</t>
  </si>
  <si>
    <t>Commerce</t>
  </si>
  <si>
    <t>Works</t>
  </si>
  <si>
    <t>Justice</t>
  </si>
  <si>
    <t>Social</t>
  </si>
  <si>
    <t>Environment</t>
  </si>
  <si>
    <t>TABLE OF CONTENTS</t>
  </si>
  <si>
    <t>Financial Position</t>
  </si>
  <si>
    <t>Details of Internally Generated Revenue</t>
  </si>
  <si>
    <t>Summary of Expenditure</t>
  </si>
  <si>
    <t>Page</t>
  </si>
  <si>
    <t>2-11</t>
  </si>
  <si>
    <t>12-15</t>
  </si>
  <si>
    <t>16</t>
  </si>
  <si>
    <t>17</t>
  </si>
  <si>
    <t>18</t>
  </si>
  <si>
    <t>19</t>
  </si>
  <si>
    <t>20</t>
  </si>
  <si>
    <t>21</t>
  </si>
  <si>
    <t>31</t>
  </si>
  <si>
    <t>41</t>
  </si>
  <si>
    <t>51</t>
  </si>
  <si>
    <t>81</t>
  </si>
  <si>
    <t>91</t>
  </si>
  <si>
    <t>22</t>
  </si>
  <si>
    <t>23</t>
  </si>
  <si>
    <t>24</t>
  </si>
  <si>
    <t>25</t>
  </si>
  <si>
    <t>26</t>
  </si>
  <si>
    <t>27-28</t>
  </si>
  <si>
    <t>28</t>
  </si>
  <si>
    <t>29</t>
  </si>
  <si>
    <t>30</t>
  </si>
  <si>
    <t>32</t>
  </si>
  <si>
    <t>33</t>
  </si>
  <si>
    <t>34-35</t>
  </si>
  <si>
    <t>36</t>
  </si>
  <si>
    <t>37</t>
  </si>
  <si>
    <t>38</t>
  </si>
  <si>
    <t>39</t>
  </si>
  <si>
    <t>40</t>
  </si>
  <si>
    <t>42</t>
  </si>
  <si>
    <t>43-44</t>
  </si>
  <si>
    <t>44-45</t>
  </si>
  <si>
    <t>45-46</t>
  </si>
  <si>
    <t>46-47</t>
  </si>
  <si>
    <t>47-48</t>
  </si>
  <si>
    <t>48</t>
  </si>
  <si>
    <t>49</t>
  </si>
  <si>
    <t>49-50</t>
  </si>
  <si>
    <t>50</t>
  </si>
  <si>
    <t>52</t>
  </si>
  <si>
    <t>53</t>
  </si>
  <si>
    <t>54</t>
  </si>
  <si>
    <t>54-55</t>
  </si>
  <si>
    <t>56</t>
  </si>
  <si>
    <t>56-57</t>
  </si>
  <si>
    <t>57</t>
  </si>
  <si>
    <t>58</t>
  </si>
  <si>
    <t>59</t>
  </si>
  <si>
    <t>60-61</t>
  </si>
  <si>
    <t>62-63</t>
  </si>
  <si>
    <t>63</t>
  </si>
  <si>
    <t>64</t>
  </si>
  <si>
    <t>65</t>
  </si>
  <si>
    <t>66</t>
  </si>
  <si>
    <t>67</t>
  </si>
  <si>
    <t>68-69</t>
  </si>
  <si>
    <t>69-70</t>
  </si>
  <si>
    <t>71-72</t>
  </si>
  <si>
    <t>73</t>
  </si>
  <si>
    <t>72</t>
  </si>
  <si>
    <t>74</t>
  </si>
  <si>
    <t>75</t>
  </si>
  <si>
    <t>76</t>
  </si>
  <si>
    <t>77</t>
  </si>
  <si>
    <t>78</t>
  </si>
  <si>
    <t>79-80</t>
  </si>
  <si>
    <t>80</t>
  </si>
  <si>
    <t>82</t>
  </si>
  <si>
    <t>83</t>
  </si>
  <si>
    <t>84</t>
  </si>
  <si>
    <t>85</t>
  </si>
  <si>
    <t>87</t>
  </si>
  <si>
    <t>86-87</t>
  </si>
  <si>
    <t>88</t>
  </si>
  <si>
    <t>88-90</t>
  </si>
  <si>
    <t>90-91</t>
  </si>
  <si>
    <t>92</t>
  </si>
  <si>
    <t>92-93</t>
  </si>
  <si>
    <t>94-95</t>
  </si>
  <si>
    <t>95</t>
  </si>
  <si>
    <t>96</t>
  </si>
  <si>
    <t>96-97</t>
  </si>
  <si>
    <t>97-98</t>
  </si>
  <si>
    <t>99</t>
  </si>
  <si>
    <t>100</t>
  </si>
  <si>
    <t>101-102</t>
  </si>
  <si>
    <t>102</t>
  </si>
  <si>
    <t>103</t>
  </si>
  <si>
    <t>104</t>
  </si>
  <si>
    <t>105</t>
  </si>
  <si>
    <t>106</t>
  </si>
  <si>
    <t>107</t>
  </si>
  <si>
    <t>107-108</t>
  </si>
  <si>
    <t>108-109</t>
  </si>
  <si>
    <t>109-110</t>
  </si>
  <si>
    <t>110-111</t>
  </si>
  <si>
    <t>111-112</t>
  </si>
  <si>
    <t>112-113</t>
  </si>
  <si>
    <t>114</t>
  </si>
  <si>
    <t>115</t>
  </si>
  <si>
    <t>116-117</t>
  </si>
  <si>
    <t>118-119</t>
  </si>
  <si>
    <t>120-121</t>
  </si>
  <si>
    <t>121-122</t>
  </si>
  <si>
    <t>122</t>
  </si>
  <si>
    <t>123</t>
  </si>
  <si>
    <t>124</t>
  </si>
  <si>
    <t>125</t>
  </si>
  <si>
    <t>126</t>
  </si>
  <si>
    <t>127</t>
  </si>
  <si>
    <t>128</t>
  </si>
  <si>
    <t>S/No:</t>
  </si>
  <si>
    <t>PAGE</t>
  </si>
  <si>
    <t>Ministry of Humanitarial &amp; Disaster Mgt.</t>
  </si>
  <si>
    <t>Financial Statement</t>
  </si>
  <si>
    <t>Sectoral Analysis</t>
  </si>
  <si>
    <t>Expenditure Profile</t>
  </si>
  <si>
    <t>Composition of Resource Position</t>
  </si>
  <si>
    <t>Budget Speech</t>
  </si>
  <si>
    <t>iii-x</t>
  </si>
  <si>
    <t>xi</t>
  </si>
  <si>
    <t>xii</t>
  </si>
  <si>
    <t>xiii</t>
  </si>
  <si>
    <t>ADMIN CODE:  011100100303  -  SPECIAL ADVISER ON FINANCE</t>
  </si>
  <si>
    <t>ADMIN CODE:  011100100304  -  SPECIAL ADVISER ON JUSTICE</t>
  </si>
  <si>
    <t>ADMIN CODE:  011100100305  -  SPECIAL ADVISER ON LOCAL GOVERNMENT</t>
  </si>
  <si>
    <t>ADMIN CODE:  011100100306  -  SPECIAL ADVISER ON HOUSING</t>
  </si>
  <si>
    <t>ADMIN CODE:  011100100307  -  SPECIAL ADVISER ON POLITICAL</t>
  </si>
  <si>
    <t>ADMIN CODE:  011100100308  -  SPECIAL ADVISER ON SECURITY</t>
  </si>
  <si>
    <t>ADMIN CODE:  011100100309  -  SPECIAL ADVISER ON WORKS</t>
  </si>
  <si>
    <t>ADMIN CODE:  011100100310  -  SPECIAL ADVISER ON HEALTH</t>
  </si>
  <si>
    <t>ADMIN CODE:  011100100311  -  SPECIAL ADVISER ON AGRICULTURE</t>
  </si>
  <si>
    <t>ADMIN CODE:  011100100312  -  SPECIAL ADVISER ON RELIGIOUS MATTERS</t>
  </si>
  <si>
    <t>ADMIN CODE:  011100100313  -  SPECIAL ADVISER ON COMMERCE</t>
  </si>
  <si>
    <t>ADMIN CODE:  011100100314  -  SPECIAL ADVISER ON WATER RESOURCES</t>
  </si>
  <si>
    <t>ADMIN CODE:  011100100315  -  SPECIAL ADVISER ON TRANSPORT &amp; ENERGY</t>
  </si>
  <si>
    <t>ADMIN CODE:  011100100316  -  SPECIAL ADVISER ON HUMANITARIAN AFFAIRS</t>
  </si>
  <si>
    <t>ADMIN CODE:  011100100317  -  SPECIAL ADVISER ON ENVIRONMENT</t>
  </si>
  <si>
    <t>ADMIN CODE:  011100100320  -  SPECIAL ADVISER ON ECONOMIC DEVELOPMENT</t>
  </si>
  <si>
    <t>ADMIN CODE:  011100100319  -  SPECIAL ADVISER ON WOMEN AFFAIRS</t>
  </si>
  <si>
    <t>ADMIN CODE:  011100100321  -  SPECIAL ADVISER ON LAND &amp; SOLID MINERALS</t>
  </si>
  <si>
    <t>ADMIN CODE:  011100500100  -  SUSTAINABLE DEVELOPMENT GOALS</t>
  </si>
  <si>
    <t>ADMIN CODE:  011101000100  -  BUREAU ON PUBLIC PROCUREMENT</t>
  </si>
  <si>
    <t>ADMIN CODE:  011101300100  -  OFFICE OF THE SECRETARY TO THE STATE GOVERNMENT</t>
  </si>
  <si>
    <t>ADMIN CODE:  011101300200  -  UNICEF COORDINATOR</t>
  </si>
  <si>
    <t>ADMIN CODE:  011101300300  -  LANDSCAPE UNIT</t>
  </si>
  <si>
    <t>ADMIN CODE:  011101300400  -  NATIONAL VOLUNTEER UNIT</t>
  </si>
  <si>
    <t>ADMIN CODE:  011101300500  -  MAINTENANCE UNIT</t>
  </si>
  <si>
    <t>ADMIN CODE:  011102100100  -  LIAISON OFFICE LAGOS</t>
  </si>
  <si>
    <t>ADMIN CODE:  011102100200  -  LIAISON OFFICE KADUNA</t>
  </si>
  <si>
    <t>ADMIN CODE:  011102100300  -  LIAISON OFFICE ABUJA</t>
  </si>
  <si>
    <t>ADMIN CODE:  011102100400  -  LIAISON OFFICE MAIDUGURI</t>
  </si>
  <si>
    <t>ADMIN CODE:  011103300100  -  YOSACA</t>
  </si>
  <si>
    <t>ADMIN CODE:  011103500100  -  LOCAL GOVERNMENT PENSION BOARD</t>
  </si>
  <si>
    <t>ADMIN CODE:  011103700100  -  PILGRIMS COMMISSION</t>
  </si>
  <si>
    <t>ADMIN CODE:  011200300100  -  YOBE STATE HOUSE OF ASSEMBLY</t>
  </si>
  <si>
    <t>ADMIN CODE:  011200400100  -  YOBE STATE HOUSE OF ASSEMBLY SERVICE COMMISSION</t>
  </si>
  <si>
    <t>ADMIN CODE:  012300300100  -  YOBE STATE TELEVISION (YTV)</t>
  </si>
  <si>
    <t>ADMIN CODE:  012300100100  -  MINISTRY OF HOME AFFAIRS, INFORMATION &amp; CULTURE</t>
  </si>
  <si>
    <t>ADMIN CODE:  012300400100  -  YOBE BROADCASTING CORPORATION (YBC)</t>
  </si>
  <si>
    <t>ADMIN CODE:  012301300100  -  YOBE STATE PRINTING CORPORATION</t>
  </si>
  <si>
    <t>ADMIN CODE:  012305700100  -  COUNCIL FOR ARTS &amp; CULTURE</t>
  </si>
  <si>
    <t>ADMIN CODE:  012400700100  -  FIRE SERVICE</t>
  </si>
  <si>
    <t>ADMIN CODE:  012500100100  -  OFFICE OF THE HEAD OF SERVICE</t>
  </si>
  <si>
    <t>ADMIN CODE:  014000100100  -  OFFICE OF THE STATE AUDITOR-GENERAL</t>
  </si>
  <si>
    <t>ADMIN CODE:  014000200100  -  LOCAL GOVERNMENT AUDIT</t>
  </si>
  <si>
    <t>ADMIN CODE:  014700100100  -  CIVIL SERVICE COMMISSION</t>
  </si>
  <si>
    <t>ADMIN CODE:  014800100100  -  STATE INDEPENDENT ELECTORAL COMMISSION</t>
  </si>
  <si>
    <t>ADMIN CODE:  015000100100  -  MINISTRY OF HUMANITARIAN AFFAIRS &amp; DISASTER MANAGEMENT</t>
  </si>
  <si>
    <t>ADMIN CODE:  016200100100  -  MINISTRY OF RELIGIOUS AFFAIRS</t>
  </si>
  <si>
    <t>ADMIN CODE:  016200100200  -  YOBE MOSQUE &amp; ISLAMIC CENTRE</t>
  </si>
  <si>
    <t>ADMIN CODE:  021500100100  -  MINISTRY OF AGRICULTURE &amp; NATURAL RESOURCES</t>
  </si>
  <si>
    <t>ADMIN CODE:  021500100200  -  MODERN ABATTOIR</t>
  </si>
  <si>
    <t>ADMIN CODE:  021500100300  -  PILOT LIVESTOCK</t>
  </si>
  <si>
    <t>ADMIN CODE:  021500100400  -  IRRIGATION PROGRAMME</t>
  </si>
  <si>
    <t>ADMIN CODE:  021510200100  -  AGRICULTURAL DEVELOPMENT PROGRAMME (ADP)</t>
  </si>
  <si>
    <t>ADMIN CODE:  021511000100  -  FERTILIZER BLENDING PLANT</t>
  </si>
  <si>
    <t>ADMIN CODE:  022000100100  -  MINISTRY OF FINANCE</t>
  </si>
  <si>
    <t>ADMIN CODE:  022000100200  -  CONSOLIDATED REVENUE FUND CHARGES</t>
  </si>
  <si>
    <t>ADMIN CODE:  022000100300  -  MISCELLANEOUS</t>
  </si>
  <si>
    <t>ADMIN CODE:  022000100400  -  EFFICIENTY UNIT</t>
  </si>
  <si>
    <t>ADMIN CODE:  022000200100  -  DEBT MANAGEMENT OFFICE (DMO)</t>
  </si>
  <si>
    <t>ADMIN CODE:  022000700100  -  OFFICE OF THE ACCOUNTANT-GENERAL</t>
  </si>
  <si>
    <t>ADMIN CODE:  022000700200  -  PUBLIC FINANCE MANAGEMENT UNIT</t>
  </si>
  <si>
    <t>ADMIN CODE:  022000800100  -  BOARD OF INTERNAL REVENUE (BIR)</t>
  </si>
  <si>
    <t>ADMIN CODE:  022200100100  -  MINISTRY OF COMMERCE, INDUSTRY &amp; TOURISM</t>
  </si>
  <si>
    <t>ADMIN CODE:  022205100100  -  SMALL &amp; MEDIUM SCALE ENTREPRISES</t>
  </si>
  <si>
    <t>ADMIN CODE:  022205200100  -  STATE HOTELS BOARD</t>
  </si>
  <si>
    <t>ADMIN CODE:  022205900100  -  MICROFINANCE BANK</t>
  </si>
  <si>
    <t>ADMIN CODE:  022206100100  -  PRE-STRESS CONCRETE POLE INDUSTRY DAMATURU</t>
  </si>
  <si>
    <t>ADMIN CODE:  022900100100  -  MINISTRY OF TRANSPORT AND ENERGY</t>
  </si>
  <si>
    <t>ADMIN CODE:  023400100100  -  MINISTRY OF WORKS</t>
  </si>
  <si>
    <t>ADMIN CODE:  023800100100  -  MINISTRY OF BUDGET &amp; ECONOMIC PLANNING</t>
  </si>
  <si>
    <t>ADMIN CODE:  023800100200  -  BUDGET MONITORING &amp; INSPECTION</t>
  </si>
  <si>
    <t>ADMIN CODE:  023800100300  -  STATISTICS DEPARTMENT</t>
  </si>
  <si>
    <t>ADMIN CODE:  023800100500  -  YOBE STATE BUREAU OF STATISTICS</t>
  </si>
  <si>
    <t>ADMIN CODE:  025000100100  -  FISCAL RESPONSIBILITY BOARD</t>
  </si>
  <si>
    <t>ADMIN CODE:  025200100100  -  MINISTRY OF WATER RESOURCES</t>
  </si>
  <si>
    <t>ADMIN CODE:  025210200100  -  YOBE STATE WATER CORPORATION</t>
  </si>
  <si>
    <t>ADMIN CODE:  025210300100  -  RURAL WATER SUPPLY &amp; SANITATION AGENCY (RUWASA)</t>
  </si>
  <si>
    <t>ADMIN CODE:  025300100100  -  MINISTRY OF HOUSING &amp; URBAN DEVELOPMENT</t>
  </si>
  <si>
    <t>ADMIN CODE:  025301000100  -  HOUSING &amp; PROPERTY DEVELOPMENT</t>
  </si>
  <si>
    <t>ADMIN CODE:  026000100100  -  MINISTRY OF LAND &amp; SOLID MINERALS</t>
  </si>
  <si>
    <t>ADMIN CODE:  031800100100  -  JUDICIAL SERVICE COMMISSION</t>
  </si>
  <si>
    <t>ADMIN CODE:  032600100100  -  MINISTRY OF JUSTICE</t>
  </si>
  <si>
    <t>ADMIN CODE:  032600100200  -  PREROGATIVE OF MERCY</t>
  </si>
  <si>
    <t>ADMIN CODE:  032600100300  -  RENT TRIBUNAL</t>
  </si>
  <si>
    <t>ADMIN CODE:  032600100400  -  SANITATION COURT</t>
  </si>
  <si>
    <t>ADMIN CODE:  032600100500  -  REVENUE COURT</t>
  </si>
  <si>
    <t>ADMIN CODE:  032605100100  -  HIGH COURT OF JUSTICE</t>
  </si>
  <si>
    <t>ADMIN CODE:  032605200100  -  SHARIA COURT DIVISION</t>
  </si>
  <si>
    <t>ADMIN CODE:  032605300100  -  SHARIA COURT OF APPEAL</t>
  </si>
  <si>
    <t>ADMIN CODE:  051300100100  -  MINISTRY OF YOUTH, SPORTS, SOCIAL &amp; COMMUNITY DEVELOPMENT</t>
  </si>
  <si>
    <t>ADMIN CODE:  051300100200  -  SPORTS COUNCIL</t>
  </si>
  <si>
    <t>ADMIN CODE:  051300100300  -  YOBE DESERT STARS</t>
  </si>
  <si>
    <t>ADMIN CODE:  051300200100  -  NYSC</t>
  </si>
  <si>
    <t>ADMIN CODE:  051400100100  -  MINISTRY OF WOMEN AFFAIRS</t>
  </si>
  <si>
    <t>ADMIN CODE:  051700100100  -  MINISTRY OF EDUCATION</t>
  </si>
  <si>
    <t>ADMIN CODE:  051700300100  -  STATE UNIVERSAL BASIC EDUCATION BOARD (SUBEB)</t>
  </si>
  <si>
    <t>ADMIN CODE:  051700800100  -  LIBRARY BOARD</t>
  </si>
  <si>
    <t>ADMIN CODE:  051701000100  -  AGENCY FOR MASS EDUCATION</t>
  </si>
  <si>
    <t>ADMIN CODE:  051703000100  -  ZONAL INSPECTORATE</t>
  </si>
  <si>
    <t>ADMIN CODE:  051703100100  -  ARABIC &amp; ISLAMIC EDUCATION BOARD</t>
  </si>
  <si>
    <t>ADMIN CODE:  051705400100  -  TEACHING SERVICE BOARD (TSB)</t>
  </si>
  <si>
    <t>ADMIN CODE:  051705500100  -  SCIENCE &amp; TECHNICAL SCHOOLS BOARD</t>
  </si>
  <si>
    <t>ADMIN CODE:  051705600100  -  YOBE STATE SCHOLARSHIP BOARD</t>
  </si>
  <si>
    <t>ADMIN CODE:  051706400100  -  EDUCATION RESOURCE CENTRE</t>
  </si>
  <si>
    <t>ADMIN CODE: 052100100100 - MINISTRY OF HEALTH</t>
  </si>
  <si>
    <t>ADMIN CODE: 052100100200 - EPIDEMOLOGICAL UNIT</t>
  </si>
  <si>
    <t>ADMIN CODE: 052100100300  -  NPI UNIT</t>
  </si>
  <si>
    <t>ADMIN CODE: 052100300100  -  PRIMARY HEALTH CARE MANAGEMENT BOARD</t>
  </si>
  <si>
    <t>ADMIN CODE: 052110200100  -  HOSPITAL MANAGEMENT BOARD (HMB)</t>
  </si>
  <si>
    <t>ADMIN CODE: 052110200200  -  YOBE STATE UNIVERSITY TEACHING HOSPITAL</t>
  </si>
  <si>
    <t>ADMIN CODE: 052110400100  -  SHEHU SULE COLLEGE OF NURSING &amp; MIDWIFERY, DAMATURU</t>
  </si>
  <si>
    <t>ADMIN CODE: 052110600100  -  COLLEGE OF HEALTH SCIENCE &amp; TECHNOLOGY, NGURU</t>
  </si>
  <si>
    <t>ADMIN CODE: 052110700100  -  FAMILY SUPPORT MCHC</t>
  </si>
  <si>
    <t>ADMIN CODE: 053500100100  -  MINISTRY OF ENVIRONMENT</t>
  </si>
  <si>
    <t>ADMIN CODE: 053505600100  -  NEAZDP</t>
  </si>
  <si>
    <t>ADMIN CODE: 053505700100  -  AFFORESTATION</t>
  </si>
  <si>
    <t>ADMIN CODE: 053511600100  -  YOSEPA</t>
  </si>
  <si>
    <t>ADMIN CODE: 055100100100  -  MINISTRY FOR LOCAL GOVERNMENT &amp; CHIEFTAINCY AFFAIRS</t>
  </si>
  <si>
    <t>ADMIN CODE: 055100200100  -  EMIRATE COUNCIL</t>
  </si>
  <si>
    <t>Others Maintenance Service</t>
  </si>
  <si>
    <t>MINISTRY OF LAND AND SOLID MINERALS</t>
  </si>
  <si>
    <t>EXPENDITURE PROFILE 2020 BUDGET</t>
  </si>
  <si>
    <t xml:space="preserve">SECTORAL ANALYSIS </t>
  </si>
  <si>
    <t>ADMIN CODE: 011100100100  -  GOVERNMENT HOUSE</t>
  </si>
  <si>
    <t>ADMIN CODE: 011100100200   -   DEPUTY GOVERNOR'S OFFICE</t>
  </si>
  <si>
    <t>ADMIN CODE:  011100100301   -   SPECIAL ADVISER ON BUDGET</t>
  </si>
  <si>
    <t>51-52</t>
  </si>
  <si>
    <t>52-53</t>
  </si>
  <si>
    <t>55</t>
  </si>
  <si>
    <t>62</t>
  </si>
  <si>
    <t>97</t>
  </si>
  <si>
    <t>98</t>
  </si>
  <si>
    <t>102-103</t>
  </si>
  <si>
    <t>113-114</t>
  </si>
  <si>
    <t>116</t>
  </si>
  <si>
    <t>117-118</t>
  </si>
  <si>
    <t>119-120</t>
  </si>
  <si>
    <t>121</t>
  </si>
  <si>
    <t>123-124</t>
  </si>
  <si>
    <t>129</t>
  </si>
  <si>
    <t>ADMIN CODE: 051710100100 - MINISTRY OF HIGHER EDUCATION</t>
  </si>
  <si>
    <t>051710100100</t>
  </si>
  <si>
    <t>015000200100</t>
  </si>
  <si>
    <t>Agricultural Development Programme (ADP)</t>
  </si>
  <si>
    <t>MINISTRY OF YOUTH, SPORT &amp; SOCIAL COMM. DEV.</t>
  </si>
  <si>
    <t>Operational Cost of Election Activities</t>
  </si>
  <si>
    <t>00000000000000</t>
  </si>
  <si>
    <t>ADMIN CODE: 051716500100 - COLLEGE OF EDUCATION GASHUA</t>
  </si>
  <si>
    <t>ADMIN CODE: 051716600100 - COLLEGE OF ADMINISTRATIVE &amp; BUSINESS STUDIES, (CABS) POTISKUM</t>
  </si>
  <si>
    <t>ADMIN CODE: 051716700100 - COLLEGE OF AGRICULTURE, GUJBA</t>
  </si>
  <si>
    <t>ADMIN CODE: 051716900100 - COLLEGE OF LEGAL &amp; ISLAMIC STUDIES, NGURU</t>
  </si>
  <si>
    <t>ADMIN CODE:  051712100100  -  YOBE STATE UNIVERSITY</t>
  </si>
  <si>
    <t>ADMIN CODE:  051711800100  -  MAI IDRISS ALOOMA POLYTECHNIC, GEIDAM</t>
  </si>
  <si>
    <t>ADMIN CODE:  051710100300  -  REMEDIAL PROGRAMME</t>
  </si>
  <si>
    <t xml:space="preserve">051710100300 </t>
  </si>
  <si>
    <t>051716500100</t>
  </si>
  <si>
    <t>051716600100</t>
  </si>
  <si>
    <t>051716700100</t>
  </si>
  <si>
    <t>051716800100</t>
  </si>
  <si>
    <t>051712100100</t>
  </si>
  <si>
    <t>051711800100</t>
  </si>
  <si>
    <t>Ministry of Humanitarian Affairs &amp; Disaster Mgt</t>
  </si>
  <si>
    <t>CABS Potiskum</t>
  </si>
  <si>
    <t>ADMIN CODE:  015000800100  -  STATE EMERGENCY MANAGEMENT AGENCY</t>
  </si>
  <si>
    <t>015000800100</t>
  </si>
  <si>
    <t>022900300100</t>
  </si>
  <si>
    <t>ADMIN CODE:  022900300100  -  RURAL ELECTRIFICATION BOARD</t>
  </si>
  <si>
    <t>26-27</t>
  </si>
  <si>
    <t>27</t>
  </si>
  <si>
    <t>33-34</t>
  </si>
  <si>
    <t>35</t>
  </si>
  <si>
    <t>42-43</t>
  </si>
  <si>
    <t>47</t>
  </si>
  <si>
    <t>50-51</t>
  </si>
  <si>
    <t>59-60</t>
  </si>
  <si>
    <t>61</t>
  </si>
  <si>
    <t>66-67</t>
  </si>
  <si>
    <t>70-71</t>
  </si>
  <si>
    <t>71</t>
  </si>
  <si>
    <t>77-78</t>
  </si>
  <si>
    <t>79</t>
  </si>
  <si>
    <t>88-89</t>
  </si>
  <si>
    <t>90</t>
  </si>
  <si>
    <t>99-100</t>
  </si>
  <si>
    <t>100-101</t>
  </si>
  <si>
    <t>109</t>
  </si>
  <si>
    <t>110</t>
  </si>
  <si>
    <t>111</t>
  </si>
  <si>
    <t>112</t>
  </si>
  <si>
    <t>Family Support MCHC</t>
  </si>
  <si>
    <t>Pre-Stress Concrete Pole Damaturu</t>
  </si>
  <si>
    <t>Acquisition/Compensation of Office Building</t>
  </si>
  <si>
    <t>Ministry of Transport &amp; Energy</t>
  </si>
  <si>
    <t>College of Education, Gashua</t>
  </si>
  <si>
    <t>Yobe State Scholarship Board</t>
  </si>
  <si>
    <t>Debt Management Office (DMO)</t>
  </si>
  <si>
    <t>SECT</t>
  </si>
  <si>
    <t>ORG</t>
  </si>
  <si>
    <t>SUB ORG</t>
  </si>
  <si>
    <t>SUB SUB</t>
  </si>
  <si>
    <t>SUB SUB SUB</t>
  </si>
  <si>
    <t>01</t>
  </si>
  <si>
    <t>11</t>
  </si>
  <si>
    <t>010</t>
  </si>
  <si>
    <t>001</t>
  </si>
  <si>
    <t>00</t>
  </si>
  <si>
    <t>002</t>
  </si>
  <si>
    <t>003</t>
  </si>
  <si>
    <t>02</t>
  </si>
  <si>
    <t>03</t>
  </si>
  <si>
    <t>04</t>
  </si>
  <si>
    <t>05</t>
  </si>
  <si>
    <t>06</t>
  </si>
  <si>
    <t>07</t>
  </si>
  <si>
    <t>08</t>
  </si>
  <si>
    <t>09</t>
  </si>
  <si>
    <t>10</t>
  </si>
  <si>
    <t>12</t>
  </si>
  <si>
    <t>13</t>
  </si>
  <si>
    <t>14</t>
  </si>
  <si>
    <t>15</t>
  </si>
  <si>
    <t>050</t>
  </si>
  <si>
    <t>130</t>
  </si>
  <si>
    <t>004</t>
  </si>
  <si>
    <t>005</t>
  </si>
  <si>
    <t>210</t>
  </si>
  <si>
    <t>330</t>
  </si>
  <si>
    <t>350</t>
  </si>
  <si>
    <t>370</t>
  </si>
  <si>
    <t>030</t>
  </si>
  <si>
    <t>040</t>
  </si>
  <si>
    <t>570</t>
  </si>
  <si>
    <t>070</t>
  </si>
  <si>
    <t>020</t>
  </si>
  <si>
    <t>080</t>
  </si>
  <si>
    <t>180</t>
  </si>
  <si>
    <t>510</t>
  </si>
  <si>
    <t>520</t>
  </si>
  <si>
    <t>590</t>
  </si>
  <si>
    <t>600</t>
  </si>
  <si>
    <t>34</t>
  </si>
  <si>
    <t>60</t>
  </si>
  <si>
    <t>530</t>
  </si>
  <si>
    <t>300</t>
  </si>
  <si>
    <t>310</t>
  </si>
  <si>
    <t>540</t>
  </si>
  <si>
    <t>550</t>
  </si>
  <si>
    <t>560</t>
  </si>
  <si>
    <t>640</t>
  </si>
  <si>
    <t>650</t>
  </si>
  <si>
    <t>660</t>
  </si>
  <si>
    <t>670</t>
  </si>
  <si>
    <t>680</t>
  </si>
  <si>
    <t>060</t>
  </si>
  <si>
    <t>160</t>
  </si>
  <si>
    <t>TOTAL APPROVED EXPENDITURE  2020</t>
  </si>
  <si>
    <t>70741</t>
  </si>
  <si>
    <t>70821</t>
  </si>
  <si>
    <t>70831</t>
  </si>
  <si>
    <t>70321</t>
  </si>
  <si>
    <t>70841</t>
  </si>
  <si>
    <t>70331</t>
  </si>
  <si>
    <t>ADMIN CODE:  011100100318  -  SPECIAL ADVISER ON YOUTH AND SPORTS</t>
  </si>
  <si>
    <t>016200100200</t>
  </si>
  <si>
    <t>032600100300</t>
  </si>
  <si>
    <t>032600100400</t>
  </si>
  <si>
    <t>032600100500</t>
  </si>
  <si>
    <t>051700100200</t>
  </si>
  <si>
    <t>051703000100</t>
  </si>
  <si>
    <t>051706400100</t>
  </si>
  <si>
    <t>051710100300</t>
  </si>
  <si>
    <t>051716900100</t>
  </si>
  <si>
    <t>052110700100</t>
  </si>
  <si>
    <t>ADMIN CODE:  014700200100  -  LOCAL GOVERNMENT SERVICE COMMISSION</t>
  </si>
  <si>
    <t>ORIGINAL BUDGET 2020</t>
  </si>
  <si>
    <t>AMENDED BUDGET 2020</t>
  </si>
  <si>
    <t>o/ w COVID- responsive (in 2020 amended budget)</t>
  </si>
  <si>
    <t xml:space="preserve">Explanation </t>
  </si>
  <si>
    <t xml:space="preserve">ORIGINAL OVERHEAD COST  2020 </t>
  </si>
  <si>
    <t>AMENDED OVERHEAD COST 2020</t>
  </si>
  <si>
    <t xml:space="preserve">ORIGINAL CAPITAL 2020 </t>
  </si>
  <si>
    <t>AMENDED CAPITAL 2020</t>
  </si>
  <si>
    <t xml:space="preserve">TOTAL AMENDED  </t>
  </si>
  <si>
    <t>Assumptions:</t>
  </si>
  <si>
    <t xml:space="preserve">Oil Price </t>
  </si>
  <si>
    <t>Oil Production (National)</t>
  </si>
  <si>
    <t>Exchange Rate</t>
  </si>
  <si>
    <t>Mineral Ratio</t>
  </si>
  <si>
    <t>Covid -19 Aids/Grant</t>
  </si>
  <si>
    <t>CBN-COVID- 19</t>
  </si>
  <si>
    <t xml:space="preserve">ORIGINAL BUDGET 2020 </t>
  </si>
  <si>
    <t>022905500100</t>
  </si>
  <si>
    <t>ADMIN CODE:  022905500100  -  ROAD TRAFFIC AGENCY (YOROTA)</t>
  </si>
  <si>
    <t>ADMIN CODE:  022905600100  -  CARGO AIRPORT AGENCY</t>
  </si>
  <si>
    <t>022905600100</t>
  </si>
  <si>
    <t>ADMIN CODE:  023400400100  -  ROAD MAINTENANCE AGENCY</t>
  </si>
  <si>
    <t>023400400100</t>
  </si>
  <si>
    <t>ADMIN CODE: 052100200100 - YOBE STATE CONTRIBUTORY HEALTHCARE MANAGEMENT AGENCY</t>
  </si>
  <si>
    <t>052100200100</t>
  </si>
  <si>
    <t>Internet Access Charges</t>
  </si>
  <si>
    <t xml:space="preserve">Other Maintenance Services </t>
  </si>
  <si>
    <t>220205605</t>
  </si>
  <si>
    <t>Cleaning and furmigation</t>
  </si>
  <si>
    <t>Workshops &amp; Training - Local</t>
  </si>
  <si>
    <t>Refreshment and Meals</t>
  </si>
  <si>
    <t>052111300100</t>
  </si>
  <si>
    <t>ADMIN CODE: 052111300100  -  YOBE STATE DRUGS AND MEDICAL CONSUMABLES MANAGEMENT AGENCY</t>
  </si>
  <si>
    <t xml:space="preserve">REMARKS </t>
  </si>
  <si>
    <t>Road Traffic Agency (YOROTA)</t>
  </si>
  <si>
    <t>Cargo Airport Agency</t>
  </si>
  <si>
    <t>Road Maintenance Agency</t>
  </si>
  <si>
    <t>ACTUAL JAN - MAY 2020</t>
  </si>
  <si>
    <t>Construction of Storage Facilities</t>
  </si>
  <si>
    <t xml:space="preserve">Purchase of Chairs </t>
  </si>
  <si>
    <t>Purchase of Chairs</t>
  </si>
  <si>
    <t>32010223</t>
  </si>
  <si>
    <t>Construction/Provision of ICT Infrastructure</t>
  </si>
  <si>
    <t>22060102</t>
  </si>
  <si>
    <t>Internal Public Debt</t>
  </si>
  <si>
    <t>ACTUAL EXP. JAN-MAY 2020</t>
  </si>
  <si>
    <t>Rehablitation of office Building</t>
  </si>
  <si>
    <t>ADMIN CODE:  032605100200  -  ADMINISTRATION OF JUSTICE</t>
  </si>
  <si>
    <t>22021037</t>
  </si>
  <si>
    <t>Prevention &amp; Control of Infectious Diseases</t>
  </si>
  <si>
    <t>Drugs &amp; Medical Consumables Mgt Agency</t>
  </si>
  <si>
    <t>Agency for Mass Education</t>
  </si>
  <si>
    <t>Pre-Stressed Concrete Pole Industry Dtr</t>
  </si>
  <si>
    <t>Council for Arts &amp; Culture</t>
  </si>
  <si>
    <t>Special Adviser on Women Affairs</t>
  </si>
  <si>
    <t>Special Adviser on Youth and Sports</t>
  </si>
  <si>
    <t xml:space="preserve"> Workshop&amp; Training- local  </t>
  </si>
  <si>
    <t>Purchase of Industrial Equipment</t>
  </si>
  <si>
    <t>Contributory Healthcare Mgt Agency</t>
  </si>
  <si>
    <t>State Independent Electoral Commission</t>
  </si>
  <si>
    <t>New Partnership for Africa's Dev. (NEPAD)</t>
  </si>
  <si>
    <t>ADMIN CODE:  023800100400  -  NEW PARTNERSHIP FOR AFRICA'S DEVELOPMENT (NEPAD)</t>
  </si>
  <si>
    <t>Worshop &amp; Training - Local</t>
  </si>
  <si>
    <t>Foodstuff/Catering Materials Supplies</t>
  </si>
  <si>
    <t>Purchase of Fire fighting Equipment</t>
  </si>
  <si>
    <t>Safes/File Cabinets/Cup Boards</t>
  </si>
  <si>
    <t>ADMIN CODE:  051700100100  -  MINISTRY OF BASIC &amp; SECONDARY EDUCATION</t>
  </si>
  <si>
    <t>ADMIN CODE:  051700100200  -  FRENCH, KANURI &amp; ARABIC CENTRE</t>
  </si>
  <si>
    <t>French, Kanuri &amp; Arabic Centre</t>
  </si>
  <si>
    <t>Ministry of Basic &amp; Secondary Education</t>
  </si>
  <si>
    <t>Inflation (National)</t>
  </si>
  <si>
    <t xml:space="preserve">GDP Growth (National) </t>
  </si>
  <si>
    <t>2020 ORIGINAL BUDGET</t>
  </si>
  <si>
    <t>ACTUAL JAN-MAY</t>
  </si>
  <si>
    <t>2020 AMENDED BUDGET</t>
  </si>
  <si>
    <t>Domestic Current Aids</t>
  </si>
  <si>
    <t>Aids</t>
  </si>
  <si>
    <t>Total Aids</t>
  </si>
  <si>
    <t>MINISTRY OF LAND AND SURVEY</t>
  </si>
  <si>
    <t>APPROVED AMENDED BUDGET 2020</t>
  </si>
  <si>
    <t>AMENDED PERSONAL              COST 2020</t>
  </si>
  <si>
    <t>MOHAMMED A HARUNA</t>
  </si>
  <si>
    <t>DEPUTY CLERK</t>
  </si>
  <si>
    <t xml:space="preserve"> ORIGINAL BUDGET 2020</t>
  </si>
  <si>
    <t>ADMINISTRATIVE SECTOR</t>
  </si>
  <si>
    <t xml:space="preserve">SUB-TOTAL </t>
  </si>
  <si>
    <t xml:space="preserve">ECONOMIC SECTOR </t>
  </si>
  <si>
    <t xml:space="preserve">SOCIAL SECTOR </t>
  </si>
  <si>
    <t>LAW &amp; JUSTICE SECTOR</t>
  </si>
  <si>
    <t xml:space="preserve">GRAND TOTAL </t>
  </si>
  <si>
    <t>Capital Expenditures: =(F+G)</t>
  </si>
  <si>
    <t>General Administration</t>
  </si>
  <si>
    <t>Economic</t>
  </si>
  <si>
    <t>Law and Justice</t>
  </si>
  <si>
    <t>SUMMARY</t>
  </si>
  <si>
    <t>O/W COVID-19 RESPONSIVE (IN 2020 AMENDED BUDGET)</t>
  </si>
  <si>
    <t xml:space="preserve">Assumption </t>
  </si>
  <si>
    <t>Oil Price  (U$$/bb</t>
  </si>
  <si>
    <t>Oil Production (National, mbpd).</t>
  </si>
  <si>
    <t xml:space="preserve">Exchange rate N/U$$ </t>
  </si>
  <si>
    <t>GDP growth (National, percent annual Change)</t>
  </si>
  <si>
    <t xml:space="preserve">Inflation (National, Percent , Annual Average </t>
  </si>
  <si>
    <t xml:space="preserve">Gross (Not Net of deductions) Statutory Allocation </t>
  </si>
  <si>
    <t>VAT</t>
  </si>
  <si>
    <t>IGR</t>
  </si>
  <si>
    <t xml:space="preserve">Internal Grants </t>
  </si>
  <si>
    <t xml:space="preserve">Opening Balance </t>
  </si>
  <si>
    <t>Recurrent Expenditures:</t>
  </si>
  <si>
    <t>Consolidated Revenue fund Charges</t>
  </si>
  <si>
    <t>Public Debt Charges (Interest payments on debt (or debt Service), Including FAAC deductions)</t>
  </si>
  <si>
    <t>Capital Expenditures:</t>
  </si>
  <si>
    <t xml:space="preserve">Economic </t>
  </si>
  <si>
    <t xml:space="preserve">Social </t>
  </si>
  <si>
    <t xml:space="preserve">General Administration </t>
  </si>
  <si>
    <t xml:space="preserve">Domestic Bonds </t>
  </si>
  <si>
    <t xml:space="preserve">Commercial Bank Loans </t>
  </si>
  <si>
    <t>External Loans</t>
  </si>
  <si>
    <t xml:space="preserve">Sales of Government assets </t>
  </si>
  <si>
    <t>Memorandum items:</t>
  </si>
  <si>
    <t>COVID-19 responsive expenditures ( % of total expenditures)</t>
  </si>
  <si>
    <t>Personnel costd (salaries, Pensions)</t>
  </si>
  <si>
    <t xml:space="preserve">Overhead Cost </t>
  </si>
  <si>
    <t xml:space="preserve">External Grants </t>
  </si>
  <si>
    <t xml:space="preserve">Law &amp; Justice </t>
  </si>
  <si>
    <t xml:space="preserve">S U M M A R Y O F R E V E N U E </t>
  </si>
  <si>
    <t xml:space="preserve">Other FAAC transfer (exchange rate gain, Augmentation, Others </t>
  </si>
  <si>
    <t xml:space="preserve">DESCRIPTION </t>
  </si>
  <si>
    <r>
      <t xml:space="preserve">2020 APPROVED  ORIGINAL BUDGET     </t>
    </r>
    <r>
      <rPr>
        <b/>
        <sz val="12"/>
        <color theme="1"/>
        <rFont val="Calibri"/>
        <family val="2"/>
      </rPr>
      <t>₦</t>
    </r>
  </si>
  <si>
    <r>
      <t xml:space="preserve">2020 APPROVED AMENDED BUDGET      </t>
    </r>
    <r>
      <rPr>
        <b/>
        <sz val="12"/>
        <color theme="1"/>
        <rFont val="Calibri"/>
        <family val="2"/>
      </rPr>
      <t>₦</t>
    </r>
    <r>
      <rPr>
        <b/>
        <sz val="12"/>
        <color theme="1"/>
        <rFont val="Calibri"/>
        <family val="2"/>
        <scheme val="minor"/>
      </rPr>
      <t xml:space="preserve"> </t>
    </r>
  </si>
  <si>
    <t xml:space="preserve">EXPLANATORY NOTES  </t>
  </si>
  <si>
    <t>COVID- 19 RESPONSIVE IN 2020 AMENDED BUDGET</t>
  </si>
  <si>
    <t>NON COVID- 19 RESPONSIVE IN 2020 AMENDED BUDGET</t>
  </si>
  <si>
    <t>NON COVID-19 RESPONSIVE IN 2020 BUDGET</t>
  </si>
  <si>
    <t xml:space="preserve"> COVID-19 RESPONSIVE IN 2020 BUDGET</t>
  </si>
  <si>
    <t xml:space="preserve">ECON CODE </t>
  </si>
  <si>
    <t>COVID-19 Palliative</t>
  </si>
  <si>
    <t>D E T A I L S    O F    C A P I T A L   E X P E N D I T U R E</t>
  </si>
  <si>
    <t xml:space="preserve">COVID-19  Palliatives </t>
  </si>
  <si>
    <t xml:space="preserve">purchase of water Tankers for distribution of water to public during COVID-19 lockdown </t>
  </si>
  <si>
    <t>Distribution of foodstuff to less previlage.</t>
  </si>
  <si>
    <t>Advocacy and enlighment Campaign in worship centers.</t>
  </si>
  <si>
    <t xml:space="preserve">Distribution of improved seeds and seedlings to farmers for food security </t>
  </si>
  <si>
    <t>Supply of water pumps for Irrigation to Farmers</t>
  </si>
  <si>
    <t>Expansion of Markets at four major towns and Trailer park in Pokiskum for social distancing</t>
  </si>
  <si>
    <t>Installation of gen sets at Isolation Centres, Hospitals and Doctors Quarters.</t>
  </si>
  <si>
    <t>For virtual learning</t>
  </si>
  <si>
    <t xml:space="preserve">Construction of more classrooms to decongest students' population </t>
  </si>
  <si>
    <t>Rehabilitation of  classrooms to decongest students' population.</t>
  </si>
  <si>
    <t xml:space="preserve">Provision of Isolation Centres and Expansion of Health  Facilities </t>
  </si>
  <si>
    <t xml:space="preserve">Rehab of  Isolation Centres and Healthcare  Facilities </t>
  </si>
  <si>
    <t>Allowance for  Health workers</t>
  </si>
  <si>
    <t>Establishment of sustainable Drugs and Medical Consumables Supply Systems</t>
  </si>
  <si>
    <t>Management of infectious diseases</t>
  </si>
  <si>
    <t xml:space="preserve">Rehab of  Healthcare  Facilities </t>
  </si>
  <si>
    <t xml:space="preserve"> Allowance for health works </t>
  </si>
  <si>
    <t xml:space="preserve">Allowance for Health workers staff </t>
  </si>
  <si>
    <t xml:space="preserve">Allowance for health works staff </t>
  </si>
  <si>
    <t>EN 1.1</t>
  </si>
  <si>
    <t>EN1.7</t>
  </si>
  <si>
    <t>Explanatory Notes 1 (EN 1)</t>
  </si>
  <si>
    <t>EN 1</t>
  </si>
  <si>
    <t>EN 1.2</t>
  </si>
  <si>
    <t>EN1.4</t>
  </si>
  <si>
    <t>EN1.5</t>
  </si>
  <si>
    <t>EN1.6</t>
  </si>
  <si>
    <t>EN2</t>
  </si>
  <si>
    <t>EN2.2</t>
  </si>
  <si>
    <t>EN2.4</t>
  </si>
  <si>
    <t>EN2.1, 2.2 &amp; 2.3</t>
  </si>
  <si>
    <t>EN3</t>
  </si>
  <si>
    <t>EN3.1</t>
  </si>
  <si>
    <t>EN3.2</t>
  </si>
  <si>
    <t>EN3.3</t>
  </si>
  <si>
    <t>1. Revenues and grants:</t>
  </si>
  <si>
    <t>2. Expenditures:</t>
  </si>
  <si>
    <t>4. Financing:</t>
  </si>
  <si>
    <t>3. Balance =(1-2)</t>
  </si>
  <si>
    <t>5. Financing gap: (=-(3+4)</t>
  </si>
  <si>
    <t>Provision of VIP Toilet   at Isolation Centre</t>
  </si>
  <si>
    <t xml:space="preserve">Rehab of Healthcare  Facilities </t>
  </si>
  <si>
    <t xml:space="preserve">Provision of Health Equipment   </t>
  </si>
  <si>
    <t>Drugs and Medical Consumables Supply Systems</t>
  </si>
  <si>
    <t xml:space="preserve">Allowance for sanitary works  </t>
  </si>
  <si>
    <t xml:space="preserve">Allowance for Sanitary works </t>
  </si>
  <si>
    <t xml:space="preserve">Provision of Sanitary Equipment </t>
  </si>
  <si>
    <t xml:space="preserve">Spray Chemicals </t>
  </si>
  <si>
    <t xml:space="preserve">Provision of portable water to improve hygiene for COVID-19 and PEWASH. </t>
  </si>
  <si>
    <t>YOBE STATE GOVERNMENT REVIEWED BUDGET EXPLANATORY NOTE</t>
  </si>
  <si>
    <t>Item</t>
  </si>
  <si>
    <t>2020 Original Budget</t>
  </si>
  <si>
    <t>2020 Amended Budget</t>
  </si>
  <si>
    <t>o/w COVID-responsive (in 2020 amended budget)</t>
  </si>
  <si>
    <t xml:space="preserve">Assumptions: </t>
  </si>
  <si>
    <t>Explanatory Notes 1 (EN1)</t>
  </si>
  <si>
    <t>Oil price (US$/bbl)</t>
  </si>
  <si>
    <t>$57.00</t>
  </si>
  <si>
    <t>$20.00</t>
  </si>
  <si>
    <t>NIL</t>
  </si>
  <si>
    <t xml:space="preserve">EN1.1 </t>
  </si>
  <si>
    <t>Exchange rate (N/US$)</t>
  </si>
  <si>
    <t>EN1.1</t>
  </si>
  <si>
    <t>GDP growth (national, percent annual change)</t>
  </si>
  <si>
    <t>Inflation (national, percent, annual average)</t>
  </si>
  <si>
    <t>1. Opening Balance</t>
  </si>
  <si>
    <t>EN 1.7</t>
  </si>
  <si>
    <t>2. Revenues and grants:</t>
  </si>
  <si>
    <t xml:space="preserve">Gross (not net of deductions) Statutory Allocation </t>
  </si>
  <si>
    <t xml:space="preserve">EN1.4 </t>
  </si>
  <si>
    <t xml:space="preserve">EN1.5 </t>
  </si>
  <si>
    <t>Internal grants</t>
  </si>
  <si>
    <t xml:space="preserve">EN1.6 </t>
  </si>
  <si>
    <t>External grants</t>
  </si>
  <si>
    <t>3. Expenditures:</t>
  </si>
  <si>
    <t>EN 2.</t>
  </si>
  <si>
    <t>EN2.1</t>
  </si>
  <si>
    <t>Overhead costs</t>
  </si>
  <si>
    <t>EN2.3</t>
  </si>
  <si>
    <t>Public Debt charges (Interest payments on debt (or debt service), including FAAC deductions)</t>
  </si>
  <si>
    <t>Capital expenditures:</t>
  </si>
  <si>
    <t>EN2.6</t>
  </si>
  <si>
    <t>Administration</t>
  </si>
  <si>
    <t xml:space="preserve">4. Balance (=(1+2-3)) </t>
  </si>
  <si>
    <t>5. Financing:</t>
  </si>
  <si>
    <t>Commercial bank loans</t>
  </si>
  <si>
    <t>Sales of government assets</t>
  </si>
  <si>
    <t xml:space="preserve">EN3.3 </t>
  </si>
  <si>
    <t>Refunds (Miscellaneous)</t>
  </si>
  <si>
    <t>6. Financing gap (=-(4+5))</t>
  </si>
  <si>
    <t>EN 3</t>
  </si>
  <si>
    <t>Memorandum Items:</t>
  </si>
  <si>
    <t>COVID-19 responsive expenditures (% of total expenditures)</t>
  </si>
  <si>
    <t>EXPLANATORY NOTES ON THE ABOVE REVIEWED BUDGET</t>
  </si>
  <si>
    <t>EN1.2</t>
  </si>
  <si>
    <t>EN 2</t>
  </si>
  <si>
    <r>
      <rPr>
        <b/>
        <sz val="11"/>
        <color rgb="FF000000"/>
        <rFont val="Candara"/>
        <family val="2"/>
      </rPr>
      <t>EN1.1</t>
    </r>
    <r>
      <rPr>
        <sz val="11"/>
        <color rgb="FF000000"/>
        <rFont val="Candara"/>
        <family val="2"/>
      </rPr>
      <t xml:space="preserve"> </t>
    </r>
  </si>
  <si>
    <r>
      <rPr>
        <b/>
        <sz val="11"/>
        <color rgb="FF000000"/>
        <rFont val="Candara"/>
        <family val="2"/>
      </rPr>
      <t>EN1.2</t>
    </r>
    <r>
      <rPr>
        <sz val="11"/>
        <color rgb="FF000000"/>
        <rFont val="Candara"/>
        <family val="2"/>
      </rPr>
      <t xml:space="preserve"> </t>
    </r>
  </si>
  <si>
    <r>
      <rPr>
        <b/>
        <sz val="11"/>
        <color rgb="FF000000"/>
        <rFont val="Candara"/>
        <family val="2"/>
      </rPr>
      <t>EN3</t>
    </r>
    <r>
      <rPr>
        <sz val="11"/>
        <color rgb="FF000000"/>
        <rFont val="Candara"/>
        <family val="2"/>
      </rPr>
      <t xml:space="preserve"> </t>
    </r>
  </si>
  <si>
    <r>
      <rPr>
        <b/>
        <sz val="11"/>
        <color rgb="FF000000"/>
        <rFont val="Candara"/>
        <family val="2"/>
      </rPr>
      <t>EN3.1</t>
    </r>
    <r>
      <rPr>
        <sz val="11"/>
        <color rgb="FF000000"/>
        <rFont val="Candara"/>
        <family val="2"/>
      </rPr>
      <t xml:space="preserve"> </t>
    </r>
  </si>
  <si>
    <r>
      <rPr>
        <b/>
        <sz val="11"/>
        <color rgb="FF000000"/>
        <rFont val="Candara"/>
        <family val="2"/>
      </rPr>
      <t xml:space="preserve">* </t>
    </r>
    <r>
      <rPr>
        <sz val="11"/>
        <color rgb="FF000000"/>
        <rFont val="Candara"/>
        <family val="2"/>
      </rPr>
      <t>VAT has been increased based on  FGN Policy of upward review from 5.0% to 7.5%.</t>
    </r>
  </si>
  <si>
    <r>
      <rPr>
        <b/>
        <sz val="11"/>
        <color rgb="FF000000"/>
        <rFont val="Candara"/>
        <family val="2"/>
      </rPr>
      <t xml:space="preserve"> * </t>
    </r>
    <r>
      <rPr>
        <sz val="11"/>
        <color rgb="FF000000"/>
        <rFont val="Candara"/>
        <family val="2"/>
      </rPr>
      <t>IGR</t>
    </r>
    <r>
      <rPr>
        <b/>
        <sz val="11"/>
        <color rgb="FF000000"/>
        <rFont val="Candara"/>
        <family val="2"/>
      </rPr>
      <t xml:space="preserve"> </t>
    </r>
    <r>
      <rPr>
        <sz val="11"/>
        <color rgb="FF000000"/>
        <rFont val="Candara"/>
        <family val="2"/>
      </rPr>
      <t xml:space="preserve"> increased as a result of increase in PAYE due to implementation of new minimum wage and refund of PAYE of FGN employees  working in the state.</t>
    </r>
  </si>
  <si>
    <r>
      <t xml:space="preserve">*The </t>
    </r>
    <r>
      <rPr>
        <b/>
        <sz val="11"/>
        <color rgb="FF000000"/>
        <rFont val="Candara"/>
        <family val="2"/>
      </rPr>
      <t xml:space="preserve"> </t>
    </r>
    <r>
      <rPr>
        <sz val="11"/>
        <color rgb="FF000000"/>
        <rFont val="Candara"/>
        <family val="2"/>
      </rPr>
      <t xml:space="preserve">process of disposal of unserviceable assets  is ongoing.                                                                                                      * The anticipated refund from FGN on Federal roads constructed/rehabilitated by the State is confirmed to be not forthcoming.                                                                                                                                                                                                                          *The State's reviewed budget has no financing gap, therefore, we are not anticipating any new expenditure arrears. </t>
    </r>
  </si>
  <si>
    <t xml:space="preserve">Provi. of Beds &amp; Bedings to  Isolation centres </t>
  </si>
  <si>
    <t>Effective M &amp; E of COVID -19 Prevalence</t>
  </si>
  <si>
    <t xml:space="preserve">Provi of state of the arts Equipt such as Cardiac Machines   </t>
  </si>
  <si>
    <t xml:space="preserve">Provi. of Isolation Centres and Expansion of Health  Facilities </t>
  </si>
  <si>
    <t xml:space="preserve">Const. of more classrooms to decongest students' population </t>
  </si>
  <si>
    <t>PROPOSED  REVISED BUDGET</t>
  </si>
  <si>
    <r>
      <t xml:space="preserve">* Consolidated Revenue Fund Charges consist of Public debt services  and other Charges. The aggregate Public Debt Services  reduced from </t>
    </r>
    <r>
      <rPr>
        <sz val="11"/>
        <color rgb="FF000000"/>
        <rFont val="Calibri"/>
        <family val="2"/>
      </rPr>
      <t xml:space="preserve">₦7,086,254,228 to ₦2,141,254,228 </t>
    </r>
    <r>
      <rPr>
        <sz val="11"/>
        <color rgb="FF000000"/>
        <rFont val="Candara"/>
        <family val="2"/>
      </rPr>
      <t xml:space="preserve">due to slow drawdown  in the implementation of  Contract Financing facility projects such as construction of Markets, Airport,Trailer Park etc. Similarly, the state experiences slow drawdown on Family Home Funds  Facility as a result of late take-off of the project. CBN also granted waiver on repayment of loan facilities to states. </t>
    </r>
  </si>
  <si>
    <t>DETAILS  OF  REVENUE</t>
  </si>
  <si>
    <t xml:space="preserve">FAAC Revenue  </t>
  </si>
  <si>
    <t>Other FAAC Revenue</t>
  </si>
  <si>
    <t>Opening Balance</t>
  </si>
  <si>
    <t xml:space="preserve">*Capital Expenditure reduced from  ₦50,518,800,000 to ₦34,154,608,348 representing 32.37% due to removal of administrative capital expenditure and focus on completion of on-going projects only. from the revised figure the sum of  ₦26,801,608,348 and ₦7,353,000,000 are earmarked for non- COVID -19 and COVID-19 responsive expenditure  respectively. Some of the critical non COVID-19 Capital Expenditure include: Completion of International Cargo Airport, Roads, Houses etc. </t>
  </si>
  <si>
    <t xml:space="preserve">*While the COVID- 19 responsive expenditure include: Procurement of medical equipment, Construction/Rehabilitation of healthcare Facilities, Markets, trailer park etc. 11.68% of the revised budget is dedicated to COVID-19 responsive expenditure to among others, procure additional medical equipment to equip/upgrade medical facilities and isolation centres to address the COVID -19 Pandemic. Modern Markets are being constructed in the major urban centres to decongest the markets.  Provision is also made under the COVID -19 responsive expenditure as palliatives </t>
  </si>
  <si>
    <t xml:space="preserve">*This provision is to cater for covid- 19 expenditure, both Capital and Recurrent. </t>
  </si>
  <si>
    <t>Internally Generated Revenue:</t>
  </si>
  <si>
    <t>* The Mineral Ratio reduced to 27% instead of 35% as approved in the original budget due to COVID-19 pandemic. This conforms with the recommended benchmark by the World Bank and NGF for the SFTAS AF DLI1 Guideline as contained in Table A4 of the Guidelines.</t>
  </si>
  <si>
    <t>*The exchange rate naira/dollar in the initial budget was ₦305/ USD but due to depreciation in naira value, it is now officially ₦360 /USD as recommended by the World Bank/NGF SFTAS Additional Financing Guidelines on Table A4.</t>
  </si>
  <si>
    <t xml:space="preserve">*The GDP has declined to - 4.42% currently, instead of 2.93 % as projected in the original budget 2020. This is due to economic downturn as a result of COVID -19 Pandemic; and in conformity with the recommendations by the World Bank and NGF in the Guidelines for the SFTAS Additional Financing DLI1 on Table A4 (Macro-fiscal and Mineral Sector Assumptions) of the Guidelines. </t>
  </si>
  <si>
    <t xml:space="preserve"> * The Oil price was $57pb in the orginal budget but  dropped to $20pb because of low demand in the oil market due to COVID -19 pandemic. This is consistent with the NGF Guidelines for the SFTAS Additional Financing DLI1 as contained in Table A4 (Macro-fiscal and Mineral Sector Assumptions) of the Guidelines.                                                                                                             </t>
  </si>
  <si>
    <t>*Production was 2.18 mbpd in the original Budget 2020 but reviewed to 1.7 mbpd based on OPEC production quota. This is in line with the NGF Guidelines for the SFTAS Additional Financing DLI1 as contained in Table A4 (Macro-fiscal and Mineral Sector Assumptions) of the Guidelines.</t>
  </si>
  <si>
    <t>*The State Government adjusted the figure of ₦3.717,599,000 for Other FAAC transfers, comprising of Excess Crude Oil/Excharnge rate Diffirencial of ₦2,201,000,000, Ecological Fund of ₦1,000,000,000 and Stabilisation Fund of ₦516,599,000 in the original budget to ₦2,201,000,000. The revenue expected from this source is limited to Excess Crude Oil/Excharnge rate Diffirencial due to uncertainty of the others. So far, the   state government has received the sum of ₦1,375,090,456 from Excess Crude Oil/Exchange Rate Differencial in the current financial year.</t>
  </si>
  <si>
    <t>* The financing figure of ₦19,609,026,641 is made up of: Opening balance of ₦2,223,232,298, CBN Credit Support for Healthcare Sector ₦2,000,000,000, Commercial Bank loan of ₦10,385,794,343 and Mortgage loan of ₦5,000,000,000.</t>
  </si>
  <si>
    <t>022000100201</t>
  </si>
  <si>
    <t>Financing:</t>
  </si>
  <si>
    <t>*The opening Balance of ₦2,223,232,298 is the actual Closing balance of 2019 Audited Accounts as against the Approved Original Budget of ₦2,500,000,000.  It forms part of the Financing figure of ₦19,624,026,641 in the  revised budget</t>
  </si>
  <si>
    <t>Opening Balance &amp; Internal Loans:</t>
  </si>
  <si>
    <t>Other Capital Receipts:</t>
  </si>
  <si>
    <t xml:space="preserve"> * The Statutory Allocation has been reduced  to  ₦32,776,448,798 from ₦52,018,120,659 representing 37% due to the review of Macroeconomic Fiscal Assumptions based on FG Projections in the addendum to the MTEF submitted to the National Assembly as a result of COVID -19 pandemic which affected all the economic sectors.</t>
  </si>
  <si>
    <r>
      <rPr>
        <b/>
        <sz val="11"/>
        <color rgb="FF000000"/>
        <rFont val="Candara"/>
        <family val="2"/>
      </rPr>
      <t xml:space="preserve">* </t>
    </r>
    <r>
      <rPr>
        <sz val="11"/>
        <color rgb="FF000000"/>
        <rFont val="Candara"/>
        <family val="2"/>
      </rPr>
      <t xml:space="preserve">The state maintained the ₦250,000,000  expected from Conditional Grant Scheme (CGS)  of OSSAP-SDGs as the only source. Other grants such as UBEC and TETFund are not recognised in the budget as the funds are paid directly to the institutions.    </t>
    </r>
  </si>
  <si>
    <t xml:space="preserve">* In respect of External Grants,  the state has already received the sum of ₦2,268,000,000 from SFTAS Programme  and ₦1,600,000,000 from Saving One Million Lives Programme. In addition, the State is expecting another ₦2,000,000,000 SFTAS Programme Grant, ₦1,800,000,000 (5m USD) additional financing - DLI 1 and ₦1,650,000,000  from Saving One Million Lives Programme. </t>
  </si>
  <si>
    <t xml:space="preserve">*Similarly Recurrent Expenditure was reduced from ₦57,795,301,082 to ₦51,894,502,757 representing about 10%.  </t>
  </si>
  <si>
    <t xml:space="preserve">*Overhead Cost was reduced slightly from ₦17,109,714,034 to ₦16,802,718,534 representing about 2% decrease due to ban on non-essential travels and increase in COVID -19 paliative activities. </t>
  </si>
  <si>
    <r>
      <rPr>
        <b/>
        <sz val="11"/>
        <color rgb="FF000000"/>
        <rFont val="Candara"/>
        <family val="2"/>
      </rPr>
      <t xml:space="preserve"> * </t>
    </r>
    <r>
      <rPr>
        <sz val="11"/>
        <color rgb="FF000000"/>
        <rFont val="Candara"/>
        <family val="2"/>
      </rPr>
      <t xml:space="preserve">Personnel cost was reduced from ₦29,386,790,820 to ₦28,412,987,994 representing about 3% decrease due to favourable negotiation of Minimum wage and embargo on employment with exception of  essential services.  </t>
    </r>
  </si>
  <si>
    <t>*The total Expenditure of ₦108,314,101,082 was reduced to ₦86,049,111,105 due to fall in revenue as a result of COVID-19 Pandemic. This represents a drop of about 20% compared with the original budget.                                                                                                                                                           * In the reviewed budget, recurrent expenditure represents 60% and Capital expenditure 40%.                              *Out of the ₦86,049,111,105 of the reviewed budget, the sum of  ₦10,053,500,000 which represents 11.68% is earmarked for COVID -19 responsive expenditure.</t>
  </si>
  <si>
    <t>2020 Actual       (Jan - May)</t>
  </si>
  <si>
    <t>Personnel costs (salaries)</t>
  </si>
  <si>
    <t xml:space="preserve">ORIGINAL PERSONNEL COST 2020 </t>
  </si>
  <si>
    <t>Stabilisation Fund</t>
  </si>
  <si>
    <t>Ecological Fund</t>
  </si>
  <si>
    <t>Other FAAC Revenue:</t>
  </si>
  <si>
    <t>FAAC Revenue:</t>
  </si>
  <si>
    <t>ACTUAL REVENUE JAN - MAY</t>
  </si>
  <si>
    <t xml:space="preserve">Aids &amp; Grants </t>
  </si>
  <si>
    <t>Current Domestic Aids</t>
  </si>
  <si>
    <t xml:space="preserve">Capital Reciepts </t>
  </si>
  <si>
    <t xml:space="preserve">Financing </t>
  </si>
  <si>
    <t>ADMIN CODE:  022000100201  -  PUBLIC DEBT SERVICES</t>
  </si>
  <si>
    <t>Public Debt Services</t>
  </si>
  <si>
    <t xml:space="preserve">TOTAL </t>
  </si>
  <si>
    <t xml:space="preserve">Total Revenue </t>
  </si>
  <si>
    <t>Expenditures:</t>
  </si>
  <si>
    <t>Sub Total Recurret</t>
  </si>
  <si>
    <t xml:space="preserve">Sub Total Capital Expenditure </t>
  </si>
  <si>
    <t xml:space="preserve">GRANTS TOTAL </t>
  </si>
  <si>
    <t>Reference to Explanatory Notes</t>
  </si>
  <si>
    <t xml:space="preserve">* The inflation rate has increased from 10.8% in the original budget to 14.13% in the revised budget, because of the general rise in prices  as a result of COVID- 19 pandemic. This revised inflation is also consistent with the NGF Guidelines for the SFTAS Additional Financing DLI1 as contained in Table A4 (Macro-fiscal and Mineral Sector Assumptions) of the Guidelines. </t>
  </si>
  <si>
    <t xml:space="preserve">*The domestic loans of the state comprise of CBN Credit Support for Healthcare Sector ₦2,000,000,000, the loan has been approved but yet to draw down.                                                                                                                                                     *Commercial Bank Loan from UBA for contract financing is ₦10,385,794,343 with ₦5,000,980,871.60 drawn down.                                                                                                                                                                                                  *Mortgage loan from Family Homes Funds Limited  of ₦5,000,000,000 with ₦1,141,453,228.58 drawn down.                                                                                                                                             *The reduction in the domestic loans in the reviewed budget was as a result of cancellation of uncommitted loans and slow down in activities as a result  of COVID -19 Pandemic. </t>
  </si>
  <si>
    <t>ACTUAL JAN-JUNE 2020</t>
  </si>
  <si>
    <t>ACTUAL JAN- JUNE  2020</t>
  </si>
  <si>
    <t>APPROVED REVENUE2020</t>
  </si>
  <si>
    <t>OFFICE OF THE SEC. TO STATE GOVT</t>
  </si>
  <si>
    <t>MINISTRY OF AGRICULTURE</t>
  </si>
  <si>
    <t>AGRIC. DEVELOPMENT PROGRAMME</t>
  </si>
  <si>
    <t>UNIVERSITY TEACHING HOSPITAL</t>
  </si>
  <si>
    <t>COLLEGE OF HEALTH &amp; TECH. NGURU</t>
  </si>
  <si>
    <t>COLL. OF LEGAL &amp; ISLAMIC  STUDIES</t>
  </si>
  <si>
    <t>CABS POTISKUM</t>
  </si>
  <si>
    <t>LOCAL GOVT AUDIT DEPARTMENT</t>
  </si>
  <si>
    <t>ADMIN CODE:  022900100100  -  MINISTRY OF TRANSPORT &amp; ENERGY</t>
  </si>
  <si>
    <t>D E T A I L S   O F    R E C U R R E N T    E X P E N D I T U R E</t>
  </si>
  <si>
    <t>DETAILS  OF  RECURRENT  EXPENDITURE</t>
  </si>
  <si>
    <t>DETAILS  OF  CAPITAL  EXPENDITURE</t>
  </si>
  <si>
    <t xml:space="preserve">TOTAL ACTUAL JAN-JUNE 2020  </t>
  </si>
  <si>
    <t>BALANCE</t>
  </si>
  <si>
    <t xml:space="preserve">BALANCE </t>
  </si>
  <si>
    <t>SUMMARY  OF  EXPENDITURE</t>
  </si>
  <si>
    <t>RESOURCE POSITION</t>
  </si>
  <si>
    <t>ACTUAL JULY- SEPT2020</t>
  </si>
  <si>
    <t>TOTAL JAN- SEPT</t>
  </si>
  <si>
    <t xml:space="preserve">   ACTUAL JULY- SEPT2020</t>
  </si>
  <si>
    <t>ACTUAL JULY-SEPT 2020</t>
  </si>
  <si>
    <t xml:space="preserve">Financial Consulting </t>
  </si>
  <si>
    <t>Partner with GTB for Youth Empowerment on Shared Agent Network Facility (SANIF) in Yobe State</t>
  </si>
  <si>
    <t xml:space="preserve">Monitoring &amp; Inspection Tour </t>
  </si>
  <si>
    <t xml:space="preserve">Purchase of Motor Vehicles </t>
  </si>
  <si>
    <t>Rehab of Residential Building</t>
  </si>
  <si>
    <t xml:space="preserve">Purchase of Motor Vehicle at Saudi Arabiya for official used  </t>
  </si>
  <si>
    <t xml:space="preserve">Const of Storage Building </t>
  </si>
  <si>
    <t xml:space="preserve">Rehab of Building </t>
  </si>
  <si>
    <t xml:space="preserve">Purchase of Books and Journals </t>
  </si>
  <si>
    <t xml:space="preserve">purchase of Computers </t>
  </si>
  <si>
    <t xml:space="preserve">Annual Celebration </t>
  </si>
  <si>
    <t xml:space="preserve">Rehab of office Building </t>
  </si>
  <si>
    <t xml:space="preserve">Const of office Building </t>
  </si>
  <si>
    <t xml:space="preserve">Payment for the conduct of Ramadan Tafsir </t>
  </si>
  <si>
    <t xml:space="preserve"> The state government to participate in the CBN Anchor Borrower Schemes</t>
  </si>
  <si>
    <t xml:space="preserve">Annual Celebration Day </t>
  </si>
  <si>
    <t xml:space="preserve">Const of ICT Centre and Networking </t>
  </si>
  <si>
    <t xml:space="preserve">Rehab of Office building </t>
  </si>
  <si>
    <t>purchase of Fire fighting Equipt</t>
  </si>
  <si>
    <t xml:space="preserve">Purchase of printers </t>
  </si>
  <si>
    <t xml:space="preserve">Research and Development </t>
  </si>
  <si>
    <t xml:space="preserve">Purchase of TV Sets </t>
  </si>
  <si>
    <t xml:space="preserve">Const of Markets across in the State </t>
  </si>
  <si>
    <t xml:space="preserve">Rehab of office building </t>
  </si>
  <si>
    <t xml:space="preserve"> Resuscitation of Yobe Flour and feed Mills Potiskum</t>
  </si>
  <si>
    <t xml:space="preserve">Maintenance of Solar Street Lights </t>
  </si>
  <si>
    <t xml:space="preserve">Const of AirPorts </t>
  </si>
  <si>
    <t xml:space="preserve">Monitoring tour </t>
  </si>
  <si>
    <t xml:space="preserve">Electrification of Pompomari, Lawan Ngoma Nguru, Extension of Ministry of Works, GSH,PKM,DTR. etc </t>
  </si>
  <si>
    <t xml:space="preserve">procur of 1N0. 650KVA Gen Perkins to YSUTH. </t>
  </si>
  <si>
    <t xml:space="preserve">Const of Roads Across in the State  </t>
  </si>
  <si>
    <t xml:space="preserve">Rehab of Roards across in the state </t>
  </si>
  <si>
    <t xml:space="preserve">Monitoring Tour </t>
  </si>
  <si>
    <t>Procurement of Generators to Govt. Secondary school Damaturu, Govt. Girls Unity College Damaturu and Government Girls Technical College Potiskum</t>
  </si>
  <si>
    <t>Repair of various boreholes in Damaturu.</t>
  </si>
  <si>
    <t>Rehabilitation of some urban boreholes in Damaturu and Potiskum</t>
  </si>
  <si>
    <t>Provision of fire Hydrant at University Teaching Hospital, Damaturu.</t>
  </si>
  <si>
    <t>Drilling of 1 No. 8 Diameter Boreholes and upgrade at Specialist hospital Dtr, Replacement of Submersible pumps at college of edu GSH</t>
  </si>
  <si>
    <t>uplifting of 10 nos boreholes at Sumsuma</t>
  </si>
  <si>
    <t>Drilling of complete package borehole with 20,000 liters overhead tank, 40,000 liters underground tank, 60 KVA Generator and 1.5 kilometer reticulation at Trailer Transit Park Potiskum</t>
  </si>
  <si>
    <t>Repairs of borehole at Nigerian Army Logistics Base Damaturu</t>
  </si>
  <si>
    <t>Repairs of borehole at Kukareta &amp; conversion of Kalallawa borehole to solar hybrid system.</t>
  </si>
  <si>
    <t xml:space="preserve">Supervision and monitoring of the SHAWAN II a DFID Funded Programme </t>
  </si>
  <si>
    <t>Drilling of replacement borehole at Basse III Logistics Army Hqts and conversition of motorized borehole to solar hybrid at Military Camp Kukareta, Damaturu.</t>
  </si>
  <si>
    <t xml:space="preserve"> Architectural designs, bill of quantities and prototype of the propose STEM Schools and Teachers Institute</t>
  </si>
  <si>
    <t>Monitoring of project under execution by the MOH&amp;URD in the State</t>
  </si>
  <si>
    <t xml:space="preserve">Take up Grant </t>
  </si>
  <si>
    <t>Production of sites of the propose STEM Schools and Teachers institute</t>
  </si>
  <si>
    <t>compensation and avquisition of land for construction of Helipad by Nigerian Airforce</t>
  </si>
  <si>
    <t>completion of renovation of five blocks of duplex at Games Village</t>
  </si>
  <si>
    <t>Rehab of NYSC camp, Blind Centre and Hostel at orientation Camp Dazigau</t>
  </si>
  <si>
    <t>Augmentation of NYSC Orientation of the 2020 stream I Batch A</t>
  </si>
  <si>
    <t>Const of school building</t>
  </si>
  <si>
    <t>CV.5 Retention inrespect of construction of special Baby care unit at General Hospital Gashua by Lake Chad Merchant Nig. Ltd</t>
  </si>
  <si>
    <t>Contract for the supply and instalation of 1.5 TESLA MRI machine at YSU TH Damaturu by JNC INTERNATIONAL Ltd.</t>
  </si>
  <si>
    <t xml:space="preserve"> Drugs Mgt and Constribution Pension Scheme</t>
  </si>
  <si>
    <t xml:space="preserve">Rehab of hospital Building </t>
  </si>
  <si>
    <t>Payment of retention fees to Elegance Construction Limited for the contruction of store at YSUTH Damaturu</t>
  </si>
  <si>
    <t>For the procurement of of body metal dictator to the MRI Radiology Unit of YSUTH</t>
  </si>
  <si>
    <t>For the supply and instalation of extractor fans by Usman Abore Enterprises.</t>
  </si>
  <si>
    <t>Tuition fees</t>
  </si>
  <si>
    <t xml:space="preserve">Purchase of Spare Tools </t>
  </si>
  <si>
    <t xml:space="preserve">Evacution of Sewages and Drainages </t>
  </si>
  <si>
    <t xml:space="preserve">Rehab of Office  building </t>
  </si>
  <si>
    <t xml:space="preserve">Landscaping of office Premises </t>
  </si>
  <si>
    <t xml:space="preserve">Control of pollution </t>
  </si>
  <si>
    <t xml:space="preserve">Rehab of water Ways </t>
  </si>
  <si>
    <t>To undergo formularization tour to tertiary institutions across the state to assrss the level of their need for Government posible consideration</t>
  </si>
  <si>
    <t>To University of Maiduguri for the training of 500 Remedial students of Yobe Indigenes at the University</t>
  </si>
  <si>
    <t>Reno. Of GSS Buni Yadi &amp; GSTC Geidam</t>
  </si>
  <si>
    <t>State Governmnet controbution for the settlement of WAEC and NECO registration, NTIC student, etc</t>
  </si>
  <si>
    <t>Construction of Girls Hostels at five GGSS across the state</t>
  </si>
  <si>
    <t>Rehab./Repairs of Residential Building</t>
  </si>
  <si>
    <t>Construction/Provision of ICT Infrastructures</t>
  </si>
  <si>
    <t xml:space="preserve">PROPOSED BUDGET </t>
  </si>
  <si>
    <t>ACTUAL REVENUE JAN-SEPT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</si>
</sst>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0_-;\-* #,##0_-;_-* &quot;-&quot;_-;_-@_-"/>
    <numFmt numFmtId="43" formatCode="_-* #,##0.00_-;\-* #,##0.00_-;_-* &quot;-&quot;??_-;_-@_-"/>
    <numFmt numFmtId="164" formatCode="00000"/>
    <numFmt numFmtId="165" formatCode="000000000000"/>
    <numFmt numFmtId="166" formatCode="00"/>
    <numFmt numFmtId="167" formatCode="_(* #,##0_);_(* \(#,##0\);_(* &quot;-&quot;??_);_(@_)"/>
    <numFmt numFmtId="168" formatCode="00000000000000"/>
    <numFmt numFmtId="169" formatCode="_-* #,##0_-;\-* #,##0_-;_-* &quot;-&quot;??_-;_-@_-"/>
    <numFmt numFmtId="170" formatCode="0.0&quot;%&quot;"/>
    <numFmt numFmtId="171" formatCode="0.00&quot;bn&quot;"/>
    <numFmt numFmtId="172" formatCode="0.0000"/>
    <numFmt numFmtId="173" formatCode="[$$-409]#,##0.00"/>
    <numFmt numFmtId="174" formatCode="#,##0;[Red]#,##0"/>
  </numFmts>
  <fonts count="69" x14ac:knownFonts="1">
    <font>
      <sz val="11"/>
      <color theme="1"/>
      <name val="Calibri"/>
      <family val="2"/>
      <scheme val="minor"/>
    </font>
    <font>
      <sz val="10"/>
      <color theme="1"/>
      <name val="Tahoma"/>
      <family val="2"/>
    </font>
    <font>
      <b/>
      <sz val="10"/>
      <color theme="1"/>
      <name val="Tahoma"/>
      <family val="2"/>
    </font>
    <font>
      <sz val="11"/>
      <color theme="1"/>
      <name val="Calibri"/>
      <family val="2"/>
      <scheme val="minor"/>
    </font>
    <font>
      <sz val="10"/>
      <color rgb="FF000000"/>
      <name val="Tahoma"/>
      <family val="2"/>
    </font>
    <font>
      <sz val="10"/>
      <name val="Tahoma"/>
      <family val="2"/>
    </font>
    <font>
      <b/>
      <sz val="10"/>
      <name val="Tahoma"/>
      <family val="2"/>
    </font>
    <font>
      <b/>
      <sz val="11"/>
      <color theme="1"/>
      <name val="Calibri"/>
      <family val="2"/>
      <scheme val="minor"/>
    </font>
    <font>
      <b/>
      <sz val="10"/>
      <name val="Calibri"/>
      <family val="2"/>
    </font>
    <font>
      <b/>
      <sz val="11"/>
      <color theme="1"/>
      <name val="Calibri"/>
      <family val="2"/>
    </font>
    <font>
      <b/>
      <sz val="10"/>
      <color rgb="FF000000"/>
      <name val="Tahoma"/>
      <family val="2"/>
    </font>
    <font>
      <b/>
      <sz val="38"/>
      <color theme="1"/>
      <name val="Calibri"/>
      <family val="2"/>
      <scheme val="minor"/>
    </font>
    <font>
      <i/>
      <sz val="10"/>
      <color theme="1"/>
      <name val="Tahoma"/>
      <family val="2"/>
    </font>
    <font>
      <sz val="10"/>
      <name val="Calibri"/>
      <family val="2"/>
    </font>
    <font>
      <sz val="38"/>
      <color theme="1"/>
      <name val="Calibri"/>
      <family val="2"/>
      <scheme val="minor"/>
    </font>
    <font>
      <sz val="10"/>
      <color theme="8"/>
      <name val="Tahoma"/>
      <family val="2"/>
    </font>
    <font>
      <sz val="11"/>
      <color theme="8"/>
      <name val="Calibri"/>
      <family val="2"/>
      <scheme val="minor"/>
    </font>
    <font>
      <sz val="12"/>
      <color rgb="FF000000"/>
      <name val="Arial"/>
      <family val="2"/>
    </font>
    <font>
      <b/>
      <sz val="14"/>
      <color theme="1"/>
      <name val="Calibri"/>
      <family val="2"/>
      <scheme val="minor"/>
    </font>
    <font>
      <sz val="14"/>
      <color theme="1"/>
      <name val="Calibri"/>
      <family val="2"/>
      <scheme val="minor"/>
    </font>
    <font>
      <b/>
      <sz val="16"/>
      <color theme="1"/>
      <name val="Calibri"/>
      <family val="2"/>
      <scheme val="minor"/>
    </font>
    <font>
      <b/>
      <sz val="14"/>
      <name val="Calibri"/>
      <family val="2"/>
      <scheme val="minor"/>
    </font>
    <font>
      <sz val="14"/>
      <name val="Calibri"/>
      <family val="2"/>
      <scheme val="minor"/>
    </font>
    <font>
      <b/>
      <sz val="10"/>
      <color theme="1"/>
      <name val="Arial"/>
      <family val="2"/>
    </font>
    <font>
      <sz val="10"/>
      <color theme="1"/>
      <name val="Arial"/>
      <family val="2"/>
    </font>
    <font>
      <b/>
      <sz val="10"/>
      <color theme="8" tint="-0.499984740745262"/>
      <name val="Arial"/>
      <family val="2"/>
    </font>
    <font>
      <sz val="10"/>
      <name val="Arial"/>
      <family val="2"/>
    </font>
    <font>
      <b/>
      <sz val="10"/>
      <name val="Arial"/>
      <family val="2"/>
    </font>
    <font>
      <b/>
      <i/>
      <sz val="10"/>
      <name val="Arial"/>
      <family val="2"/>
    </font>
    <font>
      <b/>
      <sz val="10"/>
      <color theme="4" tint="-0.499984740745262"/>
      <name val="Arial"/>
      <family val="2"/>
    </font>
    <font>
      <sz val="10"/>
      <color rgb="FFFF0000"/>
      <name val="Arial"/>
      <family val="2"/>
    </font>
    <font>
      <sz val="10"/>
      <color rgb="FF000000"/>
      <name val="Arial"/>
      <family val="2"/>
    </font>
    <font>
      <b/>
      <sz val="10"/>
      <color rgb="FF002060"/>
      <name val="Arial"/>
      <family val="2"/>
    </font>
    <font>
      <b/>
      <sz val="10"/>
      <color rgb="FF000000"/>
      <name val="Arial"/>
      <family val="2"/>
    </font>
    <font>
      <b/>
      <sz val="10"/>
      <color theme="5"/>
      <name val="Arial"/>
      <family val="2"/>
    </font>
    <font>
      <b/>
      <sz val="38"/>
      <name val="Calibri"/>
      <family val="2"/>
      <scheme val="minor"/>
    </font>
    <font>
      <sz val="38"/>
      <name val="Calibri"/>
      <family val="2"/>
      <scheme val="minor"/>
    </font>
    <font>
      <b/>
      <sz val="38"/>
      <color rgb="FF7A0000"/>
      <name val="Calibri"/>
      <family val="2"/>
      <scheme val="minor"/>
    </font>
    <font>
      <b/>
      <sz val="38"/>
      <color rgb="FF005426"/>
      <name val="Calibri"/>
      <family val="2"/>
      <scheme val="minor"/>
    </font>
    <font>
      <b/>
      <sz val="12"/>
      <color theme="1"/>
      <name val="Calibri"/>
      <family val="2"/>
      <scheme val="minor"/>
    </font>
    <font>
      <sz val="12"/>
      <color theme="1"/>
      <name val="Calibri"/>
      <family val="2"/>
      <scheme val="minor"/>
    </font>
    <font>
      <b/>
      <i/>
      <sz val="12"/>
      <color theme="1"/>
      <name val="Calibri"/>
      <family val="2"/>
      <scheme val="minor"/>
    </font>
    <font>
      <sz val="12"/>
      <color theme="1"/>
      <name val="Arial"/>
      <family val="2"/>
    </font>
    <font>
      <sz val="12"/>
      <name val="Tahoma"/>
      <family val="2"/>
    </font>
    <font>
      <b/>
      <sz val="12"/>
      <color theme="1"/>
      <name val="Arial"/>
      <family val="2"/>
    </font>
    <font>
      <b/>
      <sz val="12"/>
      <color theme="1"/>
      <name val="Calibri"/>
      <family val="2"/>
    </font>
    <font>
      <b/>
      <sz val="11"/>
      <color indexed="8"/>
      <name val="Calibri"/>
      <family val="2"/>
    </font>
    <font>
      <i/>
      <sz val="12"/>
      <color theme="1"/>
      <name val="Calibri"/>
      <family val="2"/>
      <scheme val="minor"/>
    </font>
    <font>
      <sz val="10"/>
      <color theme="1"/>
      <name val="Calibri"/>
      <family val="2"/>
      <scheme val="minor"/>
    </font>
    <font>
      <b/>
      <sz val="10"/>
      <color theme="1"/>
      <name val="Calibri"/>
      <family val="2"/>
      <scheme val="minor"/>
    </font>
    <font>
      <sz val="8"/>
      <color theme="1"/>
      <name val="Calibri"/>
      <family val="2"/>
      <scheme val="minor"/>
    </font>
    <font>
      <b/>
      <sz val="9"/>
      <color theme="1"/>
      <name val="Calibri"/>
      <family val="2"/>
      <scheme val="minor"/>
    </font>
    <font>
      <sz val="11"/>
      <color theme="1"/>
      <name val="Candara"/>
      <family val="2"/>
    </font>
    <font>
      <sz val="11"/>
      <color rgb="FF000000"/>
      <name val="Candara"/>
      <family val="2"/>
    </font>
    <font>
      <b/>
      <sz val="11"/>
      <color rgb="FF000000"/>
      <name val="Candara"/>
      <family val="2"/>
    </font>
    <font>
      <sz val="11"/>
      <color theme="1" tint="0.249977111117893"/>
      <name val="Candara"/>
      <family val="2"/>
    </font>
    <font>
      <sz val="11"/>
      <name val="Candara"/>
      <family val="2"/>
    </font>
    <font>
      <i/>
      <sz val="11"/>
      <name val="Candara"/>
      <family val="2"/>
    </font>
    <font>
      <b/>
      <sz val="11"/>
      <color theme="1"/>
      <name val="Candara"/>
      <family val="2"/>
    </font>
    <font>
      <b/>
      <sz val="11"/>
      <name val="Candara"/>
      <family val="2"/>
    </font>
    <font>
      <sz val="11"/>
      <color rgb="FFFF0000"/>
      <name val="Candara"/>
      <family val="2"/>
    </font>
    <font>
      <sz val="11"/>
      <color rgb="FF92D050"/>
      <name val="Candara"/>
      <family val="2"/>
    </font>
    <font>
      <sz val="11"/>
      <color rgb="FF000000"/>
      <name val="Calibri"/>
      <family val="2"/>
    </font>
    <font>
      <b/>
      <i/>
      <sz val="11"/>
      <color rgb="FF000000"/>
      <name val="Candara"/>
      <family val="2"/>
    </font>
    <font>
      <b/>
      <i/>
      <sz val="11"/>
      <color theme="1"/>
      <name val="Candara"/>
      <family val="2"/>
    </font>
    <font>
      <b/>
      <u/>
      <sz val="11"/>
      <color theme="1"/>
      <name val="Candara"/>
      <family val="2"/>
    </font>
    <font>
      <b/>
      <i/>
      <sz val="11"/>
      <name val="Candara"/>
      <family val="2"/>
    </font>
    <font>
      <sz val="10"/>
      <color indexed="8"/>
      <name val="Arial"/>
      <family val="2"/>
    </font>
    <font>
      <sz val="11"/>
      <color indexed="8"/>
      <name val="Calibri"/>
      <family val="2"/>
    </font>
  </fonts>
  <fills count="15">
    <fill>
      <patternFill patternType="none"/>
    </fill>
    <fill>
      <patternFill patternType="gray125"/>
    </fill>
    <fill>
      <patternFill patternType="solid">
        <fgColor theme="4" tint="0.39997558519241921"/>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8" tint="0.59999389629810485"/>
        <bgColor indexed="65"/>
      </patternFill>
    </fill>
    <fill>
      <patternFill patternType="solid">
        <fgColor theme="0"/>
        <bgColor indexed="64"/>
      </patternFill>
    </fill>
    <fill>
      <patternFill patternType="solid">
        <fgColor rgb="FFA8D08D"/>
        <bgColor indexed="64"/>
      </patternFill>
    </fill>
    <fill>
      <patternFill patternType="solid">
        <fgColor rgb="FFE2EFDA"/>
        <bgColor indexed="64"/>
      </patternFill>
    </fill>
    <fill>
      <patternFill patternType="solid">
        <fgColor rgb="FFF2F2F2"/>
        <bgColor indexed="64"/>
      </patternFill>
    </fill>
    <fill>
      <patternFill patternType="solid">
        <fgColor rgb="FFE2EFD9"/>
        <bgColor indexed="64"/>
      </patternFill>
    </fill>
  </fills>
  <borders count="58">
    <border>
      <left/>
      <right/>
      <top/>
      <bottom/>
      <diagonal/>
    </border>
    <border>
      <left style="thin">
        <color indexed="64"/>
      </left>
      <right style="thin">
        <color indexed="64"/>
      </right>
      <top/>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thin">
        <color indexed="64"/>
      </right>
      <top style="thin">
        <color indexed="64"/>
      </top>
      <bottom/>
      <diagonal/>
    </border>
    <border>
      <left style="thin">
        <color auto="1"/>
      </left>
      <right style="hair">
        <color auto="1"/>
      </right>
      <top/>
      <bottom style="thin">
        <color auto="1"/>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auto="1"/>
      </left>
      <right style="hair">
        <color auto="1"/>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auto="1"/>
      </right>
      <top style="hair">
        <color indexed="64"/>
      </top>
      <bottom style="hair">
        <color indexed="64"/>
      </bottom>
      <diagonal/>
    </border>
    <border>
      <left/>
      <right/>
      <top style="thin">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style="thin">
        <color auto="1"/>
      </left>
      <right style="thin">
        <color auto="1"/>
      </right>
      <top/>
      <bottom style="thin">
        <color auto="1"/>
      </bottom>
      <diagonal/>
    </border>
    <border>
      <left/>
      <right/>
      <top/>
      <bottom style="thin">
        <color auto="1"/>
      </bottom>
      <diagonal/>
    </border>
    <border>
      <left/>
      <right style="thin">
        <color indexed="64"/>
      </right>
      <top/>
      <bottom style="thin">
        <color indexed="64"/>
      </bottom>
      <diagonal/>
    </border>
    <border>
      <left style="thin">
        <color indexed="64"/>
      </left>
      <right/>
      <top/>
      <bottom style="thin">
        <color indexed="64"/>
      </bottom>
      <diagonal/>
    </border>
    <border>
      <left/>
      <right style="thin">
        <color auto="1"/>
      </right>
      <top/>
      <bottom/>
      <diagonal/>
    </border>
    <border>
      <left/>
      <right/>
      <top style="thin">
        <color auto="1"/>
      </top>
      <bottom style="hair">
        <color auto="1"/>
      </bottom>
      <diagonal/>
    </border>
    <border>
      <left/>
      <right/>
      <top style="hair">
        <color auto="1"/>
      </top>
      <bottom style="hair">
        <color auto="1"/>
      </bottom>
      <diagonal/>
    </border>
    <border>
      <left style="medium">
        <color auto="1"/>
      </left>
      <right/>
      <top style="hair">
        <color auto="1"/>
      </top>
      <bottom style="hair">
        <color auto="1"/>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hair">
        <color auto="1"/>
      </top>
      <bottom style="thin">
        <color auto="1"/>
      </bottom>
      <diagonal/>
    </border>
    <border>
      <left style="medium">
        <color auto="1"/>
      </left>
      <right/>
      <top style="hair">
        <color auto="1"/>
      </top>
      <bottom style="thin">
        <color auto="1"/>
      </bottom>
      <diagonal/>
    </border>
    <border>
      <left/>
      <right style="thin">
        <color auto="1"/>
      </right>
      <top style="hair">
        <color auto="1"/>
      </top>
      <bottom style="thin">
        <color auto="1"/>
      </bottom>
      <diagonal/>
    </border>
    <border>
      <left/>
      <right style="medium">
        <color auto="1"/>
      </right>
      <top style="hair">
        <color auto="1"/>
      </top>
      <bottom style="thin">
        <color auto="1"/>
      </bottom>
      <diagonal/>
    </border>
    <border>
      <left/>
      <right style="medium">
        <color auto="1"/>
      </right>
      <top style="hair">
        <color auto="1"/>
      </top>
      <bottom style="hair">
        <color auto="1"/>
      </bottom>
      <diagonal/>
    </border>
    <border>
      <left style="thin">
        <color indexed="64"/>
      </left>
      <right style="thin">
        <color indexed="64"/>
      </right>
      <top style="thin">
        <color auto="1"/>
      </top>
      <bottom style="hair">
        <color indexed="64"/>
      </bottom>
      <diagonal/>
    </border>
    <border>
      <left style="thin">
        <color indexed="64"/>
      </left>
      <right style="thin">
        <color indexed="64"/>
      </right>
      <top style="hair">
        <color indexed="64"/>
      </top>
      <bottom style="thin">
        <color auto="1"/>
      </bottom>
      <diagonal/>
    </border>
    <border>
      <left/>
      <right style="thin">
        <color indexed="64"/>
      </right>
      <top style="thin">
        <color indexed="64"/>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thin">
        <color auto="1"/>
      </left>
      <right/>
      <top style="thin">
        <color indexed="64"/>
      </top>
      <bottom/>
      <diagonal/>
    </border>
    <border>
      <left style="thin">
        <color indexed="64"/>
      </left>
      <right style="medium">
        <color indexed="64"/>
      </right>
      <top/>
      <bottom/>
      <diagonal/>
    </border>
    <border>
      <left style="thin">
        <color indexed="22"/>
      </left>
      <right style="thin">
        <color indexed="22"/>
      </right>
      <top style="thin">
        <color indexed="22"/>
      </top>
      <bottom style="thin">
        <color indexed="22"/>
      </bottom>
      <diagonal/>
    </border>
  </borders>
  <cellStyleXfs count="5">
    <xf numFmtId="0" fontId="0" fillId="0" borderId="0"/>
    <xf numFmtId="43" fontId="3" fillId="0" borderId="0" applyFont="0" applyFill="0" applyBorder="0" applyAlignment="0" applyProtection="0"/>
    <xf numFmtId="9" fontId="3" fillId="0" borderId="0" applyFont="0" applyFill="0" applyBorder="0" applyAlignment="0" applyProtection="0"/>
    <xf numFmtId="0" fontId="3" fillId="9" borderId="0" applyNumberFormat="0" applyBorder="0" applyAlignment="0" applyProtection="0"/>
    <xf numFmtId="0" fontId="67" fillId="0" borderId="0"/>
  </cellStyleXfs>
  <cellXfs count="1283">
    <xf numFmtId="0" fontId="0" fillId="0" borderId="0" xfId="0"/>
    <xf numFmtId="0" fontId="2" fillId="0" borderId="0" xfId="0" applyFont="1"/>
    <xf numFmtId="0" fontId="1" fillId="0" borderId="0" xfId="0" applyFont="1"/>
    <xf numFmtId="41" fontId="1" fillId="0" borderId="0" xfId="0" applyNumberFormat="1" applyFont="1"/>
    <xf numFmtId="0" fontId="2" fillId="2" borderId="0" xfId="0" applyFont="1" applyFill="1" applyAlignment="1">
      <alignment horizontal="center" vertical="center" wrapText="1"/>
    </xf>
    <xf numFmtId="41" fontId="2" fillId="2" borderId="0" xfId="0" applyNumberFormat="1" applyFont="1" applyFill="1" applyAlignment="1">
      <alignment horizontal="center" vertical="center" wrapText="1"/>
    </xf>
    <xf numFmtId="165" fontId="1" fillId="0" borderId="0" xfId="0" applyNumberFormat="1" applyFont="1"/>
    <xf numFmtId="165" fontId="1" fillId="0" borderId="0" xfId="0" applyNumberFormat="1" applyFont="1" applyAlignment="1">
      <alignment horizontal="center"/>
    </xf>
    <xf numFmtId="0" fontId="2" fillId="0" borderId="0" xfId="0" applyFont="1" applyAlignment="1">
      <alignment vertical="center" wrapText="1"/>
    </xf>
    <xf numFmtId="165" fontId="2" fillId="2" borderId="0" xfId="0" applyNumberFormat="1" applyFont="1" applyFill="1" applyAlignment="1">
      <alignment vertical="center" wrapText="1"/>
    </xf>
    <xf numFmtId="166" fontId="2" fillId="2" borderId="0" xfId="0" applyNumberFormat="1" applyFont="1" applyFill="1" applyAlignment="1">
      <alignment horizontal="center" vertical="center" wrapText="1"/>
    </xf>
    <xf numFmtId="166" fontId="1" fillId="0" borderId="0" xfId="0" applyNumberFormat="1" applyFont="1"/>
    <xf numFmtId="0" fontId="1" fillId="0" borderId="0" xfId="0" applyFont="1" applyAlignment="1">
      <alignment wrapText="1"/>
    </xf>
    <xf numFmtId="0" fontId="1" fillId="0" borderId="0" xfId="0" applyFont="1" applyBorder="1"/>
    <xf numFmtId="0" fontId="2" fillId="0" borderId="0" xfId="0" applyFont="1" applyBorder="1"/>
    <xf numFmtId="41" fontId="5" fillId="0" borderId="0" xfId="0" applyNumberFormat="1" applyFont="1"/>
    <xf numFmtId="0" fontId="1" fillId="0" borderId="0" xfId="0" applyFont="1" applyBorder="1" applyAlignment="1">
      <alignment horizontal="center"/>
    </xf>
    <xf numFmtId="41" fontId="1" fillId="0" borderId="0" xfId="0" applyNumberFormat="1" applyFont="1" applyBorder="1"/>
    <xf numFmtId="41" fontId="2" fillId="0" borderId="0" xfId="0" applyNumberFormat="1" applyFont="1" applyBorder="1"/>
    <xf numFmtId="0" fontId="5" fillId="0" borderId="0" xfId="0" applyFont="1"/>
    <xf numFmtId="0" fontId="2" fillId="0" borderId="0" xfId="0" applyFont="1" applyBorder="1" applyAlignment="1">
      <alignment horizontal="center"/>
    </xf>
    <xf numFmtId="0" fontId="5" fillId="0" borderId="0" xfId="0" applyFont="1" applyAlignment="1">
      <alignment vertical="top"/>
    </xf>
    <xf numFmtId="165" fontId="5" fillId="0" borderId="0" xfId="0" quotePrefix="1" applyNumberFormat="1" applyFont="1" applyAlignment="1">
      <alignment horizontal="center"/>
    </xf>
    <xf numFmtId="0" fontId="5" fillId="0" borderId="0" xfId="0" applyFont="1" applyAlignment="1">
      <alignment horizontal="center"/>
    </xf>
    <xf numFmtId="0" fontId="6" fillId="0" borderId="0" xfId="0" applyFont="1"/>
    <xf numFmtId="165" fontId="5" fillId="0" borderId="0" xfId="0" applyNumberFormat="1" applyFont="1" applyAlignment="1">
      <alignment horizontal="center"/>
    </xf>
    <xf numFmtId="165" fontId="5" fillId="0" borderId="0" xfId="0" applyNumberFormat="1" applyFont="1" applyAlignment="1">
      <alignment horizontal="center" vertical="top"/>
    </xf>
    <xf numFmtId="0" fontId="5" fillId="0" borderId="0" xfId="0" applyFont="1" applyBorder="1"/>
    <xf numFmtId="0" fontId="5" fillId="0" borderId="0" xfId="0" applyFont="1" applyAlignment="1">
      <alignment horizontal="left" vertical="top"/>
    </xf>
    <xf numFmtId="0" fontId="5" fillId="0" borderId="0" xfId="0" applyFont="1" applyAlignment="1"/>
    <xf numFmtId="0" fontId="6" fillId="0" borderId="0" xfId="0" applyFont="1" applyAlignment="1">
      <alignment vertical="center"/>
    </xf>
    <xf numFmtId="167" fontId="0" fillId="0" borderId="0" xfId="1" applyNumberFormat="1" applyFont="1"/>
    <xf numFmtId="0" fontId="0" fillId="0" borderId="0" xfId="0" applyAlignment="1">
      <alignment vertical="center" wrapText="1"/>
    </xf>
    <xf numFmtId="168" fontId="5" fillId="0" borderId="0" xfId="0" applyNumberFormat="1" applyFont="1" applyBorder="1" applyAlignment="1">
      <alignment horizontal="center"/>
    </xf>
    <xf numFmtId="169" fontId="1" fillId="0" borderId="1" xfId="1" applyNumberFormat="1" applyFont="1" applyBorder="1"/>
    <xf numFmtId="169" fontId="2" fillId="0" borderId="1" xfId="1" applyNumberFormat="1" applyFont="1" applyBorder="1"/>
    <xf numFmtId="167" fontId="5" fillId="0" borderId="0" xfId="1" applyNumberFormat="1" applyFont="1"/>
    <xf numFmtId="0" fontId="6" fillId="0" borderId="0" xfId="0" applyFont="1" applyAlignment="1">
      <alignment horizontal="center"/>
    </xf>
    <xf numFmtId="0" fontId="6" fillId="0" borderId="0" xfId="0" applyFont="1" applyAlignment="1">
      <alignment horizontal="left" vertical="center"/>
    </xf>
    <xf numFmtId="41" fontId="2" fillId="0" borderId="3" xfId="0" applyNumberFormat="1" applyFont="1" applyBorder="1" applyAlignment="1">
      <alignment horizontal="center" vertical="top" wrapText="1"/>
    </xf>
    <xf numFmtId="169" fontId="2" fillId="0" borderId="3" xfId="1" applyNumberFormat="1" applyFont="1" applyBorder="1" applyAlignment="1">
      <alignment horizontal="center" vertical="center" wrapText="1"/>
    </xf>
    <xf numFmtId="169" fontId="2" fillId="0" borderId="4" xfId="1" applyNumberFormat="1" applyFont="1" applyBorder="1" applyAlignment="1">
      <alignment horizontal="center" vertical="center" wrapText="1"/>
    </xf>
    <xf numFmtId="169" fontId="2" fillId="0" borderId="5" xfId="1" applyNumberFormat="1" applyFont="1" applyBorder="1" applyAlignment="1">
      <alignment horizontal="center" wrapText="1"/>
    </xf>
    <xf numFmtId="41" fontId="1" fillId="0" borderId="7" xfId="0" applyNumberFormat="1" applyFont="1" applyBorder="1" applyAlignment="1">
      <alignment horizontal="center" vertical="top"/>
    </xf>
    <xf numFmtId="169" fontId="2" fillId="0" borderId="7" xfId="1" applyNumberFormat="1" applyFont="1" applyBorder="1" applyAlignment="1">
      <alignment horizontal="center" vertical="center" wrapText="1"/>
    </xf>
    <xf numFmtId="169" fontId="2" fillId="0" borderId="8" xfId="1" applyNumberFormat="1" applyFont="1" applyBorder="1" applyAlignment="1">
      <alignment horizontal="center" vertical="center" wrapText="1"/>
    </xf>
    <xf numFmtId="0" fontId="1" fillId="0" borderId="2" xfId="0" applyFont="1" applyBorder="1"/>
    <xf numFmtId="0" fontId="1" fillId="0" borderId="3" xfId="0" applyFont="1" applyBorder="1"/>
    <xf numFmtId="41" fontId="1" fillId="0" borderId="3" xfId="0" applyNumberFormat="1" applyFont="1" applyBorder="1"/>
    <xf numFmtId="169" fontId="1" fillId="0" borderId="3" xfId="1" applyNumberFormat="1" applyFont="1" applyBorder="1"/>
    <xf numFmtId="169" fontId="1" fillId="0" borderId="4" xfId="1" applyNumberFormat="1" applyFont="1" applyBorder="1"/>
    <xf numFmtId="0" fontId="1" fillId="0" borderId="9" xfId="0" applyFont="1" applyBorder="1"/>
    <xf numFmtId="0" fontId="1" fillId="0" borderId="10" xfId="0" applyFont="1" applyBorder="1"/>
    <xf numFmtId="41" fontId="1" fillId="0" borderId="10" xfId="0" applyNumberFormat="1" applyFont="1" applyBorder="1"/>
    <xf numFmtId="169" fontId="1" fillId="0" borderId="10" xfId="1" applyNumberFormat="1" applyFont="1" applyBorder="1"/>
    <xf numFmtId="169" fontId="1" fillId="0" borderId="11" xfId="1" applyNumberFormat="1" applyFont="1" applyBorder="1"/>
    <xf numFmtId="0" fontId="2" fillId="0" borderId="10" xfId="0" applyFont="1" applyBorder="1"/>
    <xf numFmtId="41" fontId="2" fillId="0" borderId="10" xfId="0" applyNumberFormat="1" applyFont="1" applyBorder="1"/>
    <xf numFmtId="169" fontId="2" fillId="0" borderId="10" xfId="1" applyNumberFormat="1" applyFont="1" applyBorder="1"/>
    <xf numFmtId="169" fontId="2" fillId="0" borderId="11" xfId="1" applyNumberFormat="1" applyFont="1" applyBorder="1"/>
    <xf numFmtId="169" fontId="2" fillId="0" borderId="10" xfId="0" applyNumberFormat="1" applyFont="1" applyBorder="1"/>
    <xf numFmtId="169" fontId="2" fillId="0" borderId="11" xfId="0" applyNumberFormat="1" applyFont="1" applyBorder="1"/>
    <xf numFmtId="41" fontId="2" fillId="0" borderId="11" xfId="0" applyNumberFormat="1" applyFont="1" applyBorder="1"/>
    <xf numFmtId="167" fontId="2" fillId="0" borderId="10" xfId="1" applyNumberFormat="1" applyFont="1" applyBorder="1"/>
    <xf numFmtId="167" fontId="2" fillId="0" borderId="11" xfId="1" applyNumberFormat="1" applyFont="1" applyBorder="1"/>
    <xf numFmtId="41" fontId="1" fillId="0" borderId="11" xfId="0" applyNumberFormat="1" applyFont="1" applyBorder="1"/>
    <xf numFmtId="167" fontId="1" fillId="0" borderId="10" xfId="1" applyNumberFormat="1" applyFont="1" applyBorder="1"/>
    <xf numFmtId="167" fontId="1" fillId="0" borderId="11" xfId="1" applyNumberFormat="1" applyFont="1" applyBorder="1"/>
    <xf numFmtId="0" fontId="1" fillId="0" borderId="6" xfId="0" applyFont="1" applyBorder="1"/>
    <xf numFmtId="0" fontId="1" fillId="0" borderId="7" xfId="0" applyFont="1" applyBorder="1"/>
    <xf numFmtId="0" fontId="2" fillId="0" borderId="7" xfId="0" applyFont="1" applyBorder="1"/>
    <xf numFmtId="41" fontId="2" fillId="0" borderId="7" xfId="0" applyNumberFormat="1" applyFont="1" applyBorder="1"/>
    <xf numFmtId="167" fontId="2" fillId="0" borderId="7" xfId="1" applyNumberFormat="1" applyFont="1" applyBorder="1"/>
    <xf numFmtId="167" fontId="2" fillId="0" borderId="8" xfId="1" applyNumberFormat="1" applyFont="1" applyBorder="1"/>
    <xf numFmtId="41" fontId="1" fillId="0" borderId="0" xfId="0" applyNumberFormat="1" applyFont="1"/>
    <xf numFmtId="169" fontId="1" fillId="0" borderId="0" xfId="1" applyNumberFormat="1" applyFont="1"/>
    <xf numFmtId="0" fontId="12" fillId="0" borderId="9" xfId="0" applyFont="1" applyBorder="1"/>
    <xf numFmtId="0" fontId="12" fillId="0" borderId="10" xfId="0" applyFont="1" applyBorder="1"/>
    <xf numFmtId="41" fontId="12" fillId="0" borderId="10" xfId="0" applyNumberFormat="1" applyFont="1" applyBorder="1"/>
    <xf numFmtId="167" fontId="12" fillId="0" borderId="10" xfId="1" applyNumberFormat="1" applyFont="1" applyBorder="1"/>
    <xf numFmtId="167" fontId="12" fillId="0" borderId="11" xfId="1" applyNumberFormat="1" applyFont="1" applyBorder="1"/>
    <xf numFmtId="169" fontId="12" fillId="0" borderId="1" xfId="1" applyNumberFormat="1" applyFont="1" applyBorder="1"/>
    <xf numFmtId="0" fontId="12" fillId="0" borderId="0" xfId="0" applyFont="1"/>
    <xf numFmtId="167" fontId="6" fillId="0" borderId="0" xfId="1" applyNumberFormat="1" applyFont="1" applyAlignment="1">
      <alignment horizontal="center"/>
    </xf>
    <xf numFmtId="167" fontId="2" fillId="0" borderId="0" xfId="1" applyNumberFormat="1" applyFont="1" applyFill="1" applyAlignment="1">
      <alignment horizontal="center" vertical="center" wrapText="1"/>
    </xf>
    <xf numFmtId="167" fontId="8" fillId="0" borderId="0" xfId="1" applyNumberFormat="1" applyFont="1" applyAlignment="1">
      <alignment horizontal="center" vertical="center" wrapText="1"/>
    </xf>
    <xf numFmtId="167" fontId="6" fillId="0" borderId="0" xfId="1" applyNumberFormat="1" applyFont="1"/>
    <xf numFmtId="165" fontId="5" fillId="0" borderId="0" xfId="0" quotePrefix="1" applyNumberFormat="1" applyFont="1" applyAlignment="1">
      <alignment horizontal="center" vertical="top"/>
    </xf>
    <xf numFmtId="170" fontId="5" fillId="0" borderId="0" xfId="1" applyNumberFormat="1" applyFont="1"/>
    <xf numFmtId="170" fontId="6" fillId="0" borderId="0" xfId="1" applyNumberFormat="1" applyFont="1"/>
    <xf numFmtId="165" fontId="6" fillId="0" borderId="0" xfId="0" quotePrefix="1" applyNumberFormat="1" applyFont="1" applyAlignment="1">
      <alignment horizontal="center"/>
    </xf>
    <xf numFmtId="165" fontId="6" fillId="0" borderId="0" xfId="0" applyNumberFormat="1" applyFont="1" applyAlignment="1">
      <alignment horizontal="center"/>
    </xf>
    <xf numFmtId="0" fontId="5" fillId="0" borderId="0" xfId="0" applyFont="1" applyAlignment="1">
      <alignment horizontal="center" vertical="center"/>
    </xf>
    <xf numFmtId="167" fontId="13" fillId="0" borderId="0" xfId="1" applyNumberFormat="1" applyFont="1" applyAlignment="1">
      <alignment horizontal="center" vertical="center" wrapText="1"/>
    </xf>
    <xf numFmtId="170" fontId="5" fillId="0" borderId="0" xfId="1" applyNumberFormat="1" applyFont="1" applyAlignment="1">
      <alignment vertical="center"/>
    </xf>
    <xf numFmtId="0" fontId="5" fillId="0" borderId="0" xfId="0" applyFont="1" applyAlignment="1">
      <alignment vertical="center"/>
    </xf>
    <xf numFmtId="0" fontId="6" fillId="0" borderId="0" xfId="0" applyFont="1" applyAlignment="1">
      <alignment horizontal="right"/>
    </xf>
    <xf numFmtId="0" fontId="6" fillId="0" borderId="0" xfId="0" applyFont="1" applyAlignment="1">
      <alignment horizontal="left"/>
    </xf>
    <xf numFmtId="0" fontId="14" fillId="0" borderId="0" xfId="0" applyFont="1" applyBorder="1"/>
    <xf numFmtId="49" fontId="1" fillId="0" borderId="0" xfId="0" applyNumberFormat="1" applyFont="1" applyBorder="1" applyAlignment="1">
      <alignment horizontal="center"/>
    </xf>
    <xf numFmtId="41" fontId="1" fillId="0" borderId="0" xfId="1" applyNumberFormat="1" applyFont="1" applyBorder="1"/>
    <xf numFmtId="49" fontId="1" fillId="0" borderId="0" xfId="0" quotePrefix="1" applyNumberFormat="1" applyFont="1" applyBorder="1" applyAlignment="1">
      <alignment horizontal="center"/>
    </xf>
    <xf numFmtId="41" fontId="2" fillId="0" borderId="0" xfId="1" applyNumberFormat="1" applyFont="1" applyBorder="1"/>
    <xf numFmtId="0" fontId="2" fillId="0" borderId="0" xfId="0" applyFont="1" applyBorder="1" applyAlignment="1">
      <alignment horizontal="center" vertical="center" wrapText="1"/>
    </xf>
    <xf numFmtId="49" fontId="1" fillId="0" borderId="0" xfId="0" applyNumberFormat="1" applyFont="1" applyFill="1" applyBorder="1" applyAlignment="1">
      <alignment horizontal="center"/>
    </xf>
    <xf numFmtId="168" fontId="5" fillId="0" borderId="0" xfId="0" quotePrefix="1" applyNumberFormat="1" applyFont="1" applyBorder="1" applyAlignment="1">
      <alignment horizontal="center"/>
    </xf>
    <xf numFmtId="49" fontId="5" fillId="0" borderId="0" xfId="0" applyNumberFormat="1" applyFont="1" applyBorder="1" applyAlignment="1">
      <alignment horizontal="center"/>
    </xf>
    <xf numFmtId="41" fontId="5" fillId="0" borderId="0" xfId="1" applyNumberFormat="1" applyFont="1" applyBorder="1"/>
    <xf numFmtId="0" fontId="1" fillId="0" borderId="0" xfId="0" applyFont="1" applyBorder="1" applyAlignment="1">
      <alignment horizontal="center" wrapText="1"/>
    </xf>
    <xf numFmtId="0" fontId="2" fillId="0" borderId="0" xfId="0" applyFont="1" applyBorder="1" applyAlignment="1"/>
    <xf numFmtId="0" fontId="2" fillId="0" borderId="0" xfId="0" applyFont="1" applyBorder="1" applyAlignment="1">
      <alignment horizontal="right"/>
    </xf>
    <xf numFmtId="0" fontId="1" fillId="0" borderId="0" xfId="0" applyFont="1" applyBorder="1" applyAlignment="1">
      <alignment vertical="top"/>
    </xf>
    <xf numFmtId="0" fontId="5" fillId="0" borderId="0" xfId="0" quotePrefix="1" applyFont="1" applyBorder="1" applyAlignment="1">
      <alignment horizontal="center" vertical="top"/>
    </xf>
    <xf numFmtId="0" fontId="5" fillId="0" borderId="0" xfId="0" applyFont="1" applyBorder="1" applyAlignment="1">
      <alignment horizontal="center" vertical="top"/>
    </xf>
    <xf numFmtId="0" fontId="5" fillId="0" borderId="0" xfId="0" applyFont="1" applyBorder="1" applyAlignment="1">
      <alignment vertical="top"/>
    </xf>
    <xf numFmtId="41" fontId="2" fillId="0" borderId="0" xfId="1" applyNumberFormat="1" applyFont="1" applyBorder="1" applyAlignment="1">
      <alignment horizontal="center"/>
    </xf>
    <xf numFmtId="41" fontId="2" fillId="0" borderId="0" xfId="1" applyNumberFormat="1" applyFont="1" applyBorder="1" applyAlignment="1">
      <alignment horizontal="center" vertical="center" wrapText="1"/>
    </xf>
    <xf numFmtId="0" fontId="2" fillId="0" borderId="0" xfId="0" applyFont="1" applyBorder="1" applyAlignment="1">
      <alignment horizontal="left" vertical="center"/>
    </xf>
    <xf numFmtId="0" fontId="5" fillId="0" borderId="0" xfId="0" applyFont="1" applyBorder="1" applyAlignment="1">
      <alignment horizontal="left"/>
    </xf>
    <xf numFmtId="0" fontId="11" fillId="0" borderId="0" xfId="0" applyFont="1" applyBorder="1" applyAlignment="1">
      <alignment horizontal="center"/>
    </xf>
    <xf numFmtId="0" fontId="11" fillId="0" borderId="0" xfId="0" applyFont="1" applyBorder="1"/>
    <xf numFmtId="0" fontId="4" fillId="0" borderId="0" xfId="0" applyFont="1" applyFill="1" applyBorder="1" applyAlignment="1"/>
    <xf numFmtId="0" fontId="1" fillId="0" borderId="0" xfId="0" applyFont="1" applyFill="1" applyBorder="1" applyAlignment="1">
      <alignment vertical="center"/>
    </xf>
    <xf numFmtId="169" fontId="4" fillId="0" borderId="0" xfId="1" applyNumberFormat="1" applyFont="1" applyFill="1" applyBorder="1" applyAlignment="1" applyProtection="1"/>
    <xf numFmtId="0" fontId="10" fillId="0" borderId="0" xfId="0" applyFont="1" applyFill="1" applyBorder="1" applyAlignment="1"/>
    <xf numFmtId="0" fontId="4" fillId="0" borderId="0" xfId="0" applyFont="1" applyFill="1" applyBorder="1" applyAlignment="1">
      <alignment horizontal="center"/>
    </xf>
    <xf numFmtId="0" fontId="5" fillId="0" borderId="0" xfId="0" applyFont="1" applyFill="1" applyBorder="1" applyAlignment="1">
      <alignment horizontal="center"/>
    </xf>
    <xf numFmtId="0" fontId="4" fillId="0" borderId="0" xfId="0" applyFont="1" applyFill="1" applyBorder="1" applyAlignment="1">
      <alignment horizontal="left"/>
    </xf>
    <xf numFmtId="0" fontId="6" fillId="0" borderId="0" xfId="0" applyFont="1" applyBorder="1" applyAlignment="1">
      <alignment horizontal="right"/>
    </xf>
    <xf numFmtId="0" fontId="2" fillId="0" borderId="0" xfId="0" applyFont="1" applyBorder="1" applyAlignment="1">
      <alignment horizontal="center"/>
    </xf>
    <xf numFmtId="0" fontId="5" fillId="0" borderId="0" xfId="0" applyFont="1" applyFill="1" applyBorder="1" applyAlignment="1">
      <alignment horizontal="left"/>
    </xf>
    <xf numFmtId="0" fontId="5" fillId="3" borderId="0" xfId="0" applyFont="1" applyFill="1" applyBorder="1" applyAlignment="1">
      <alignment horizontal="center"/>
    </xf>
    <xf numFmtId="0" fontId="6" fillId="3" borderId="0" xfId="0" applyFont="1" applyFill="1" applyBorder="1" applyAlignment="1">
      <alignment horizontal="center"/>
    </xf>
    <xf numFmtId="0" fontId="10" fillId="3" borderId="0" xfId="0" applyFont="1" applyFill="1" applyBorder="1" applyAlignment="1">
      <alignment horizontal="left"/>
    </xf>
    <xf numFmtId="49" fontId="5" fillId="3" borderId="0" xfId="0" applyNumberFormat="1" applyFont="1" applyFill="1" applyBorder="1" applyAlignment="1">
      <alignment horizontal="center"/>
    </xf>
    <xf numFmtId="167" fontId="1" fillId="0" borderId="0" xfId="1" applyNumberFormat="1" applyFont="1" applyBorder="1" applyAlignment="1"/>
    <xf numFmtId="0" fontId="1" fillId="0" borderId="0" xfId="0" applyFont="1" applyBorder="1" applyAlignment="1"/>
    <xf numFmtId="0" fontId="5" fillId="0" borderId="0" xfId="0" applyFont="1" applyBorder="1" applyAlignment="1"/>
    <xf numFmtId="0" fontId="1" fillId="0" borderId="0" xfId="0" applyFont="1" applyFill="1" applyBorder="1" applyAlignment="1"/>
    <xf numFmtId="0" fontId="6" fillId="3" borderId="0" xfId="0" applyFont="1" applyFill="1" applyBorder="1" applyAlignment="1"/>
    <xf numFmtId="0" fontId="5" fillId="0" borderId="0" xfId="0" applyFont="1" applyFill="1" applyBorder="1" applyAlignment="1">
      <alignment vertical="center"/>
    </xf>
    <xf numFmtId="0" fontId="5" fillId="0" borderId="0" xfId="0" applyFont="1" applyFill="1" applyBorder="1" applyAlignment="1">
      <alignment horizontal="justify" vertical="center"/>
    </xf>
    <xf numFmtId="0" fontId="5" fillId="0" borderId="0" xfId="0" applyFont="1" applyFill="1" applyBorder="1" applyAlignment="1"/>
    <xf numFmtId="168" fontId="5" fillId="0" borderId="0" xfId="1" applyNumberFormat="1" applyFont="1" applyFill="1" applyBorder="1" applyAlignment="1">
      <alignment horizontal="center" vertical="center"/>
    </xf>
    <xf numFmtId="167" fontId="15" fillId="0" borderId="0" xfId="1" applyNumberFormat="1" applyFont="1" applyFill="1" applyBorder="1" applyAlignment="1"/>
    <xf numFmtId="0" fontId="16" fillId="0" borderId="0" xfId="0" applyFont="1"/>
    <xf numFmtId="0" fontId="15" fillId="0" borderId="0" xfId="0" applyFont="1" applyBorder="1" applyAlignment="1">
      <alignment horizontal="center" vertical="top"/>
    </xf>
    <xf numFmtId="167" fontId="2" fillId="0" borderId="0" xfId="1" applyNumberFormat="1" applyFont="1" applyBorder="1" applyAlignment="1"/>
    <xf numFmtId="0" fontId="10" fillId="0" borderId="0" xfId="0" applyFont="1" applyFill="1" applyBorder="1" applyAlignment="1">
      <alignment horizontal="right"/>
    </xf>
    <xf numFmtId="0" fontId="2" fillId="0" borderId="0" xfId="0" applyFont="1" applyBorder="1" applyAlignment="1">
      <alignment horizontal="right" vertical="top"/>
    </xf>
    <xf numFmtId="0" fontId="7" fillId="0" borderId="0" xfId="0" applyFont="1" applyAlignment="1">
      <alignment horizontal="center" vertical="top" wrapText="1"/>
    </xf>
    <xf numFmtId="0" fontId="7" fillId="0" borderId="0" xfId="0" applyFont="1" applyAlignment="1">
      <alignment horizontal="center" wrapText="1"/>
    </xf>
    <xf numFmtId="0" fontId="0" fillId="0" borderId="0" xfId="0" applyAlignment="1">
      <alignment horizontal="center" vertical="top"/>
    </xf>
    <xf numFmtId="0" fontId="18" fillId="0" borderId="22" xfId="0" applyFont="1" applyBorder="1" applyAlignment="1">
      <alignment horizontal="center" wrapText="1"/>
    </xf>
    <xf numFmtId="0" fontId="18" fillId="0" borderId="22" xfId="0" applyFont="1" applyBorder="1" applyAlignment="1">
      <alignment horizontal="center" vertical="top" wrapText="1"/>
    </xf>
    <xf numFmtId="0" fontId="19" fillId="0" borderId="22" xfId="0" applyFont="1" applyBorder="1" applyAlignment="1">
      <alignment horizontal="center" vertical="top"/>
    </xf>
    <xf numFmtId="0" fontId="19" fillId="0" borderId="22" xfId="0" applyFont="1" applyBorder="1"/>
    <xf numFmtId="0" fontId="18" fillId="0" borderId="22" xfId="0" applyFont="1" applyBorder="1"/>
    <xf numFmtId="0" fontId="0" fillId="0" borderId="0" xfId="0" applyFill="1"/>
    <xf numFmtId="167" fontId="20" fillId="0" borderId="0" xfId="0" applyNumberFormat="1" applyFont="1" applyFill="1"/>
    <xf numFmtId="167" fontId="0" fillId="0" borderId="0" xfId="1" applyNumberFormat="1" applyFont="1" applyFill="1"/>
    <xf numFmtId="167" fontId="0" fillId="0" borderId="0" xfId="0" applyNumberFormat="1" applyFill="1"/>
    <xf numFmtId="167" fontId="7" fillId="0" borderId="0" xfId="1" applyNumberFormat="1" applyFont="1" applyFill="1"/>
    <xf numFmtId="0" fontId="18" fillId="4" borderId="22" xfId="0" applyFont="1" applyFill="1" applyBorder="1" applyAlignment="1">
      <alignment horizontal="center" vertical="top" wrapText="1"/>
    </xf>
    <xf numFmtId="0" fontId="19" fillId="4" borderId="22" xfId="0" applyFont="1" applyFill="1" applyBorder="1" applyAlignment="1">
      <alignment horizontal="center" vertical="top"/>
    </xf>
    <xf numFmtId="167" fontId="19" fillId="4" borderId="22" xfId="1" applyNumberFormat="1" applyFont="1" applyFill="1" applyBorder="1"/>
    <xf numFmtId="167" fontId="18" fillId="4" borderId="22" xfId="1" applyNumberFormat="1" applyFont="1" applyFill="1" applyBorder="1"/>
    <xf numFmtId="0" fontId="18" fillId="5" borderId="22" xfId="0" applyFont="1" applyFill="1" applyBorder="1" applyAlignment="1">
      <alignment horizontal="center" vertical="top" wrapText="1"/>
    </xf>
    <xf numFmtId="0" fontId="19" fillId="5" borderId="22" xfId="0" applyFont="1" applyFill="1" applyBorder="1" applyAlignment="1">
      <alignment horizontal="center" vertical="top"/>
    </xf>
    <xf numFmtId="167" fontId="19" fillId="5" borderId="22" xfId="1" applyNumberFormat="1" applyFont="1" applyFill="1" applyBorder="1"/>
    <xf numFmtId="167" fontId="18" fillId="5" borderId="22" xfId="1" applyNumberFormat="1" applyFont="1" applyFill="1" applyBorder="1"/>
    <xf numFmtId="0" fontId="18" fillId="6" borderId="22" xfId="0" applyFont="1" applyFill="1" applyBorder="1" applyAlignment="1">
      <alignment horizontal="center" vertical="top" wrapText="1"/>
    </xf>
    <xf numFmtId="0" fontId="19" fillId="6" borderId="22" xfId="0" applyFont="1" applyFill="1" applyBorder="1" applyAlignment="1">
      <alignment horizontal="center" vertical="top"/>
    </xf>
    <xf numFmtId="167" fontId="19" fillId="6" borderId="22" xfId="1" applyNumberFormat="1" applyFont="1" applyFill="1" applyBorder="1"/>
    <xf numFmtId="167" fontId="18" fillId="6" borderId="22" xfId="1" applyNumberFormat="1" applyFont="1" applyFill="1" applyBorder="1"/>
    <xf numFmtId="167" fontId="18" fillId="0" borderId="0" xfId="1" applyNumberFormat="1" applyFont="1" applyFill="1" applyBorder="1"/>
    <xf numFmtId="0" fontId="19" fillId="0" borderId="0" xfId="0" applyFont="1"/>
    <xf numFmtId="0" fontId="18" fillId="0" borderId="0" xfId="0" applyFont="1" applyAlignment="1">
      <alignment horizontal="center" vertical="top" wrapText="1"/>
    </xf>
    <xf numFmtId="0" fontId="22" fillId="0" borderId="0" xfId="0" applyFont="1" applyFill="1"/>
    <xf numFmtId="0" fontId="19" fillId="0" borderId="0" xfId="0" applyFont="1" applyFill="1"/>
    <xf numFmtId="167" fontId="19" fillId="0" borderId="0" xfId="0" applyNumberFormat="1" applyFont="1" applyFill="1"/>
    <xf numFmtId="0" fontId="19" fillId="0" borderId="0" xfId="0" applyFont="1" applyBorder="1"/>
    <xf numFmtId="167" fontId="18" fillId="0" borderId="22" xfId="1" applyNumberFormat="1" applyFont="1" applyBorder="1" applyAlignment="1">
      <alignment wrapText="1"/>
    </xf>
    <xf numFmtId="167" fontId="18" fillId="0" borderId="22" xfId="1" applyNumberFormat="1" applyFont="1" applyBorder="1" applyAlignment="1">
      <alignment horizontal="center" wrapText="1"/>
    </xf>
    <xf numFmtId="167" fontId="18" fillId="0" borderId="22" xfId="1" applyNumberFormat="1" applyFont="1" applyBorder="1" applyAlignment="1">
      <alignment horizontal="center" vertical="top" wrapText="1"/>
    </xf>
    <xf numFmtId="167" fontId="21" fillId="5" borderId="22" xfId="1" applyNumberFormat="1" applyFont="1" applyFill="1" applyBorder="1" applyAlignment="1">
      <alignment horizontal="center" vertical="top" wrapText="1"/>
    </xf>
    <xf numFmtId="0" fontId="21" fillId="5" borderId="22" xfId="0" applyFont="1" applyFill="1" applyBorder="1" applyAlignment="1">
      <alignment horizontal="center" vertical="top" wrapText="1"/>
    </xf>
    <xf numFmtId="0" fontId="18" fillId="7" borderId="22" xfId="0" applyFont="1" applyFill="1" applyBorder="1" applyAlignment="1">
      <alignment horizontal="center" vertical="top" wrapText="1"/>
    </xf>
    <xf numFmtId="167" fontId="18" fillId="4" borderId="22" xfId="1" applyNumberFormat="1" applyFont="1" applyFill="1" applyBorder="1" applyAlignment="1">
      <alignment horizontal="center" vertical="top" wrapText="1"/>
    </xf>
    <xf numFmtId="0" fontId="18" fillId="4" borderId="22" xfId="0" applyFont="1" applyFill="1" applyBorder="1" applyAlignment="1">
      <alignment horizontal="center" vertical="center" wrapText="1"/>
    </xf>
    <xf numFmtId="167" fontId="18" fillId="6" borderId="22" xfId="1" applyNumberFormat="1" applyFont="1" applyFill="1" applyBorder="1" applyAlignment="1">
      <alignment horizontal="center" vertical="top" wrapText="1"/>
    </xf>
    <xf numFmtId="167" fontId="19" fillId="0" borderId="22" xfId="1" applyNumberFormat="1" applyFont="1" applyBorder="1"/>
    <xf numFmtId="167" fontId="22" fillId="5" borderId="22" xfId="1" applyNumberFormat="1" applyFont="1" applyFill="1" applyBorder="1" applyAlignment="1">
      <alignment horizontal="center"/>
    </xf>
    <xf numFmtId="167" fontId="19" fillId="4" borderId="22" xfId="1" applyNumberFormat="1" applyFont="1" applyFill="1" applyBorder="1" applyAlignment="1">
      <alignment horizontal="center"/>
    </xf>
    <xf numFmtId="167" fontId="19" fillId="6" borderId="22" xfId="1" applyNumberFormat="1" applyFont="1" applyFill="1" applyBorder="1" applyAlignment="1">
      <alignment horizontal="center"/>
    </xf>
    <xf numFmtId="167" fontId="22" fillId="5" borderId="22" xfId="1" applyNumberFormat="1" applyFont="1" applyFill="1" applyBorder="1"/>
    <xf numFmtId="167" fontId="19" fillId="0" borderId="22" xfId="1" applyNumberFormat="1" applyFont="1" applyBorder="1" applyAlignment="1">
      <alignment horizontal="left" vertical="top" wrapText="1"/>
    </xf>
    <xf numFmtId="0" fontId="22" fillId="0" borderId="22" xfId="0" quotePrefix="1" applyFont="1" applyBorder="1" applyAlignment="1">
      <alignment horizontal="left" vertical="center"/>
    </xf>
    <xf numFmtId="0" fontId="19" fillId="0" borderId="22" xfId="0" applyFont="1" applyBorder="1" applyAlignment="1">
      <alignment vertical="center"/>
    </xf>
    <xf numFmtId="165" fontId="22" fillId="0" borderId="22" xfId="0" quotePrefix="1" applyNumberFormat="1" applyFont="1" applyBorder="1" applyAlignment="1">
      <alignment horizontal="left"/>
    </xf>
    <xf numFmtId="0" fontId="22" fillId="0" borderId="22" xfId="0" applyFont="1" applyBorder="1"/>
    <xf numFmtId="0" fontId="19" fillId="0" borderId="22" xfId="0" quotePrefix="1" applyFont="1" applyFill="1" applyBorder="1" applyAlignment="1">
      <alignment horizontal="center" vertical="top"/>
    </xf>
    <xf numFmtId="0" fontId="19" fillId="0" borderId="22" xfId="0" applyFont="1" applyBorder="1" applyAlignment="1">
      <alignment horizontal="left" vertical="top" wrapText="1"/>
    </xf>
    <xf numFmtId="0" fontId="22" fillId="0" borderId="22" xfId="0" quotePrefix="1" applyFont="1" applyBorder="1" applyAlignment="1">
      <alignment horizontal="center" vertical="top"/>
    </xf>
    <xf numFmtId="165" fontId="22" fillId="0" borderId="22" xfId="0" applyNumberFormat="1" applyFont="1" applyBorder="1" applyAlignment="1">
      <alignment horizontal="left"/>
    </xf>
    <xf numFmtId="0" fontId="19" fillId="4" borderId="22" xfId="0" applyFont="1" applyFill="1" applyBorder="1"/>
    <xf numFmtId="43" fontId="19" fillId="4" borderId="22" xfId="0" applyNumberFormat="1" applyFont="1" applyFill="1" applyBorder="1"/>
    <xf numFmtId="0" fontId="19" fillId="6" borderId="22" xfId="0" applyFont="1" applyFill="1" applyBorder="1"/>
    <xf numFmtId="41" fontId="19" fillId="6" borderId="22" xfId="0" applyNumberFormat="1" applyFont="1" applyFill="1" applyBorder="1"/>
    <xf numFmtId="0" fontId="22" fillId="0" borderId="22" xfId="0" quotePrefix="1" applyFont="1" applyBorder="1" applyAlignment="1">
      <alignment horizontal="left"/>
    </xf>
    <xf numFmtId="167" fontId="18" fillId="0" borderId="22" xfId="1" applyNumberFormat="1" applyFont="1" applyBorder="1"/>
    <xf numFmtId="167" fontId="21" fillId="5" borderId="22" xfId="1" applyNumberFormat="1" applyFont="1" applyFill="1" applyBorder="1"/>
    <xf numFmtId="41" fontId="19" fillId="5" borderId="22" xfId="0" applyNumberFormat="1" applyFont="1" applyFill="1" applyBorder="1" applyAlignment="1">
      <alignment vertical="top"/>
    </xf>
    <xf numFmtId="167" fontId="22" fillId="5" borderId="22" xfId="1" applyNumberFormat="1" applyFont="1" applyFill="1" applyBorder="1" applyAlignment="1">
      <alignment vertical="top"/>
    </xf>
    <xf numFmtId="167" fontId="19" fillId="4" borderId="22" xfId="1" applyNumberFormat="1" applyFont="1" applyFill="1" applyBorder="1" applyAlignment="1">
      <alignment vertical="top"/>
    </xf>
    <xf numFmtId="167" fontId="19" fillId="6" borderId="22" xfId="1" applyNumberFormat="1" applyFont="1" applyFill="1" applyBorder="1" applyAlignment="1">
      <alignment vertical="top"/>
    </xf>
    <xf numFmtId="167" fontId="19" fillId="0" borderId="22" xfId="1" applyNumberFormat="1" applyFont="1" applyBorder="1" applyAlignment="1">
      <alignment vertical="top"/>
    </xf>
    <xf numFmtId="0" fontId="26" fillId="0" borderId="1" xfId="0" applyFont="1" applyBorder="1"/>
    <xf numFmtId="41" fontId="23" fillId="0" borderId="0" xfId="0" applyNumberFormat="1" applyFont="1" applyFill="1" applyBorder="1" applyAlignment="1">
      <alignment horizontal="center" vertical="center" wrapText="1"/>
    </xf>
    <xf numFmtId="49" fontId="24" fillId="0" borderId="0" xfId="0" applyNumberFormat="1" applyFont="1" applyBorder="1" applyAlignment="1">
      <alignment horizontal="center"/>
    </xf>
    <xf numFmtId="0" fontId="25" fillId="0" borderId="0" xfId="0" applyFont="1" applyBorder="1"/>
    <xf numFmtId="0" fontId="24" fillId="0" borderId="0" xfId="0" applyFont="1" applyBorder="1" applyAlignment="1">
      <alignment horizontal="center"/>
    </xf>
    <xf numFmtId="0" fontId="24" fillId="0" borderId="0" xfId="0" applyFont="1" applyBorder="1" applyAlignment="1">
      <alignment horizontal="center" vertical="top"/>
    </xf>
    <xf numFmtId="168" fontId="26" fillId="0" borderId="0" xfId="0" applyNumberFormat="1" applyFont="1" applyBorder="1" applyAlignment="1">
      <alignment horizontal="center" vertical="top"/>
    </xf>
    <xf numFmtId="0" fontId="23" fillId="0" borderId="0" xfId="0" applyFont="1" applyBorder="1" applyAlignment="1">
      <alignment horizontal="center" vertical="top"/>
    </xf>
    <xf numFmtId="0" fontId="27" fillId="0" borderId="0" xfId="0" applyFont="1" applyBorder="1"/>
    <xf numFmtId="0" fontId="26" fillId="0" borderId="0" xfId="0" quotePrefix="1" applyFont="1" applyBorder="1" applyAlignment="1">
      <alignment vertical="top"/>
    </xf>
    <xf numFmtId="0" fontId="26" fillId="0" borderId="0" xfId="0" applyFont="1" applyBorder="1"/>
    <xf numFmtId="0" fontId="26" fillId="0" borderId="0" xfId="0" applyFont="1" applyBorder="1" applyAlignment="1">
      <alignment horizontal="center"/>
    </xf>
    <xf numFmtId="0" fontId="27" fillId="0" borderId="0" xfId="0" applyFont="1" applyBorder="1" applyAlignment="1">
      <alignment horizontal="center"/>
    </xf>
    <xf numFmtId="49" fontId="26" fillId="0" borderId="0" xfId="0" applyNumberFormat="1" applyFont="1" applyBorder="1" applyAlignment="1">
      <alignment horizontal="center"/>
    </xf>
    <xf numFmtId="41" fontId="27" fillId="0" borderId="0" xfId="0" applyNumberFormat="1" applyFont="1" applyBorder="1"/>
    <xf numFmtId="41" fontId="26" fillId="0" borderId="0" xfId="0" applyNumberFormat="1" applyFont="1" applyBorder="1"/>
    <xf numFmtId="0" fontId="24" fillId="0" borderId="0" xfId="0" quotePrefix="1" applyFont="1" applyFill="1" applyBorder="1" applyAlignment="1">
      <alignment vertical="top"/>
    </xf>
    <xf numFmtId="41" fontId="24" fillId="0" borderId="0" xfId="0" applyNumberFormat="1" applyFont="1" applyBorder="1" applyAlignment="1">
      <alignment vertical="top"/>
    </xf>
    <xf numFmtId="165" fontId="24" fillId="0" borderId="0" xfId="0" quotePrefix="1" applyNumberFormat="1" applyFont="1" applyBorder="1" applyAlignment="1">
      <alignment vertical="top"/>
    </xf>
    <xf numFmtId="41" fontId="27" fillId="0" borderId="0" xfId="0" applyNumberFormat="1" applyFont="1" applyFill="1" applyBorder="1" applyAlignment="1">
      <alignment horizontal="center" vertical="center" wrapText="1"/>
    </xf>
    <xf numFmtId="165" fontId="26" fillId="0" borderId="0" xfId="0" applyNumberFormat="1" applyFont="1" applyBorder="1" applyAlignment="1">
      <alignment horizontal="center"/>
    </xf>
    <xf numFmtId="0" fontId="26" fillId="0" borderId="0" xfId="0" quotePrefix="1" applyFont="1" applyBorder="1" applyAlignment="1">
      <alignment horizontal="center"/>
    </xf>
    <xf numFmtId="0" fontId="26" fillId="0" borderId="0" xfId="0" applyFont="1" applyBorder="1" applyAlignment="1">
      <alignment horizontal="center" vertical="top"/>
    </xf>
    <xf numFmtId="0" fontId="27" fillId="0" borderId="0" xfId="0" applyFont="1" applyBorder="1" applyAlignment="1">
      <alignment horizontal="center" vertical="top"/>
    </xf>
    <xf numFmtId="41" fontId="26" fillId="0" borderId="0" xfId="0" applyNumberFormat="1" applyFont="1" applyBorder="1" applyAlignment="1">
      <alignment vertical="top"/>
    </xf>
    <xf numFmtId="165" fontId="26" fillId="0" borderId="0" xfId="0" quotePrefix="1" applyNumberFormat="1" applyFont="1" applyBorder="1" applyAlignment="1">
      <alignment vertical="top"/>
    </xf>
    <xf numFmtId="165" fontId="26" fillId="0" borderId="1" xfId="0" applyNumberFormat="1" applyFont="1" applyBorder="1" applyAlignment="1">
      <alignment horizontal="center"/>
    </xf>
    <xf numFmtId="41" fontId="26" fillId="0" borderId="1" xfId="0" applyNumberFormat="1" applyFont="1" applyBorder="1"/>
    <xf numFmtId="165" fontId="26" fillId="0" borderId="27" xfId="0" applyNumberFormat="1" applyFont="1" applyBorder="1" applyAlignment="1">
      <alignment horizontal="center"/>
    </xf>
    <xf numFmtId="0" fontId="27" fillId="0" borderId="27" xfId="0" applyFont="1" applyBorder="1"/>
    <xf numFmtId="41" fontId="27" fillId="0" borderId="27" xfId="0" applyNumberFormat="1" applyFont="1" applyBorder="1"/>
    <xf numFmtId="0" fontId="26" fillId="0" borderId="1" xfId="0" quotePrefix="1" applyFont="1" applyBorder="1" applyAlignment="1">
      <alignment horizontal="center"/>
    </xf>
    <xf numFmtId="0" fontId="27" fillId="0" borderId="27" xfId="0" applyFont="1" applyBorder="1" applyAlignment="1">
      <alignment horizontal="center"/>
    </xf>
    <xf numFmtId="41" fontId="26" fillId="0" borderId="27" xfId="0" applyNumberFormat="1" applyFont="1" applyBorder="1"/>
    <xf numFmtId="0" fontId="26" fillId="0" borderId="27" xfId="0" applyFont="1" applyBorder="1"/>
    <xf numFmtId="0" fontId="24" fillId="0" borderId="0" xfId="0" applyFont="1" applyBorder="1" applyAlignment="1">
      <alignment vertical="top"/>
    </xf>
    <xf numFmtId="0" fontId="24" fillId="0" borderId="0" xfId="0" applyFont="1" applyFill="1" applyBorder="1" applyAlignment="1">
      <alignment vertical="top"/>
    </xf>
    <xf numFmtId="165" fontId="24" fillId="0" borderId="0" xfId="0" quotePrefix="1" applyNumberFormat="1" applyFont="1" applyBorder="1" applyAlignment="1"/>
    <xf numFmtId="168" fontId="24" fillId="0" borderId="0" xfId="0" applyNumberFormat="1" applyFont="1" applyBorder="1" applyAlignment="1">
      <alignment horizontal="center" vertical="top"/>
    </xf>
    <xf numFmtId="164" fontId="24" fillId="0" borderId="0" xfId="0" applyNumberFormat="1" applyFont="1" applyBorder="1" applyAlignment="1">
      <alignment horizontal="center" vertical="top"/>
    </xf>
    <xf numFmtId="41" fontId="24" fillId="0" borderId="0" xfId="0" applyNumberFormat="1" applyFont="1" applyFill="1" applyBorder="1" applyAlignment="1">
      <alignment vertical="top"/>
    </xf>
    <xf numFmtId="0" fontId="26" fillId="0" borderId="0" xfId="0" quotePrefix="1" applyFont="1" applyBorder="1" applyAlignment="1">
      <alignment horizontal="center" vertical="top"/>
    </xf>
    <xf numFmtId="0" fontId="24" fillId="0" borderId="0" xfId="0" applyFont="1" applyBorder="1" applyAlignment="1">
      <alignment horizontal="center" vertical="center"/>
    </xf>
    <xf numFmtId="0" fontId="29" fillId="0" borderId="0" xfId="0" applyFont="1" applyBorder="1" applyAlignment="1">
      <alignment vertical="top"/>
    </xf>
    <xf numFmtId="41" fontId="23" fillId="0" borderId="0" xfId="0" applyNumberFormat="1" applyFont="1" applyFill="1" applyBorder="1" applyAlignment="1">
      <alignment vertical="top"/>
    </xf>
    <xf numFmtId="41" fontId="27" fillId="0" borderId="0" xfId="0" applyNumberFormat="1" applyFont="1" applyBorder="1" applyAlignment="1">
      <alignment vertical="top"/>
    </xf>
    <xf numFmtId="41" fontId="23" fillId="0" borderId="0" xfId="0" applyNumberFormat="1" applyFont="1" applyBorder="1" applyAlignment="1">
      <alignment vertical="top"/>
    </xf>
    <xf numFmtId="0" fontId="25" fillId="0" borderId="0" xfId="0" applyFont="1" applyBorder="1" applyAlignment="1">
      <alignment vertical="top"/>
    </xf>
    <xf numFmtId="0" fontId="24" fillId="0" borderId="0" xfId="0" quotePrefix="1" applyFont="1" applyBorder="1" applyAlignment="1">
      <alignment horizontal="center" vertical="top"/>
    </xf>
    <xf numFmtId="165" fontId="24" fillId="0" borderId="0" xfId="0" applyNumberFormat="1" applyFont="1" applyBorder="1" applyAlignment="1">
      <alignment vertical="top"/>
    </xf>
    <xf numFmtId="168" fontId="24" fillId="0" borderId="0" xfId="0" quotePrefix="1" applyNumberFormat="1" applyFont="1" applyBorder="1" applyAlignment="1">
      <alignment horizontal="center" vertical="top"/>
    </xf>
    <xf numFmtId="0" fontId="23" fillId="0" borderId="0" xfId="0" applyFont="1" applyBorder="1" applyAlignment="1">
      <alignment vertical="top"/>
    </xf>
    <xf numFmtId="168" fontId="23" fillId="0" borderId="0" xfId="0" applyNumberFormat="1" applyFont="1" applyBorder="1" applyAlignment="1">
      <alignment horizontal="center" vertical="top"/>
    </xf>
    <xf numFmtId="164" fontId="23" fillId="0" borderId="0" xfId="0" applyNumberFormat="1" applyFont="1" applyBorder="1" applyAlignment="1">
      <alignment horizontal="center" vertical="top"/>
    </xf>
    <xf numFmtId="43" fontId="24" fillId="0" borderId="0" xfId="1" applyFont="1" applyBorder="1" applyAlignment="1">
      <alignment horizontal="center" vertical="top"/>
    </xf>
    <xf numFmtId="41" fontId="30" fillId="0" borderId="0" xfId="0" applyNumberFormat="1" applyFont="1" applyBorder="1" applyAlignment="1">
      <alignment vertical="top"/>
    </xf>
    <xf numFmtId="0" fontId="26" fillId="0" borderId="0" xfId="0" applyFont="1" applyBorder="1" applyAlignment="1">
      <alignment vertical="top"/>
    </xf>
    <xf numFmtId="43" fontId="23" fillId="0" borderId="0" xfId="1" applyFont="1" applyBorder="1" applyAlignment="1">
      <alignment horizontal="center" vertical="top"/>
    </xf>
    <xf numFmtId="165" fontId="24" fillId="0" borderId="0" xfId="0" applyNumberFormat="1" applyFont="1" applyBorder="1" applyAlignment="1"/>
    <xf numFmtId="0" fontId="24" fillId="0" borderId="0" xfId="0" quotePrefix="1" applyFont="1" applyBorder="1" applyAlignment="1"/>
    <xf numFmtId="41" fontId="26" fillId="0" borderId="0" xfId="0" applyNumberFormat="1" applyFont="1" applyFill="1" applyBorder="1" applyAlignment="1">
      <alignment vertical="top"/>
    </xf>
    <xf numFmtId="41" fontId="27" fillId="0" borderId="0" xfId="0" applyNumberFormat="1" applyFont="1" applyFill="1" applyBorder="1" applyAlignment="1">
      <alignment vertical="top"/>
    </xf>
    <xf numFmtId="0" fontId="29" fillId="0" borderId="0" xfId="0" applyFont="1" applyBorder="1" applyAlignment="1">
      <alignment wrapText="1"/>
    </xf>
    <xf numFmtId="164" fontId="26" fillId="0" borderId="0" xfId="0" applyNumberFormat="1" applyFont="1" applyBorder="1" applyAlignment="1">
      <alignment horizontal="center" vertical="top"/>
    </xf>
    <xf numFmtId="41" fontId="24" fillId="0" borderId="0" xfId="0" applyNumberFormat="1" applyFont="1" applyFill="1" applyBorder="1" applyAlignment="1">
      <alignment horizontal="center" vertical="top"/>
    </xf>
    <xf numFmtId="41" fontId="26" fillId="0" borderId="0" xfId="0" applyNumberFormat="1" applyFont="1" applyBorder="1" applyAlignment="1">
      <alignment horizontal="center" vertical="top"/>
    </xf>
    <xf numFmtId="41" fontId="23" fillId="0" borderId="0" xfId="0" applyNumberFormat="1" applyFont="1" applyFill="1" applyBorder="1" applyAlignment="1">
      <alignment horizontal="center" vertical="top"/>
    </xf>
    <xf numFmtId="41" fontId="27" fillId="0" borderId="0" xfId="0" applyNumberFormat="1" applyFont="1" applyBorder="1" applyAlignment="1">
      <alignment horizontal="center" vertical="top"/>
    </xf>
    <xf numFmtId="165" fontId="26" fillId="0" borderId="0" xfId="0" applyNumberFormat="1" applyFont="1" applyBorder="1" applyAlignment="1">
      <alignment vertical="top"/>
    </xf>
    <xf numFmtId="41" fontId="30" fillId="0" borderId="0" xfId="0" applyNumberFormat="1" applyFont="1" applyFill="1" applyBorder="1" applyAlignment="1">
      <alignment vertical="top"/>
    </xf>
    <xf numFmtId="165" fontId="24" fillId="0" borderId="0" xfId="0" applyNumberFormat="1" applyFont="1" applyBorder="1" applyAlignment="1">
      <alignment horizontal="left" vertical="top"/>
    </xf>
    <xf numFmtId="167" fontId="26" fillId="0" borderId="0" xfId="0" applyNumberFormat="1" applyFont="1" applyFill="1" applyBorder="1" applyAlignment="1">
      <alignment vertical="top"/>
    </xf>
    <xf numFmtId="41" fontId="24" fillId="0" borderId="0" xfId="0" applyNumberFormat="1" applyFont="1" applyFill="1" applyBorder="1" applyAlignment="1">
      <alignment horizontal="right" vertical="top"/>
    </xf>
    <xf numFmtId="0" fontId="26" fillId="0" borderId="1" xfId="0" quotePrefix="1" applyFont="1" applyBorder="1" applyAlignment="1">
      <alignment horizontal="center" vertical="top"/>
    </xf>
    <xf numFmtId="0" fontId="26" fillId="0" borderId="1" xfId="0" applyFont="1" applyBorder="1" applyAlignment="1">
      <alignment vertical="top"/>
    </xf>
    <xf numFmtId="0" fontId="26" fillId="0" borderId="0" xfId="0" applyFont="1" applyBorder="1" applyAlignment="1"/>
    <xf numFmtId="0" fontId="27" fillId="0" borderId="0" xfId="0" quotePrefix="1" applyFont="1" applyAlignment="1">
      <alignment vertical="top"/>
    </xf>
    <xf numFmtId="0" fontId="27" fillId="0" borderId="0" xfId="0" applyFont="1"/>
    <xf numFmtId="0" fontId="25" fillId="0" borderId="0" xfId="0" applyFont="1"/>
    <xf numFmtId="0" fontId="26" fillId="0" borderId="0" xfId="0" quotePrefix="1" applyFont="1" applyAlignment="1">
      <alignment vertical="top"/>
    </xf>
    <xf numFmtId="43" fontId="27" fillId="0" borderId="0" xfId="1" applyFont="1" applyFill="1"/>
    <xf numFmtId="43" fontId="26" fillId="0" borderId="0" xfId="1" applyFont="1" applyFill="1"/>
    <xf numFmtId="0" fontId="26" fillId="0" borderId="0" xfId="0" applyFont="1"/>
    <xf numFmtId="41" fontId="24" fillId="0" borderId="0" xfId="0" applyNumberFormat="1" applyFont="1" applyBorder="1" applyAlignment="1">
      <alignment horizontal="left" vertical="top"/>
    </xf>
    <xf numFmtId="0" fontId="27" fillId="0" borderId="0" xfId="0" applyFont="1" applyBorder="1" applyAlignment="1">
      <alignment horizontal="left"/>
    </xf>
    <xf numFmtId="0" fontId="32" fillId="0" borderId="0" xfId="0" applyFont="1"/>
    <xf numFmtId="167" fontId="26" fillId="0" borderId="0" xfId="1" applyNumberFormat="1" applyFont="1" applyFill="1"/>
    <xf numFmtId="41" fontId="23" fillId="0" borderId="0" xfId="0" applyNumberFormat="1" applyFont="1" applyFill="1" applyBorder="1" applyAlignment="1">
      <alignment horizontal="left" vertical="center"/>
    </xf>
    <xf numFmtId="41" fontId="23" fillId="0" borderId="0" xfId="0" applyNumberFormat="1" applyFont="1" applyFill="1" applyBorder="1" applyAlignment="1">
      <alignment vertical="center"/>
    </xf>
    <xf numFmtId="0" fontId="31" fillId="0" borderId="0" xfId="0" applyFont="1" applyBorder="1" applyAlignment="1">
      <alignment vertical="center"/>
    </xf>
    <xf numFmtId="0" fontId="31" fillId="0" borderId="0" xfId="0" applyFont="1" applyBorder="1" applyAlignment="1"/>
    <xf numFmtId="0" fontId="26" fillId="0" borderId="0" xfId="0" applyFont="1" applyBorder="1" applyAlignment="1">
      <alignment horizontal="left" vertical="top"/>
    </xf>
    <xf numFmtId="0" fontId="26" fillId="0" borderId="1" xfId="0" applyFont="1" applyBorder="1" applyAlignment="1"/>
    <xf numFmtId="0" fontId="24" fillId="0" borderId="0" xfId="0" applyFont="1" applyBorder="1" applyAlignment="1">
      <alignment horizontal="left" vertical="top" wrapText="1"/>
    </xf>
    <xf numFmtId="0" fontId="24" fillId="0" borderId="0" xfId="0" applyFont="1" applyBorder="1"/>
    <xf numFmtId="0" fontId="24" fillId="0" borderId="0" xfId="0" quotePrefix="1" applyFont="1" applyFill="1" applyBorder="1" applyAlignment="1">
      <alignment horizontal="center" vertical="top"/>
    </xf>
    <xf numFmtId="0" fontId="31" fillId="0" borderId="0" xfId="0" applyFont="1" applyFill="1" applyBorder="1" applyAlignment="1"/>
    <xf numFmtId="0" fontId="31" fillId="0" borderId="0" xfId="0" quotePrefix="1" applyFont="1" applyFill="1" applyBorder="1" applyAlignment="1">
      <alignment horizontal="center"/>
    </xf>
    <xf numFmtId="169" fontId="33" fillId="0" borderId="0" xfId="1" applyNumberFormat="1" applyFont="1" applyFill="1" applyBorder="1" applyAlignment="1" applyProtection="1"/>
    <xf numFmtId="0" fontId="31" fillId="0" borderId="0" xfId="0" applyFont="1" applyFill="1" applyBorder="1" applyAlignment="1">
      <alignment horizontal="left"/>
    </xf>
    <xf numFmtId="169" fontId="31" fillId="0" borderId="0" xfId="1" applyNumberFormat="1" applyFont="1" applyFill="1" applyBorder="1" applyAlignment="1" applyProtection="1"/>
    <xf numFmtId="0" fontId="33" fillId="0" borderId="0" xfId="0" applyFont="1" applyFill="1" applyBorder="1" applyAlignment="1">
      <alignment horizontal="left"/>
    </xf>
    <xf numFmtId="0" fontId="31" fillId="0" borderId="0" xfId="0" applyFont="1" applyFill="1" applyBorder="1" applyAlignment="1">
      <alignment horizontal="center"/>
    </xf>
    <xf numFmtId="0" fontId="26" fillId="0" borderId="0" xfId="0" applyFont="1" applyFill="1" applyBorder="1" applyAlignment="1" applyProtection="1">
      <alignment horizontal="center"/>
      <protection locked="0"/>
    </xf>
    <xf numFmtId="169" fontId="27" fillId="0" borderId="0" xfId="1" applyNumberFormat="1" applyFont="1" applyFill="1" applyBorder="1" applyAlignment="1" applyProtection="1">
      <protection locked="0"/>
    </xf>
    <xf numFmtId="167" fontId="24" fillId="0" borderId="0" xfId="1" applyNumberFormat="1" applyFont="1" applyBorder="1"/>
    <xf numFmtId="169" fontId="33" fillId="0" borderId="22" xfId="1" applyNumberFormat="1" applyFont="1" applyFill="1" applyBorder="1" applyAlignment="1" applyProtection="1">
      <alignment horizontal="center" vertical="center" wrapText="1"/>
    </xf>
    <xf numFmtId="167" fontId="23" fillId="0" borderId="22" xfId="1" applyNumberFormat="1" applyFont="1" applyBorder="1" applyAlignment="1">
      <alignment horizontal="center" vertical="center" wrapText="1"/>
    </xf>
    <xf numFmtId="0" fontId="24" fillId="0" borderId="1" xfId="0" applyFont="1" applyBorder="1"/>
    <xf numFmtId="165" fontId="26" fillId="0" borderId="1" xfId="0" quotePrefix="1" applyNumberFormat="1" applyFont="1" applyBorder="1" applyAlignment="1">
      <alignment horizontal="center"/>
    </xf>
    <xf numFmtId="165" fontId="26" fillId="0" borderId="1" xfId="0" applyNumberFormat="1" applyFont="1" applyBorder="1" applyAlignment="1">
      <alignment horizontal="center" vertical="top"/>
    </xf>
    <xf numFmtId="165" fontId="26" fillId="0" borderId="1" xfId="0" quotePrefix="1" applyNumberFormat="1" applyFont="1" applyBorder="1" applyAlignment="1">
      <alignment horizontal="center" vertical="top"/>
    </xf>
    <xf numFmtId="0" fontId="24" fillId="0" borderId="1" xfId="0" quotePrefix="1" applyFont="1" applyFill="1" applyBorder="1" applyAlignment="1">
      <alignment horizontal="center" vertical="top"/>
    </xf>
    <xf numFmtId="0" fontId="24" fillId="0" borderId="1" xfId="0" applyFont="1" applyBorder="1" applyAlignment="1">
      <alignment horizontal="left" vertical="top" wrapText="1"/>
    </xf>
    <xf numFmtId="0" fontId="26" fillId="0" borderId="1" xfId="0" applyFont="1" applyBorder="1" applyAlignment="1">
      <alignment horizontal="left" vertical="top"/>
    </xf>
    <xf numFmtId="49" fontId="26" fillId="0" borderId="1" xfId="0" applyNumberFormat="1" applyFont="1" applyBorder="1" applyAlignment="1">
      <alignment horizontal="left"/>
    </xf>
    <xf numFmtId="41" fontId="27" fillId="0" borderId="27" xfId="0" applyNumberFormat="1" applyFont="1" applyBorder="1" applyAlignment="1">
      <alignment horizontal="center" vertical="center" wrapText="1"/>
    </xf>
    <xf numFmtId="41" fontId="23" fillId="0" borderId="22" xfId="0" applyNumberFormat="1" applyFont="1" applyFill="1" applyBorder="1" applyAlignment="1">
      <alignment horizontal="center" vertical="center" wrapText="1"/>
    </xf>
    <xf numFmtId="165" fontId="26" fillId="0" borderId="27" xfId="0" quotePrefix="1" applyNumberFormat="1" applyFont="1" applyBorder="1" applyAlignment="1">
      <alignment horizontal="center"/>
    </xf>
    <xf numFmtId="0" fontId="7" fillId="0" borderId="0" xfId="0" applyFont="1"/>
    <xf numFmtId="167" fontId="7" fillId="0" borderId="0" xfId="1" applyNumberFormat="1" applyFont="1"/>
    <xf numFmtId="165" fontId="26" fillId="0" borderId="0" xfId="0" quotePrefix="1" applyNumberFormat="1" applyFont="1" applyBorder="1" applyAlignment="1">
      <alignment horizontal="center"/>
    </xf>
    <xf numFmtId="165" fontId="26" fillId="0" borderId="0" xfId="0" applyNumberFormat="1" applyFont="1" applyBorder="1" applyAlignment="1">
      <alignment horizontal="center" vertical="top"/>
    </xf>
    <xf numFmtId="165" fontId="26" fillId="0" borderId="0" xfId="0" quotePrefix="1" applyNumberFormat="1" applyFont="1" applyBorder="1" applyAlignment="1">
      <alignment horizontal="center" vertical="top"/>
    </xf>
    <xf numFmtId="49" fontId="26" fillId="0" borderId="0" xfId="0" applyNumberFormat="1" applyFont="1" applyBorder="1" applyAlignment="1">
      <alignment horizontal="left"/>
    </xf>
    <xf numFmtId="0" fontId="6" fillId="0" borderId="0" xfId="0" applyFont="1" applyBorder="1"/>
    <xf numFmtId="0" fontId="5" fillId="0" borderId="0" xfId="0" applyFont="1" applyBorder="1" applyAlignment="1">
      <alignment horizontal="center"/>
    </xf>
    <xf numFmtId="41" fontId="5" fillId="0" borderId="0" xfId="0" applyNumberFormat="1" applyFont="1" applyBorder="1"/>
    <xf numFmtId="41" fontId="23" fillId="0" borderId="0" xfId="1" applyNumberFormat="1" applyFont="1" applyFill="1" applyBorder="1" applyAlignment="1">
      <alignment horizontal="center" vertical="center" wrapText="1"/>
    </xf>
    <xf numFmtId="41" fontId="23" fillId="0" borderId="0" xfId="0" applyNumberFormat="1" applyFont="1" applyBorder="1" applyAlignment="1">
      <alignment horizontal="center" vertical="top"/>
    </xf>
    <xf numFmtId="41" fontId="34" fillId="0" borderId="0" xfId="0" applyNumberFormat="1" applyFont="1" applyBorder="1" applyAlignment="1">
      <alignment vertical="top"/>
    </xf>
    <xf numFmtId="41" fontId="6" fillId="0" borderId="0" xfId="0" applyNumberFormat="1" applyFont="1" applyBorder="1"/>
    <xf numFmtId="49" fontId="5" fillId="0" borderId="0" xfId="0" applyNumberFormat="1" applyFont="1" applyBorder="1" applyAlignment="1">
      <alignment horizontal="right"/>
    </xf>
    <xf numFmtId="49" fontId="26" fillId="0" borderId="0" xfId="0" applyNumberFormat="1" applyFont="1" applyBorder="1" applyAlignment="1">
      <alignment horizontal="right"/>
    </xf>
    <xf numFmtId="49" fontId="27" fillId="0" borderId="0" xfId="0" applyNumberFormat="1" applyFont="1" applyBorder="1" applyAlignment="1">
      <alignment horizontal="right"/>
    </xf>
    <xf numFmtId="0" fontId="26" fillId="0" borderId="32" xfId="0" applyFont="1" applyBorder="1"/>
    <xf numFmtId="49" fontId="26" fillId="0" borderId="32" xfId="0" applyNumberFormat="1" applyFont="1" applyBorder="1" applyAlignment="1">
      <alignment horizontal="right"/>
    </xf>
    <xf numFmtId="0" fontId="26" fillId="0" borderId="33" xfId="0" applyFont="1" applyBorder="1"/>
    <xf numFmtId="49" fontId="26" fillId="0" borderId="33" xfId="0" applyNumberFormat="1" applyFont="1" applyBorder="1" applyAlignment="1">
      <alignment horizontal="right"/>
    </xf>
    <xf numFmtId="165" fontId="26" fillId="0" borderId="33" xfId="0" quotePrefix="1" applyNumberFormat="1" applyFont="1" applyBorder="1" applyAlignment="1">
      <alignment horizontal="center"/>
    </xf>
    <xf numFmtId="165" fontId="26" fillId="0" borderId="33" xfId="0" applyNumberFormat="1" applyFont="1" applyBorder="1" applyAlignment="1">
      <alignment horizontal="center"/>
    </xf>
    <xf numFmtId="0" fontId="26" fillId="0" borderId="33" xfId="0" quotePrefix="1" applyFont="1" applyBorder="1" applyAlignment="1">
      <alignment horizontal="center"/>
    </xf>
    <xf numFmtId="165" fontId="26" fillId="0" borderId="33" xfId="0" applyNumberFormat="1" applyFont="1" applyBorder="1" applyAlignment="1">
      <alignment horizontal="center" vertical="top"/>
    </xf>
    <xf numFmtId="0" fontId="24" fillId="0" borderId="33" xfId="0" applyFont="1" applyBorder="1"/>
    <xf numFmtId="165" fontId="26" fillId="0" borderId="33" xfId="0" quotePrefix="1" applyNumberFormat="1" applyFont="1" applyBorder="1" applyAlignment="1">
      <alignment horizontal="center" vertical="top"/>
    </xf>
    <xf numFmtId="0" fontId="26" fillId="0" borderId="33" xfId="0" applyFont="1" applyBorder="1" applyAlignment="1">
      <alignment vertical="top"/>
    </xf>
    <xf numFmtId="0" fontId="24" fillId="0" borderId="33" xfId="0" quotePrefix="1" applyFont="1" applyFill="1" applyBorder="1" applyAlignment="1">
      <alignment horizontal="center" vertical="top"/>
    </xf>
    <xf numFmtId="0" fontId="24" fillId="0" borderId="33" xfId="0" applyFont="1" applyBorder="1" applyAlignment="1">
      <alignment horizontal="left" vertical="top" wrapText="1"/>
    </xf>
    <xf numFmtId="0" fontId="26" fillId="0" borderId="33" xfId="0" quotePrefix="1" applyFont="1" applyBorder="1" applyAlignment="1">
      <alignment horizontal="center" vertical="top"/>
    </xf>
    <xf numFmtId="0" fontId="26" fillId="0" borderId="33" xfId="0" applyFont="1" applyBorder="1" applyAlignment="1">
      <alignment horizontal="left" vertical="top"/>
    </xf>
    <xf numFmtId="49" fontId="26" fillId="0" borderId="33" xfId="0" applyNumberFormat="1" applyFont="1" applyBorder="1" applyAlignment="1">
      <alignment horizontal="left"/>
    </xf>
    <xf numFmtId="0" fontId="26" fillId="0" borderId="33" xfId="0" applyFont="1" applyBorder="1" applyAlignment="1"/>
    <xf numFmtId="49" fontId="26" fillId="0" borderId="37" xfId="0" applyNumberFormat="1" applyFont="1" applyBorder="1" applyAlignment="1">
      <alignment horizontal="right"/>
    </xf>
    <xf numFmtId="0" fontId="35" fillId="0" borderId="0" xfId="0" applyFont="1" applyBorder="1"/>
    <xf numFmtId="0" fontId="36" fillId="0" borderId="0" xfId="0" applyFont="1" applyBorder="1"/>
    <xf numFmtId="0" fontId="27" fillId="0" borderId="24" xfId="0" applyFont="1" applyBorder="1"/>
    <xf numFmtId="49" fontId="27" fillId="0" borderId="25" xfId="0" applyNumberFormat="1" applyFont="1" applyBorder="1" applyAlignment="1">
      <alignment horizontal="right"/>
    </xf>
    <xf numFmtId="49" fontId="27" fillId="0" borderId="24" xfId="0" applyNumberFormat="1" applyFont="1" applyBorder="1" applyAlignment="1">
      <alignment horizontal="right"/>
    </xf>
    <xf numFmtId="0" fontId="26" fillId="0" borderId="39" xfId="0" applyFont="1" applyBorder="1"/>
    <xf numFmtId="0" fontId="20" fillId="0" borderId="0" xfId="0" applyFont="1"/>
    <xf numFmtId="0" fontId="26" fillId="0" borderId="40" xfId="0" applyFont="1" applyBorder="1"/>
    <xf numFmtId="49" fontId="26" fillId="0" borderId="40" xfId="0" applyNumberFormat="1" applyFont="1" applyBorder="1" applyAlignment="1">
      <alignment horizontal="right"/>
    </xf>
    <xf numFmtId="165" fontId="26" fillId="0" borderId="40" xfId="0" quotePrefix="1" applyNumberFormat="1" applyFont="1" applyBorder="1" applyAlignment="1">
      <alignment horizontal="center"/>
    </xf>
    <xf numFmtId="49" fontId="26" fillId="0" borderId="42" xfId="0" applyNumberFormat="1" applyFont="1" applyBorder="1" applyAlignment="1">
      <alignment horizontal="right"/>
    </xf>
    <xf numFmtId="0" fontId="26" fillId="0" borderId="40" xfId="0" applyFont="1" applyBorder="1" applyAlignment="1"/>
    <xf numFmtId="0" fontId="27" fillId="0" borderId="23" xfId="0" applyFont="1" applyBorder="1" applyAlignment="1">
      <alignment horizontal="center"/>
    </xf>
    <xf numFmtId="0" fontId="27" fillId="0" borderId="35" xfId="0" applyFont="1" applyBorder="1" applyAlignment="1">
      <alignment horizontal="center"/>
    </xf>
    <xf numFmtId="0" fontId="27" fillId="0" borderId="36" xfId="0" applyFont="1" applyBorder="1" applyAlignment="1">
      <alignment horizontal="center"/>
    </xf>
    <xf numFmtId="0" fontId="26" fillId="0" borderId="36" xfId="0" applyFont="1" applyBorder="1" applyAlignment="1">
      <alignment horizontal="center"/>
    </xf>
    <xf numFmtId="0" fontId="26" fillId="0" borderId="41" xfId="0" applyFont="1" applyBorder="1" applyAlignment="1">
      <alignment horizontal="center"/>
    </xf>
    <xf numFmtId="0" fontId="27" fillId="0" borderId="38" xfId="0" applyFont="1" applyBorder="1" applyAlignment="1">
      <alignment horizontal="center"/>
    </xf>
    <xf numFmtId="0" fontId="26" fillId="0" borderId="34" xfId="0" applyFont="1" applyBorder="1" applyAlignment="1">
      <alignment horizontal="center"/>
    </xf>
    <xf numFmtId="0" fontId="0" fillId="0" borderId="0" xfId="0" applyAlignment="1">
      <alignment vertical="center"/>
    </xf>
    <xf numFmtId="0" fontId="20" fillId="0" borderId="0" xfId="0" applyFont="1" applyAlignment="1">
      <alignment vertical="center"/>
    </xf>
    <xf numFmtId="0" fontId="27" fillId="0" borderId="24" xfId="0" applyFont="1" applyBorder="1" applyAlignment="1">
      <alignment horizontal="center"/>
    </xf>
    <xf numFmtId="0" fontId="27" fillId="0" borderId="32" xfId="0" applyFont="1" applyBorder="1" applyAlignment="1">
      <alignment horizontal="center"/>
    </xf>
    <xf numFmtId="0" fontId="27" fillId="0" borderId="33" xfId="0" applyFont="1" applyBorder="1" applyAlignment="1">
      <alignment horizontal="center"/>
    </xf>
    <xf numFmtId="0" fontId="26" fillId="0" borderId="40" xfId="0" applyFont="1" applyBorder="1" applyAlignment="1">
      <alignment horizontal="center"/>
    </xf>
    <xf numFmtId="0" fontId="26" fillId="0" borderId="33" xfId="0" applyFont="1" applyBorder="1" applyAlignment="1">
      <alignment horizontal="center"/>
    </xf>
    <xf numFmtId="0" fontId="26" fillId="0" borderId="28" xfId="0" applyFont="1" applyBorder="1" applyAlignment="1">
      <alignment horizontal="center"/>
    </xf>
    <xf numFmtId="0" fontId="0" fillId="0" borderId="0" xfId="0" applyAlignment="1">
      <alignment horizontal="center"/>
    </xf>
    <xf numFmtId="0" fontId="20" fillId="0" borderId="0" xfId="0" applyFont="1" applyAlignment="1">
      <alignment horizontal="center"/>
    </xf>
    <xf numFmtId="0" fontId="26" fillId="0" borderId="44" xfId="0" applyFont="1" applyBorder="1"/>
    <xf numFmtId="0" fontId="26" fillId="0" borderId="43" xfId="0" applyFont="1" applyBorder="1"/>
    <xf numFmtId="0" fontId="6" fillId="0" borderId="0" xfId="0" applyFont="1" applyAlignment="1">
      <alignment horizontal="center" vertical="center"/>
    </xf>
    <xf numFmtId="0" fontId="6" fillId="0" borderId="0" xfId="0" applyFont="1" applyAlignment="1">
      <alignment horizontal="center"/>
    </xf>
    <xf numFmtId="165" fontId="5" fillId="0" borderId="0" xfId="0" applyNumberFormat="1" applyFont="1"/>
    <xf numFmtId="169" fontId="0" fillId="0" borderId="0" xfId="1" applyNumberFormat="1" applyFont="1"/>
    <xf numFmtId="171" fontId="5" fillId="0" borderId="0" xfId="1" applyNumberFormat="1" applyFont="1" applyBorder="1"/>
    <xf numFmtId="1" fontId="0" fillId="0" borderId="0" xfId="1" applyNumberFormat="1" applyFont="1"/>
    <xf numFmtId="171" fontId="0" fillId="0" borderId="0" xfId="0" applyNumberFormat="1"/>
    <xf numFmtId="0" fontId="6" fillId="0" borderId="0" xfId="0" applyFont="1" applyAlignment="1">
      <alignment horizontal="center"/>
    </xf>
    <xf numFmtId="171" fontId="0" fillId="0" borderId="0" xfId="1" applyNumberFormat="1" applyFont="1"/>
    <xf numFmtId="0" fontId="0" fillId="0" borderId="0" xfId="0" applyAlignment="1">
      <alignment horizontal="right"/>
    </xf>
    <xf numFmtId="0" fontId="28" fillId="0" borderId="28" xfId="0" applyFont="1" applyBorder="1" applyAlignment="1"/>
    <xf numFmtId="0" fontId="27" fillId="0" borderId="5" xfId="0" applyFont="1" applyBorder="1" applyAlignment="1">
      <alignment vertical="center"/>
    </xf>
    <xf numFmtId="0" fontId="27" fillId="0" borderId="27" xfId="0" applyFont="1" applyBorder="1" applyAlignment="1">
      <alignment vertical="center"/>
    </xf>
    <xf numFmtId="171" fontId="5" fillId="0" borderId="0" xfId="0" applyNumberFormat="1" applyFont="1"/>
    <xf numFmtId="171" fontId="6" fillId="0" borderId="0" xfId="0" applyNumberFormat="1" applyFont="1"/>
    <xf numFmtId="41" fontId="6" fillId="0" borderId="0" xfId="0" applyNumberFormat="1" applyFont="1"/>
    <xf numFmtId="0" fontId="5" fillId="0" borderId="0" xfId="0" applyFont="1" applyAlignment="1">
      <alignment horizontal="right"/>
    </xf>
    <xf numFmtId="169" fontId="23" fillId="0" borderId="23" xfId="1" applyNumberFormat="1" applyFont="1" applyBorder="1" applyAlignment="1">
      <alignment horizontal="center" vertical="center" wrapText="1"/>
    </xf>
    <xf numFmtId="43" fontId="23" fillId="0" borderId="0" xfId="0" applyNumberFormat="1" applyFont="1" applyBorder="1"/>
    <xf numFmtId="43" fontId="24" fillId="0" borderId="0" xfId="0" applyNumberFormat="1" applyFont="1" applyBorder="1"/>
    <xf numFmtId="169" fontId="24" fillId="0" borderId="0" xfId="0" applyNumberFormat="1" applyFont="1" applyBorder="1" applyAlignment="1"/>
    <xf numFmtId="165" fontId="26" fillId="0" borderId="12" xfId="0" quotePrefix="1" applyNumberFormat="1" applyFont="1" applyBorder="1" applyAlignment="1">
      <alignment horizontal="center"/>
    </xf>
    <xf numFmtId="0" fontId="26" fillId="0" borderId="13" xfId="0" applyFont="1" applyBorder="1"/>
    <xf numFmtId="169" fontId="26" fillId="0" borderId="13" xfId="1" applyNumberFormat="1" applyFont="1" applyBorder="1"/>
    <xf numFmtId="169" fontId="26" fillId="0" borderId="14" xfId="1" applyNumberFormat="1" applyFont="1" applyBorder="1"/>
    <xf numFmtId="43" fontId="24" fillId="0" borderId="0" xfId="1" applyFont="1"/>
    <xf numFmtId="0" fontId="24" fillId="0" borderId="0" xfId="0" applyFont="1"/>
    <xf numFmtId="165" fontId="26" fillId="0" borderId="12" xfId="0" applyNumberFormat="1" applyFont="1" applyBorder="1" applyAlignment="1">
      <alignment horizontal="center"/>
    </xf>
    <xf numFmtId="165" fontId="26" fillId="0" borderId="12" xfId="0" applyNumberFormat="1" applyFont="1" applyBorder="1" applyAlignment="1">
      <alignment horizontal="center" vertical="top"/>
    </xf>
    <xf numFmtId="165" fontId="26" fillId="0" borderId="12" xfId="0" quotePrefix="1" applyNumberFormat="1" applyFont="1" applyBorder="1" applyAlignment="1">
      <alignment vertical="top"/>
    </xf>
    <xf numFmtId="0" fontId="26" fillId="0" borderId="13" xfId="0" applyFont="1" applyBorder="1" applyAlignment="1">
      <alignment vertical="top"/>
    </xf>
    <xf numFmtId="0" fontId="26" fillId="0" borderId="13" xfId="0" applyFont="1" applyBorder="1" applyAlignment="1">
      <alignment horizontal="left" vertical="top"/>
    </xf>
    <xf numFmtId="169" fontId="24" fillId="0" borderId="0" xfId="1" applyNumberFormat="1" applyFont="1"/>
    <xf numFmtId="0" fontId="27" fillId="0" borderId="19" xfId="0" applyFont="1" applyBorder="1"/>
    <xf numFmtId="0" fontId="27" fillId="0" borderId="20" xfId="0" applyFont="1" applyBorder="1"/>
    <xf numFmtId="169" fontId="27" fillId="0" borderId="20" xfId="1" applyNumberFormat="1" applyFont="1" applyBorder="1"/>
    <xf numFmtId="43" fontId="24" fillId="0" borderId="0" xfId="1" applyFont="1" applyAlignment="1">
      <alignment vertical="center" wrapText="1"/>
    </xf>
    <xf numFmtId="0" fontId="24" fillId="0" borderId="0" xfId="0" applyFont="1" applyAlignment="1">
      <alignment vertical="center" wrapText="1"/>
    </xf>
    <xf numFmtId="43" fontId="24" fillId="0" borderId="0" xfId="1" applyFont="1" applyAlignment="1">
      <alignment horizontal="center" wrapText="1"/>
    </xf>
    <xf numFmtId="0" fontId="24" fillId="0" borderId="0" xfId="0" applyFont="1" applyAlignment="1">
      <alignment horizontal="center" wrapText="1"/>
    </xf>
    <xf numFmtId="0" fontId="31" fillId="0" borderId="15" xfId="0" applyFont="1" applyFill="1" applyBorder="1" applyAlignment="1">
      <alignment vertical="center" wrapText="1"/>
    </xf>
    <xf numFmtId="169" fontId="31" fillId="0" borderId="15" xfId="1" applyNumberFormat="1" applyFont="1" applyFill="1" applyBorder="1" applyAlignment="1">
      <alignment vertical="center" wrapText="1"/>
    </xf>
    <xf numFmtId="43" fontId="31" fillId="0" borderId="0" xfId="1" applyFont="1" applyFill="1" applyAlignment="1">
      <alignment vertical="center"/>
    </xf>
    <xf numFmtId="0" fontId="31" fillId="0" borderId="0" xfId="0" applyFont="1" applyFill="1" applyAlignment="1">
      <alignment vertical="center"/>
    </xf>
    <xf numFmtId="0" fontId="24" fillId="0" borderId="0" xfId="0" applyFont="1" applyFill="1" applyAlignment="1">
      <alignment vertical="center"/>
    </xf>
    <xf numFmtId="0" fontId="31" fillId="0" borderId="0" xfId="0" applyFont="1" applyFill="1" applyAlignment="1">
      <alignment horizontal="center"/>
    </xf>
    <xf numFmtId="0" fontId="26" fillId="0" borderId="0" xfId="0" applyFont="1" applyFill="1" applyAlignment="1">
      <alignment horizontal="center"/>
    </xf>
    <xf numFmtId="169" fontId="31" fillId="0" borderId="0" xfId="1" applyNumberFormat="1" applyFont="1" applyFill="1" applyAlignment="1">
      <alignment horizontal="right"/>
    </xf>
    <xf numFmtId="169" fontId="31" fillId="0" borderId="0" xfId="1" applyNumberFormat="1" applyFont="1" applyFill="1" applyAlignment="1" applyProtection="1"/>
    <xf numFmtId="43" fontId="31" fillId="0" borderId="0" xfId="1" applyFont="1" applyFill="1" applyAlignment="1"/>
    <xf numFmtId="0" fontId="31" fillId="0" borderId="0" xfId="0" applyFont="1" applyFill="1" applyAlignment="1"/>
    <xf numFmtId="169" fontId="33" fillId="0" borderId="0" xfId="1" applyNumberFormat="1" applyFont="1" applyFill="1" applyAlignment="1"/>
    <xf numFmtId="43" fontId="33" fillId="0" borderId="0" xfId="1" applyFont="1" applyFill="1" applyAlignment="1"/>
    <xf numFmtId="0" fontId="33" fillId="0" borderId="0" xfId="0" applyFont="1" applyFill="1" applyAlignment="1"/>
    <xf numFmtId="169" fontId="24" fillId="0" borderId="33" xfId="1" applyNumberFormat="1" applyFont="1" applyBorder="1"/>
    <xf numFmtId="165" fontId="26" fillId="0" borderId="16" xfId="0" quotePrefix="1" applyNumberFormat="1" applyFont="1" applyBorder="1" applyAlignment="1">
      <alignment horizontal="center"/>
    </xf>
    <xf numFmtId="0" fontId="26" fillId="0" borderId="17" xfId="0" applyFont="1" applyBorder="1"/>
    <xf numFmtId="169" fontId="26" fillId="0" borderId="17" xfId="1" applyNumberFormat="1" applyFont="1" applyBorder="1"/>
    <xf numFmtId="169" fontId="26" fillId="0" borderId="18" xfId="1" applyNumberFormat="1" applyFont="1" applyBorder="1"/>
    <xf numFmtId="0" fontId="24" fillId="0" borderId="36" xfId="0" quotePrefix="1" applyFont="1" applyFill="1" applyBorder="1" applyAlignment="1">
      <alignment horizontal="center" vertical="top"/>
    </xf>
    <xf numFmtId="0" fontId="26" fillId="0" borderId="36" xfId="0" quotePrefix="1" applyFont="1" applyBorder="1" applyAlignment="1">
      <alignment horizontal="center" vertical="top"/>
    </xf>
    <xf numFmtId="169" fontId="24" fillId="0" borderId="37" xfId="1" applyNumberFormat="1" applyFont="1" applyBorder="1"/>
    <xf numFmtId="165" fontId="26" fillId="0" borderId="36" xfId="0" quotePrefix="1" applyNumberFormat="1" applyFont="1" applyBorder="1" applyAlignment="1">
      <alignment horizontal="center"/>
    </xf>
    <xf numFmtId="0" fontId="26" fillId="0" borderId="36" xfId="0" quotePrefix="1" applyFont="1" applyBorder="1" applyAlignment="1">
      <alignment vertical="top"/>
    </xf>
    <xf numFmtId="169" fontId="27" fillId="0" borderId="21" xfId="1" applyNumberFormat="1" applyFont="1" applyBorder="1"/>
    <xf numFmtId="169" fontId="33" fillId="0" borderId="17" xfId="1" applyNumberFormat="1" applyFont="1" applyFill="1" applyBorder="1" applyAlignment="1" applyProtection="1">
      <alignment horizontal="center" vertical="center" wrapText="1"/>
    </xf>
    <xf numFmtId="169" fontId="33" fillId="0" borderId="18" xfId="1" applyNumberFormat="1" applyFont="1" applyFill="1" applyBorder="1" applyAlignment="1" applyProtection="1">
      <alignment horizontal="center" vertical="center" wrapText="1"/>
    </xf>
    <xf numFmtId="169" fontId="23" fillId="0" borderId="20" xfId="1" applyNumberFormat="1" applyFont="1" applyBorder="1" applyAlignment="1">
      <alignment horizontal="center" wrapText="1"/>
    </xf>
    <xf numFmtId="169" fontId="23" fillId="0" borderId="21" xfId="1" applyNumberFormat="1" applyFont="1" applyBorder="1" applyAlignment="1">
      <alignment horizontal="center" wrapText="1"/>
    </xf>
    <xf numFmtId="41" fontId="23" fillId="0" borderId="45" xfId="0" applyNumberFormat="1" applyFont="1" applyFill="1" applyBorder="1" applyAlignment="1">
      <alignment horizontal="center" vertical="center" wrapText="1"/>
    </xf>
    <xf numFmtId="169" fontId="33" fillId="0" borderId="0" xfId="1" applyNumberFormat="1" applyFont="1" applyFill="1" applyBorder="1" applyAlignment="1" applyProtection="1">
      <alignment horizontal="center" vertical="center" wrapText="1"/>
    </xf>
    <xf numFmtId="169" fontId="33" fillId="0" borderId="0" xfId="1" applyNumberFormat="1" applyFont="1" applyFill="1" applyBorder="1" applyAlignment="1" applyProtection="1">
      <alignment horizontal="center" wrapText="1"/>
    </xf>
    <xf numFmtId="0" fontId="26" fillId="0" borderId="0" xfId="0" quotePrefix="1" applyFont="1" applyFill="1" applyBorder="1" applyAlignment="1" applyProtection="1">
      <alignment horizontal="center"/>
      <protection locked="0"/>
    </xf>
    <xf numFmtId="0" fontId="9" fillId="0" borderId="46" xfId="0" applyFont="1" applyBorder="1" applyAlignment="1">
      <alignment horizontal="center" vertical="center" wrapText="1"/>
    </xf>
    <xf numFmtId="0" fontId="24" fillId="0" borderId="1" xfId="0" applyFont="1" applyBorder="1" applyAlignment="1">
      <alignment horizontal="left" vertical="top" wrapText="1"/>
    </xf>
    <xf numFmtId="0" fontId="23" fillId="0" borderId="5" xfId="0" applyFont="1" applyBorder="1" applyAlignment="1">
      <alignment horizontal="left" vertical="top" wrapText="1"/>
    </xf>
    <xf numFmtId="167" fontId="23" fillId="0" borderId="5" xfId="1" applyNumberFormat="1" applyFont="1" applyBorder="1" applyAlignment="1">
      <alignment horizontal="center" vertical="top" wrapText="1"/>
    </xf>
    <xf numFmtId="169" fontId="23" fillId="0" borderId="5" xfId="1" applyNumberFormat="1" applyFont="1" applyBorder="1" applyAlignment="1">
      <alignment horizontal="center" vertical="top" wrapText="1"/>
    </xf>
    <xf numFmtId="169" fontId="23" fillId="0" borderId="1" xfId="1" applyNumberFormat="1" applyFont="1" applyBorder="1" applyAlignment="1">
      <alignment horizontal="center" vertical="top" wrapText="1"/>
    </xf>
    <xf numFmtId="0" fontId="24" fillId="0" borderId="31" xfId="0" applyFont="1" applyBorder="1" applyAlignment="1">
      <alignment vertical="top"/>
    </xf>
    <xf numFmtId="0" fontId="23" fillId="0" borderId="1" xfId="0" applyFont="1" applyBorder="1" applyAlignment="1">
      <alignment vertical="top"/>
    </xf>
    <xf numFmtId="167" fontId="23" fillId="0" borderId="1" xfId="1" applyNumberFormat="1" applyFont="1" applyBorder="1" applyAlignment="1">
      <alignment vertical="top"/>
    </xf>
    <xf numFmtId="169" fontId="23" fillId="0" borderId="1" xfId="1" applyNumberFormat="1" applyFont="1" applyBorder="1" applyAlignment="1">
      <alignment vertical="top"/>
    </xf>
    <xf numFmtId="0" fontId="24" fillId="0" borderId="1" xfId="0" applyFont="1" applyBorder="1" applyAlignment="1">
      <alignment vertical="top"/>
    </xf>
    <xf numFmtId="0" fontId="24" fillId="0" borderId="26" xfId="0" applyFont="1" applyBorder="1" applyAlignment="1">
      <alignment horizontal="center" vertical="top"/>
    </xf>
    <xf numFmtId="0" fontId="24" fillId="0" borderId="31" xfId="0" applyFont="1" applyBorder="1" applyAlignment="1">
      <alignment horizontal="center" vertical="top"/>
    </xf>
    <xf numFmtId="169" fontId="24" fillId="0" borderId="1" xfId="1" applyNumberFormat="1" applyFont="1" applyBorder="1" applyAlignment="1">
      <alignment vertical="top"/>
    </xf>
    <xf numFmtId="167" fontId="24" fillId="0" borderId="1" xfId="1" applyNumberFormat="1" applyFont="1" applyBorder="1" applyAlignment="1">
      <alignment vertical="top"/>
    </xf>
    <xf numFmtId="41" fontId="24" fillId="0" borderId="1" xfId="0" applyNumberFormat="1" applyFont="1" applyBorder="1" applyAlignment="1">
      <alignment vertical="top"/>
    </xf>
    <xf numFmtId="169" fontId="23" fillId="0" borderId="1" xfId="0" applyNumberFormat="1" applyFont="1" applyBorder="1" applyAlignment="1">
      <alignment vertical="top"/>
    </xf>
    <xf numFmtId="0" fontId="23" fillId="0" borderId="31" xfId="0" applyFont="1" applyBorder="1" applyAlignment="1">
      <alignment horizontal="center" vertical="top"/>
    </xf>
    <xf numFmtId="0" fontId="24" fillId="0" borderId="30" xfId="0" applyFont="1" applyBorder="1" applyAlignment="1">
      <alignment horizontal="center" vertical="top"/>
    </xf>
    <xf numFmtId="0" fontId="24" fillId="0" borderId="29" xfId="0" applyFont="1" applyBorder="1" applyAlignment="1">
      <alignment horizontal="center" vertical="top"/>
    </xf>
    <xf numFmtId="0" fontId="23" fillId="0" borderId="27" xfId="0" applyFont="1" applyBorder="1" applyAlignment="1">
      <alignment vertical="top"/>
    </xf>
    <xf numFmtId="167" fontId="23" fillId="0" borderId="27" xfId="1" applyNumberFormat="1" applyFont="1" applyBorder="1" applyAlignment="1">
      <alignment vertical="top"/>
    </xf>
    <xf numFmtId="0" fontId="24" fillId="0" borderId="27" xfId="0" applyFont="1" applyBorder="1" applyAlignment="1">
      <alignment vertical="top"/>
    </xf>
    <xf numFmtId="173" fontId="5" fillId="0" borderId="1" xfId="0" applyNumberFormat="1" applyFont="1" applyFill="1" applyBorder="1" applyAlignment="1" applyProtection="1">
      <alignment vertical="top"/>
      <protection locked="0"/>
    </xf>
    <xf numFmtId="169" fontId="23" fillId="0" borderId="1" xfId="1" applyNumberFormat="1" applyFont="1" applyFill="1" applyBorder="1" applyAlignment="1">
      <alignment horizontal="center" vertical="top" wrapText="1"/>
    </xf>
    <xf numFmtId="172" fontId="5" fillId="0" borderId="1" xfId="0" applyNumberFormat="1" applyFont="1" applyFill="1" applyBorder="1" applyAlignment="1" applyProtection="1">
      <alignment vertical="top"/>
      <protection locked="0"/>
    </xf>
    <xf numFmtId="0" fontId="5" fillId="0" borderId="1" xfId="0" applyFont="1" applyFill="1" applyBorder="1" applyAlignment="1" applyProtection="1">
      <alignment vertical="top"/>
      <protection locked="0"/>
    </xf>
    <xf numFmtId="10" fontId="5" fillId="0" borderId="1" xfId="0" applyNumberFormat="1" applyFont="1" applyFill="1" applyBorder="1" applyAlignment="1" applyProtection="1">
      <alignment vertical="top"/>
      <protection locked="0"/>
    </xf>
    <xf numFmtId="0" fontId="24" fillId="0" borderId="1" xfId="0" applyFont="1" applyFill="1" applyBorder="1" applyAlignment="1">
      <alignment vertical="top"/>
    </xf>
    <xf numFmtId="9" fontId="5" fillId="0" borderId="1" xfId="2" applyFont="1" applyFill="1" applyBorder="1" applyAlignment="1" applyProtection="1">
      <alignment vertical="top"/>
      <protection locked="0"/>
    </xf>
    <xf numFmtId="167" fontId="24" fillId="0" borderId="27" xfId="1" applyNumberFormat="1" applyFont="1" applyBorder="1" applyAlignment="1">
      <alignment vertical="top"/>
    </xf>
    <xf numFmtId="3" fontId="5" fillId="0" borderId="22" xfId="0" applyNumberFormat="1" applyFont="1" applyBorder="1" applyProtection="1"/>
    <xf numFmtId="0" fontId="24" fillId="8" borderId="31" xfId="0" applyFont="1" applyFill="1" applyBorder="1" applyAlignment="1">
      <alignment horizontal="center" vertical="top"/>
    </xf>
    <xf numFmtId="0" fontId="24" fillId="8" borderId="1" xfId="0" applyFont="1" applyFill="1" applyBorder="1" applyAlignment="1">
      <alignment vertical="top"/>
    </xf>
    <xf numFmtId="167" fontId="24" fillId="8" borderId="1" xfId="1" applyNumberFormat="1" applyFont="1" applyFill="1" applyBorder="1" applyAlignment="1">
      <alignment vertical="top"/>
    </xf>
    <xf numFmtId="169" fontId="24" fillId="8" borderId="1" xfId="1" applyNumberFormat="1" applyFont="1" applyFill="1" applyBorder="1" applyAlignment="1">
      <alignment vertical="top"/>
    </xf>
    <xf numFmtId="0" fontId="0" fillId="0" borderId="0" xfId="0" applyAlignment="1"/>
    <xf numFmtId="173" fontId="40" fillId="9" borderId="1" xfId="3" applyNumberFormat="1" applyFont="1" applyBorder="1" applyAlignment="1" applyProtection="1">
      <alignment vertical="top"/>
      <protection locked="0"/>
    </xf>
    <xf numFmtId="0" fontId="40" fillId="0" borderId="1" xfId="0" applyFont="1" applyBorder="1" applyAlignment="1">
      <alignment vertical="top"/>
    </xf>
    <xf numFmtId="172" fontId="40" fillId="9" borderId="1" xfId="3" applyNumberFormat="1" applyFont="1" applyBorder="1" applyAlignment="1" applyProtection="1">
      <alignment vertical="top"/>
      <protection locked="0"/>
    </xf>
    <xf numFmtId="0" fontId="40" fillId="9" borderId="1" xfId="3" applyFont="1" applyBorder="1" applyAlignment="1" applyProtection="1">
      <alignment vertical="top"/>
      <protection locked="0"/>
    </xf>
    <xf numFmtId="10" fontId="40" fillId="9" borderId="1" xfId="3" applyNumberFormat="1" applyFont="1" applyBorder="1" applyAlignment="1" applyProtection="1">
      <alignment vertical="top"/>
      <protection locked="0"/>
    </xf>
    <xf numFmtId="167" fontId="42" fillId="0" borderId="1" xfId="1" applyNumberFormat="1" applyFont="1" applyBorder="1" applyAlignment="1">
      <alignment vertical="top"/>
    </xf>
    <xf numFmtId="3" fontId="43" fillId="0" borderId="1" xfId="0" applyNumberFormat="1" applyFont="1" applyBorder="1" applyAlignment="1" applyProtection="1">
      <alignment vertical="top"/>
    </xf>
    <xf numFmtId="169" fontId="42" fillId="0" borderId="1" xfId="1" applyNumberFormat="1" applyFont="1" applyBorder="1" applyAlignment="1">
      <alignment vertical="top"/>
    </xf>
    <xf numFmtId="41" fontId="42" fillId="0" borderId="1" xfId="0" applyNumberFormat="1" applyFont="1" applyBorder="1" applyAlignment="1">
      <alignment vertical="top"/>
    </xf>
    <xf numFmtId="169" fontId="40" fillId="0" borderId="1" xfId="1" applyNumberFormat="1" applyFont="1" applyBorder="1" applyAlignment="1">
      <alignment vertical="top"/>
    </xf>
    <xf numFmtId="3" fontId="40" fillId="0" borderId="1" xfId="0" applyNumberFormat="1" applyFont="1" applyBorder="1" applyAlignment="1">
      <alignment vertical="top"/>
    </xf>
    <xf numFmtId="41" fontId="40" fillId="0" borderId="1" xfId="0" applyNumberFormat="1" applyFont="1" applyBorder="1" applyAlignment="1">
      <alignment vertical="top"/>
    </xf>
    <xf numFmtId="41" fontId="39" fillId="0" borderId="1" xfId="0" applyNumberFormat="1" applyFont="1" applyBorder="1" applyAlignment="1">
      <alignment vertical="top"/>
    </xf>
    <xf numFmtId="43" fontId="39" fillId="0" borderId="27" xfId="0" applyNumberFormat="1" applyFont="1" applyBorder="1" applyAlignment="1">
      <alignment vertical="top"/>
    </xf>
    <xf numFmtId="0" fontId="0" fillId="0" borderId="1" xfId="0" applyBorder="1"/>
    <xf numFmtId="0" fontId="39" fillId="0" borderId="1" xfId="0" applyFont="1" applyBorder="1" applyAlignment="1">
      <alignment horizontal="center" vertical="top" wrapText="1"/>
    </xf>
    <xf numFmtId="0" fontId="0" fillId="0" borderId="1" xfId="0" applyBorder="1" applyAlignment="1">
      <alignment horizontal="right"/>
    </xf>
    <xf numFmtId="0" fontId="23" fillId="0" borderId="29" xfId="0" applyFont="1" applyBorder="1" applyAlignment="1">
      <alignment horizontal="left" vertical="top"/>
    </xf>
    <xf numFmtId="0" fontId="23" fillId="0" borderId="47" xfId="0" applyFont="1" applyBorder="1" applyAlignment="1">
      <alignment horizontal="center" vertical="center"/>
    </xf>
    <xf numFmtId="0" fontId="40" fillId="0" borderId="31" xfId="0" applyFont="1" applyBorder="1" applyAlignment="1">
      <alignment vertical="top" wrapText="1"/>
    </xf>
    <xf numFmtId="0" fontId="40" fillId="0" borderId="31" xfId="0" applyFont="1" applyBorder="1" applyAlignment="1">
      <alignment vertical="top"/>
    </xf>
    <xf numFmtId="0" fontId="41" fillId="0" borderId="31" xfId="0" applyFont="1" applyBorder="1" applyAlignment="1">
      <alignment vertical="top"/>
    </xf>
    <xf numFmtId="0" fontId="39" fillId="0" borderId="31" xfId="0" applyFont="1" applyBorder="1" applyAlignment="1">
      <alignment vertical="top"/>
    </xf>
    <xf numFmtId="0" fontId="40" fillId="0" borderId="31" xfId="0" applyFont="1" applyBorder="1" applyAlignment="1">
      <alignment horizontal="left" vertical="top" wrapText="1"/>
    </xf>
    <xf numFmtId="0" fontId="39" fillId="0" borderId="29" xfId="0" applyFont="1" applyBorder="1" applyAlignment="1">
      <alignment vertical="top" wrapText="1"/>
    </xf>
    <xf numFmtId="0" fontId="0" fillId="0" borderId="31" xfId="0" applyBorder="1"/>
    <xf numFmtId="0" fontId="24" fillId="0" borderId="1" xfId="0" applyFont="1" applyBorder="1" applyAlignment="1">
      <alignment horizontal="right" vertical="top"/>
    </xf>
    <xf numFmtId="0" fontId="0" fillId="0" borderId="27" xfId="0" applyBorder="1"/>
    <xf numFmtId="0" fontId="46" fillId="0" borderId="5" xfId="0" applyFont="1" applyBorder="1" applyAlignme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top"/>
    </xf>
    <xf numFmtId="0" fontId="23" fillId="0" borderId="1" xfId="0" applyFont="1" applyBorder="1" applyAlignment="1">
      <alignment horizontal="center" vertical="top"/>
    </xf>
    <xf numFmtId="0" fontId="24" fillId="0" borderId="27" xfId="0" applyFont="1" applyBorder="1" applyAlignment="1">
      <alignment horizontal="center" vertical="top"/>
    </xf>
    <xf numFmtId="0" fontId="39" fillId="0" borderId="31" xfId="0" applyFont="1" applyBorder="1" applyAlignment="1">
      <alignment horizontal="left" vertical="top"/>
    </xf>
    <xf numFmtId="0" fontId="39" fillId="0" borderId="25" xfId="0" applyFont="1" applyBorder="1" applyAlignment="1">
      <alignment horizontal="center" vertical="center"/>
    </xf>
    <xf numFmtId="0" fontId="39" fillId="0" borderId="22" xfId="0" applyFont="1" applyBorder="1" applyAlignment="1">
      <alignment horizontal="center" vertical="top" wrapText="1"/>
    </xf>
    <xf numFmtId="0" fontId="7" fillId="0" borderId="22" xfId="0" applyFont="1" applyBorder="1" applyAlignment="1">
      <alignment vertical="center" wrapText="1"/>
    </xf>
    <xf numFmtId="41" fontId="27" fillId="0" borderId="22" xfId="1" applyNumberFormat="1" applyFont="1" applyFill="1" applyBorder="1" applyAlignment="1">
      <alignment horizontal="center" vertical="center" wrapText="1"/>
    </xf>
    <xf numFmtId="0" fontId="7" fillId="0" borderId="22" xfId="0" applyFont="1" applyBorder="1" applyAlignment="1">
      <alignment horizontal="center" vertical="center" wrapText="1"/>
    </xf>
    <xf numFmtId="3" fontId="39" fillId="0" borderId="1" xfId="0" applyNumberFormat="1" applyFont="1" applyBorder="1" applyAlignment="1">
      <alignment vertical="top"/>
    </xf>
    <xf numFmtId="43" fontId="40" fillId="0" borderId="1" xfId="0" applyNumberFormat="1" applyFont="1" applyBorder="1" applyAlignment="1">
      <alignment vertical="top"/>
    </xf>
    <xf numFmtId="0" fontId="7" fillId="0" borderId="1" xfId="0" applyFont="1" applyBorder="1" applyAlignment="1">
      <alignment vertical="top" wrapText="1"/>
    </xf>
    <xf numFmtId="167" fontId="39" fillId="0" borderId="1" xfId="0" applyNumberFormat="1" applyFont="1" applyBorder="1" applyAlignment="1">
      <alignment vertical="top"/>
    </xf>
    <xf numFmtId="0" fontId="0" fillId="0" borderId="1" xfId="0" applyBorder="1" applyAlignment="1">
      <alignment vertical="top"/>
    </xf>
    <xf numFmtId="0" fontId="0" fillId="0" borderId="0" xfId="0" applyAlignment="1">
      <alignment vertical="top"/>
    </xf>
    <xf numFmtId="0" fontId="47" fillId="0" borderId="31" xfId="0" applyFont="1" applyBorder="1" applyAlignment="1">
      <alignment vertical="top"/>
    </xf>
    <xf numFmtId="43" fontId="48" fillId="0" borderId="1" xfId="0" applyNumberFormat="1" applyFont="1" applyBorder="1" applyAlignment="1">
      <alignment vertical="top"/>
    </xf>
    <xf numFmtId="169" fontId="49" fillId="0" borderId="1" xfId="0" applyNumberFormat="1" applyFont="1" applyBorder="1" applyAlignment="1">
      <alignment vertical="top"/>
    </xf>
    <xf numFmtId="169" fontId="48" fillId="0" borderId="1" xfId="1" applyNumberFormat="1" applyFont="1" applyBorder="1" applyAlignment="1">
      <alignment vertical="top"/>
    </xf>
    <xf numFmtId="169" fontId="50" fillId="0" borderId="1" xfId="0" applyNumberFormat="1" applyFont="1" applyBorder="1" applyAlignment="1">
      <alignment vertical="top"/>
    </xf>
    <xf numFmtId="169" fontId="51" fillId="0" borderId="27" xfId="0" applyNumberFormat="1" applyFont="1" applyBorder="1" applyAlignment="1">
      <alignment vertical="top"/>
    </xf>
    <xf numFmtId="43" fontId="0" fillId="0" borderId="0" xfId="0" applyNumberFormat="1" applyAlignment="1"/>
    <xf numFmtId="0" fontId="52" fillId="0" borderId="0" xfId="0" applyFont="1"/>
    <xf numFmtId="0" fontId="52" fillId="0" borderId="0" xfId="0" applyFont="1" applyAlignment="1">
      <alignment vertical="center"/>
    </xf>
    <xf numFmtId="0" fontId="52" fillId="0" borderId="0" xfId="0" applyFont="1" applyAlignment="1">
      <alignment vertical="top"/>
    </xf>
    <xf numFmtId="0" fontId="52" fillId="0" borderId="0" xfId="0" applyFont="1" applyAlignment="1">
      <alignment horizontal="left"/>
    </xf>
    <xf numFmtId="0" fontId="52" fillId="0" borderId="0" xfId="0" applyFont="1" applyAlignment="1">
      <alignment horizontal="left" vertical="top"/>
    </xf>
    <xf numFmtId="0" fontId="54" fillId="11" borderId="50" xfId="0" applyFont="1" applyFill="1" applyBorder="1" applyAlignment="1">
      <alignment vertical="center" wrapText="1"/>
    </xf>
    <xf numFmtId="0" fontId="54" fillId="11" borderId="50" xfId="0" applyFont="1" applyFill="1" applyBorder="1" applyAlignment="1">
      <alignment horizontal="left" vertical="top" wrapText="1"/>
    </xf>
    <xf numFmtId="0" fontId="53" fillId="12" borderId="52" xfId="0" applyFont="1" applyFill="1" applyBorder="1" applyAlignment="1">
      <alignment vertical="center" wrapText="1"/>
    </xf>
    <xf numFmtId="0" fontId="53" fillId="12" borderId="52" xfId="0" applyFont="1" applyFill="1" applyBorder="1" applyAlignment="1">
      <alignment horizontal="left" vertical="top" wrapText="1"/>
    </xf>
    <xf numFmtId="0" fontId="53" fillId="0" borderId="52" xfId="0" applyFont="1" applyBorder="1" applyAlignment="1">
      <alignment horizontal="right" vertical="center"/>
    </xf>
    <xf numFmtId="0" fontId="53" fillId="13" borderId="52" xfId="0" applyFont="1" applyFill="1" applyBorder="1" applyAlignment="1">
      <alignment horizontal="center" vertical="top" wrapText="1"/>
    </xf>
    <xf numFmtId="0" fontId="54" fillId="0" borderId="52" xfId="0" applyFont="1" applyBorder="1" applyAlignment="1">
      <alignment vertical="center" wrapText="1"/>
    </xf>
    <xf numFmtId="0" fontId="53" fillId="0" borderId="52" xfId="0" applyFont="1" applyBorder="1" applyAlignment="1">
      <alignment vertical="center" wrapText="1"/>
    </xf>
    <xf numFmtId="10" fontId="53" fillId="0" borderId="52" xfId="0" applyNumberFormat="1" applyFont="1" applyBorder="1" applyAlignment="1">
      <alignment horizontal="right" vertical="center"/>
    </xf>
    <xf numFmtId="9" fontId="53" fillId="0" borderId="52" xfId="0" applyNumberFormat="1" applyFont="1" applyBorder="1" applyAlignment="1">
      <alignment horizontal="right" vertical="center"/>
    </xf>
    <xf numFmtId="0" fontId="53" fillId="14" borderId="52" xfId="0" applyFont="1" applyFill="1" applyBorder="1" applyAlignment="1">
      <alignment horizontal="center" vertical="top" wrapText="1"/>
    </xf>
    <xf numFmtId="0" fontId="53" fillId="0" borderId="52" xfId="0" applyFont="1" applyBorder="1" applyAlignment="1">
      <alignment horizontal="center" vertical="center" wrapText="1"/>
    </xf>
    <xf numFmtId="3" fontId="54" fillId="12" borderId="52" xfId="0" applyNumberFormat="1" applyFont="1" applyFill="1" applyBorder="1" applyAlignment="1">
      <alignment horizontal="right" vertical="top" wrapText="1"/>
    </xf>
    <xf numFmtId="3" fontId="53" fillId="0" borderId="52" xfId="0" applyNumberFormat="1" applyFont="1" applyBorder="1" applyAlignment="1">
      <alignment horizontal="right" vertical="top" wrapText="1"/>
    </xf>
    <xf numFmtId="41" fontId="55" fillId="0" borderId="27" xfId="0" applyNumberFormat="1" applyFont="1" applyBorder="1" applyAlignment="1">
      <alignment vertical="center"/>
    </xf>
    <xf numFmtId="0" fontId="53" fillId="0" borderId="52" xfId="0" applyFont="1" applyBorder="1" applyAlignment="1">
      <alignment horizontal="center" vertical="top" wrapText="1"/>
    </xf>
    <xf numFmtId="0" fontId="54" fillId="0" borderId="52" xfId="0" applyFont="1" applyBorder="1" applyAlignment="1">
      <alignment vertical="top" wrapText="1"/>
    </xf>
    <xf numFmtId="3" fontId="53" fillId="0" borderId="54" xfId="0" applyNumberFormat="1" applyFont="1" applyBorder="1" applyAlignment="1">
      <alignment horizontal="right" vertical="top" wrapText="1"/>
    </xf>
    <xf numFmtId="0" fontId="54" fillId="0" borderId="54" xfId="0" applyFont="1" applyBorder="1" applyAlignment="1">
      <alignment vertical="center" wrapText="1"/>
    </xf>
    <xf numFmtId="169" fontId="53" fillId="0" borderId="50" xfId="1" applyNumberFormat="1" applyFont="1" applyBorder="1" applyAlignment="1">
      <alignment horizontal="left" vertical="top" wrapText="1"/>
    </xf>
    <xf numFmtId="0" fontId="54" fillId="0" borderId="50" xfId="0" applyFont="1" applyBorder="1" applyAlignment="1">
      <alignment vertical="center" wrapText="1"/>
    </xf>
    <xf numFmtId="0" fontId="53" fillId="14" borderId="52" xfId="0" applyFont="1" applyFill="1" applyBorder="1" applyAlignment="1">
      <alignment horizontal="left" vertical="top" wrapText="1"/>
    </xf>
    <xf numFmtId="4" fontId="53" fillId="14" borderId="52" xfId="0" applyNumberFormat="1" applyFont="1" applyFill="1" applyBorder="1" applyAlignment="1">
      <alignment horizontal="right" vertical="center" wrapText="1"/>
    </xf>
    <xf numFmtId="0" fontId="52" fillId="0" borderId="22" xfId="0" applyFont="1" applyBorder="1"/>
    <xf numFmtId="0" fontId="53" fillId="14" borderId="52" xfId="0" applyFont="1" applyFill="1" applyBorder="1" applyAlignment="1">
      <alignment vertical="center" wrapText="1"/>
    </xf>
    <xf numFmtId="0" fontId="53" fillId="0" borderId="54" xfId="0" applyFont="1" applyBorder="1" applyAlignment="1">
      <alignment horizontal="right" vertical="top" wrapText="1"/>
    </xf>
    <xf numFmtId="10" fontId="53" fillId="0" borderId="54" xfId="0" applyNumberFormat="1" applyFont="1" applyBorder="1" applyAlignment="1">
      <alignment horizontal="center" vertical="top" wrapText="1"/>
    </xf>
    <xf numFmtId="0" fontId="54" fillId="0" borderId="54" xfId="0" applyFont="1" applyBorder="1" applyAlignment="1">
      <alignment vertical="top" wrapText="1"/>
    </xf>
    <xf numFmtId="0" fontId="52" fillId="0" borderId="22" xfId="0" applyFont="1" applyBorder="1" applyAlignment="1">
      <alignment horizontal="left" vertical="top"/>
    </xf>
    <xf numFmtId="0" fontId="52" fillId="0" borderId="22" xfId="0" applyFont="1" applyBorder="1" applyAlignment="1">
      <alignment vertical="top"/>
    </xf>
    <xf numFmtId="0" fontId="52" fillId="0" borderId="0" xfId="0" applyFont="1" applyFill="1" applyBorder="1" applyAlignment="1">
      <alignment vertical="center"/>
    </xf>
    <xf numFmtId="169" fontId="54" fillId="0" borderId="22" xfId="1" applyNumberFormat="1" applyFont="1" applyFill="1" applyBorder="1" applyAlignment="1" applyProtection="1">
      <alignment horizontal="center" vertical="center" wrapText="1"/>
    </xf>
    <xf numFmtId="0" fontId="53" fillId="0" borderId="1" xfId="0" quotePrefix="1" applyFont="1" applyFill="1" applyBorder="1" applyAlignment="1">
      <alignment horizontal="center"/>
    </xf>
    <xf numFmtId="0" fontId="59" fillId="0" borderId="1" xfId="0" applyFont="1" applyFill="1" applyBorder="1" applyAlignment="1">
      <alignment horizontal="center"/>
    </xf>
    <xf numFmtId="0" fontId="54" fillId="0" borderId="1" xfId="0" applyFont="1" applyFill="1" applyBorder="1" applyAlignment="1"/>
    <xf numFmtId="169" fontId="54" fillId="0" borderId="1" xfId="1" applyNumberFormat="1" applyFont="1" applyFill="1" applyBorder="1" applyAlignment="1" applyProtection="1"/>
    <xf numFmtId="0" fontId="56" fillId="0" borderId="1" xfId="0" applyFont="1" applyFill="1" applyBorder="1" applyAlignment="1">
      <alignment horizontal="center"/>
    </xf>
    <xf numFmtId="0" fontId="53" fillId="0" borderId="1" xfId="0" applyFont="1" applyFill="1" applyBorder="1" applyAlignment="1">
      <alignment horizontal="left"/>
    </xf>
    <xf numFmtId="169" fontId="53" fillId="0" borderId="1" xfId="1" applyNumberFormat="1" applyFont="1" applyFill="1" applyBorder="1" applyAlignment="1" applyProtection="1"/>
    <xf numFmtId="169" fontId="53" fillId="0" borderId="1" xfId="1" applyNumberFormat="1" applyFont="1" applyFill="1" applyBorder="1" applyAlignment="1"/>
    <xf numFmtId="0" fontId="54" fillId="0" borderId="1" xfId="0" applyFont="1" applyFill="1" applyBorder="1" applyAlignment="1">
      <alignment horizontal="left"/>
    </xf>
    <xf numFmtId="0" fontId="54" fillId="0" borderId="0" xfId="0" applyFont="1" applyFill="1" applyBorder="1" applyAlignment="1"/>
    <xf numFmtId="0" fontId="53" fillId="0" borderId="1" xfId="0" applyFont="1" applyFill="1" applyBorder="1" applyAlignment="1">
      <alignment horizontal="center"/>
    </xf>
    <xf numFmtId="169" fontId="54" fillId="0" borderId="0" xfId="1" applyNumberFormat="1" applyFont="1" applyFill="1" applyBorder="1" applyAlignment="1" applyProtection="1"/>
    <xf numFmtId="169" fontId="58" fillId="0" borderId="1" xfId="1" applyNumberFormat="1" applyFont="1" applyFill="1" applyBorder="1" applyAlignment="1" applyProtection="1"/>
    <xf numFmtId="0" fontId="56" fillId="0" borderId="1" xfId="0" applyFont="1" applyFill="1" applyBorder="1" applyAlignment="1" applyProtection="1">
      <alignment horizontal="center"/>
      <protection locked="0"/>
    </xf>
    <xf numFmtId="169" fontId="56" fillId="0" borderId="1" xfId="1" applyNumberFormat="1" applyFont="1" applyFill="1" applyBorder="1" applyAlignment="1" applyProtection="1">
      <protection locked="0"/>
    </xf>
    <xf numFmtId="169" fontId="59" fillId="0" borderId="1" xfId="1" applyNumberFormat="1" applyFont="1" applyFill="1" applyBorder="1" applyAlignment="1" applyProtection="1">
      <protection locked="0"/>
    </xf>
    <xf numFmtId="0" fontId="56" fillId="0" borderId="1" xfId="0" quotePrefix="1" applyFont="1" applyFill="1" applyBorder="1" applyAlignment="1" applyProtection="1">
      <alignment horizontal="center"/>
      <protection locked="0"/>
    </xf>
    <xf numFmtId="169" fontId="54" fillId="0" borderId="0" xfId="1" applyNumberFormat="1" applyFont="1" applyFill="1" applyBorder="1" applyAlignment="1"/>
    <xf numFmtId="0" fontId="59" fillId="0" borderId="0" xfId="0" applyFont="1" applyFill="1" applyBorder="1" applyAlignment="1">
      <alignment horizontal="center"/>
    </xf>
    <xf numFmtId="0" fontId="54" fillId="0" borderId="0" xfId="0" applyFont="1" applyFill="1" applyBorder="1" applyAlignment="1">
      <alignment horizontal="left"/>
    </xf>
    <xf numFmtId="169" fontId="56" fillId="0" borderId="1" xfId="1" applyNumberFormat="1" applyFont="1" applyFill="1" applyBorder="1" applyAlignment="1" applyProtection="1"/>
    <xf numFmtId="0" fontId="56" fillId="0" borderId="1" xfId="0" applyFont="1" applyFill="1" applyBorder="1" applyAlignment="1">
      <alignment horizontal="left"/>
    </xf>
    <xf numFmtId="169" fontId="53" fillId="0" borderId="0" xfId="1" applyNumberFormat="1" applyFont="1" applyFill="1" applyBorder="1" applyAlignment="1"/>
    <xf numFmtId="0" fontId="58" fillId="0" borderId="1" xfId="0" applyFont="1" applyFill="1" applyBorder="1" applyAlignment="1">
      <alignment horizontal="left"/>
    </xf>
    <xf numFmtId="0" fontId="52" fillId="0" borderId="1" xfId="0" applyFont="1" applyFill="1" applyBorder="1" applyAlignment="1">
      <alignment horizontal="left"/>
    </xf>
    <xf numFmtId="169" fontId="52" fillId="0" borderId="1" xfId="1" applyNumberFormat="1" applyFont="1" applyFill="1" applyBorder="1" applyAlignment="1" applyProtection="1"/>
    <xf numFmtId="169" fontId="56" fillId="0" borderId="1" xfId="1" applyNumberFormat="1" applyFont="1" applyFill="1" applyBorder="1" applyAlignment="1" applyProtection="1">
      <alignment horizontal="right"/>
    </xf>
    <xf numFmtId="169" fontId="59" fillId="0" borderId="1" xfId="1" applyNumberFormat="1" applyFont="1" applyFill="1" applyBorder="1" applyAlignment="1" applyProtection="1"/>
    <xf numFmtId="0" fontId="53" fillId="0" borderId="0" xfId="0" applyFont="1" applyFill="1" applyBorder="1" applyAlignment="1">
      <alignment horizontal="center"/>
    </xf>
    <xf numFmtId="0" fontId="56" fillId="0" borderId="0" xfId="0" applyFont="1" applyFill="1" applyBorder="1" applyAlignment="1">
      <alignment horizontal="center"/>
    </xf>
    <xf numFmtId="0" fontId="53" fillId="0" borderId="0" xfId="0" applyFont="1" applyFill="1" applyBorder="1" applyAlignment="1">
      <alignment horizontal="left"/>
    </xf>
    <xf numFmtId="169" fontId="53" fillId="0" borderId="0" xfId="1" applyNumberFormat="1" applyFont="1" applyFill="1" applyBorder="1" applyAlignment="1" applyProtection="1"/>
    <xf numFmtId="0" fontId="56" fillId="0" borderId="5" xfId="0" applyFont="1" applyFill="1" applyBorder="1" applyAlignment="1">
      <alignment horizontal="center"/>
    </xf>
    <xf numFmtId="0" fontId="54" fillId="0" borderId="5" xfId="0" applyFont="1" applyFill="1" applyBorder="1" applyAlignment="1">
      <alignment horizontal="left"/>
    </xf>
    <xf numFmtId="0" fontId="56" fillId="0" borderId="0" xfId="0" applyFont="1"/>
    <xf numFmtId="0" fontId="52" fillId="0" borderId="0" xfId="0" applyFont="1" applyAlignment="1"/>
    <xf numFmtId="0" fontId="54" fillId="0" borderId="52" xfId="0" applyFont="1" applyBorder="1" applyAlignment="1">
      <alignment wrapText="1"/>
    </xf>
    <xf numFmtId="0" fontId="56" fillId="0" borderId="22" xfId="0" applyFont="1" applyBorder="1" applyAlignment="1">
      <alignment vertical="top"/>
    </xf>
    <xf numFmtId="0" fontId="56" fillId="0" borderId="5" xfId="0" applyFont="1" applyBorder="1" applyAlignment="1">
      <alignment horizontal="left" vertical="top"/>
    </xf>
    <xf numFmtId="0" fontId="61" fillId="0" borderId="27" xfId="0" applyFont="1" applyBorder="1" applyAlignment="1">
      <alignment horizontal="left" vertical="top"/>
    </xf>
    <xf numFmtId="0" fontId="52" fillId="0" borderId="5" xfId="0" applyFont="1" applyBorder="1" applyAlignment="1">
      <alignment horizontal="left" vertical="top"/>
    </xf>
    <xf numFmtId="0" fontId="52" fillId="0" borderId="27" xfId="0" applyFont="1" applyBorder="1" applyAlignment="1">
      <alignment horizontal="left" vertical="top"/>
    </xf>
    <xf numFmtId="0" fontId="54" fillId="11" borderId="49" xfId="0" applyFont="1" applyFill="1" applyBorder="1" applyAlignment="1">
      <alignment vertical="top"/>
    </xf>
    <xf numFmtId="0" fontId="54" fillId="12" borderId="51" xfId="0" applyFont="1" applyFill="1" applyBorder="1" applyAlignment="1">
      <alignment vertical="top"/>
    </xf>
    <xf numFmtId="0" fontId="53" fillId="0" borderId="51" xfId="0" applyFont="1" applyBorder="1" applyAlignment="1">
      <alignment horizontal="left" vertical="top"/>
    </xf>
    <xf numFmtId="0" fontId="54" fillId="14" borderId="51" xfId="0" applyFont="1" applyFill="1" applyBorder="1" applyAlignment="1">
      <alignment vertical="top"/>
    </xf>
    <xf numFmtId="0" fontId="56" fillId="0" borderId="51" xfId="0" applyFont="1" applyBorder="1" applyAlignment="1">
      <alignment horizontal="left" vertical="top"/>
    </xf>
    <xf numFmtId="0" fontId="57" fillId="0" borderId="49" xfId="0" applyFont="1" applyBorder="1" applyAlignment="1">
      <alignment vertical="top"/>
    </xf>
    <xf numFmtId="0" fontId="57" fillId="0" borderId="51" xfId="0" applyFont="1" applyBorder="1" applyAlignment="1">
      <alignment vertical="top"/>
    </xf>
    <xf numFmtId="0" fontId="57" fillId="10" borderId="51" xfId="0" applyFont="1" applyFill="1" applyBorder="1" applyAlignment="1">
      <alignment vertical="top"/>
    </xf>
    <xf numFmtId="0" fontId="53" fillId="0" borderId="53" xfId="0" applyFont="1" applyBorder="1" applyAlignment="1">
      <alignment horizontal="left" vertical="top"/>
    </xf>
    <xf numFmtId="0" fontId="53" fillId="0" borderId="1" xfId="0" applyFont="1" applyFill="1" applyBorder="1" applyAlignment="1">
      <alignment horizontal="center" vertical="center" wrapText="1"/>
    </xf>
    <xf numFmtId="0" fontId="56" fillId="0" borderId="1" xfId="0" applyFont="1" applyFill="1" applyBorder="1" applyAlignment="1">
      <alignment horizontal="center" vertical="center"/>
    </xf>
    <xf numFmtId="0" fontId="53" fillId="0" borderId="1" xfId="0" applyFont="1" applyFill="1" applyBorder="1" applyAlignment="1">
      <alignment horizontal="left" vertical="center" wrapText="1"/>
    </xf>
    <xf numFmtId="169" fontId="53" fillId="0" borderId="1" xfId="1" applyNumberFormat="1" applyFont="1" applyFill="1" applyBorder="1" applyAlignment="1" applyProtection="1">
      <alignment horizontal="center" vertical="center" wrapText="1"/>
    </xf>
    <xf numFmtId="0" fontId="56" fillId="0" borderId="22" xfId="0" applyFont="1" applyBorder="1" applyAlignment="1">
      <alignment horizontal="left" vertical="top"/>
    </xf>
    <xf numFmtId="0" fontId="56" fillId="0" borderId="0" xfId="0" applyFont="1" applyAlignment="1">
      <alignment vertical="top"/>
    </xf>
    <xf numFmtId="0" fontId="58" fillId="0" borderId="0" xfId="0" applyFont="1"/>
    <xf numFmtId="0" fontId="54" fillId="12" borderId="52" xfId="0" applyFont="1" applyFill="1" applyBorder="1" applyAlignment="1">
      <alignment vertical="top"/>
    </xf>
    <xf numFmtId="0" fontId="53" fillId="0" borderId="52" xfId="0" applyFont="1" applyBorder="1" applyAlignment="1">
      <alignment horizontal="left" vertical="top"/>
    </xf>
    <xf numFmtId="0" fontId="53" fillId="0" borderId="54" xfId="0" applyFont="1" applyBorder="1" applyAlignment="1">
      <alignment horizontal="left" vertical="top"/>
    </xf>
    <xf numFmtId="0" fontId="56" fillId="0" borderId="23" xfId="0" applyFont="1" applyBorder="1" applyAlignment="1">
      <alignment vertical="top"/>
    </xf>
    <xf numFmtId="0" fontId="52" fillId="0" borderId="23" xfId="0" applyFont="1" applyBorder="1" applyAlignment="1">
      <alignment vertical="top"/>
    </xf>
    <xf numFmtId="0" fontId="52" fillId="0" borderId="30" xfId="0" applyFont="1" applyBorder="1" applyAlignment="1">
      <alignment horizontal="left" vertical="top"/>
    </xf>
    <xf numFmtId="0" fontId="54" fillId="11" borderId="50" xfId="0" applyFont="1" applyFill="1" applyBorder="1" applyAlignment="1">
      <alignment horizontal="center" vertical="center" wrapText="1"/>
    </xf>
    <xf numFmtId="169" fontId="54" fillId="14" borderId="52" xfId="1" applyNumberFormat="1" applyFont="1" applyFill="1" applyBorder="1" applyAlignment="1">
      <alignment vertical="top"/>
    </xf>
    <xf numFmtId="169" fontId="54" fillId="14" borderId="52" xfId="1" applyNumberFormat="1" applyFont="1" applyFill="1" applyBorder="1" applyAlignment="1">
      <alignment horizontal="right" vertical="center" wrapText="1"/>
    </xf>
    <xf numFmtId="169" fontId="53" fillId="0" borderId="52" xfId="1" applyNumberFormat="1" applyFont="1" applyBorder="1" applyAlignment="1">
      <alignment horizontal="left" vertical="top"/>
    </xf>
    <xf numFmtId="169" fontId="53" fillId="0" borderId="52" xfId="1" applyNumberFormat="1" applyFont="1" applyBorder="1" applyAlignment="1">
      <alignment horizontal="right" vertical="center" wrapText="1"/>
    </xf>
    <xf numFmtId="169" fontId="54" fillId="12" borderId="52" xfId="1" applyNumberFormat="1" applyFont="1" applyFill="1" applyBorder="1" applyAlignment="1">
      <alignment horizontal="right" vertical="center" wrapText="1"/>
    </xf>
    <xf numFmtId="169" fontId="56" fillId="0" borderId="52" xfId="1" applyNumberFormat="1" applyFont="1" applyBorder="1" applyAlignment="1">
      <alignment horizontal="left" vertical="top"/>
    </xf>
    <xf numFmtId="169" fontId="53" fillId="0" borderId="52" xfId="1" applyNumberFormat="1" applyFont="1" applyBorder="1" applyAlignment="1">
      <alignment horizontal="right" vertical="top" wrapText="1"/>
    </xf>
    <xf numFmtId="169" fontId="57" fillId="0" borderId="50" xfId="1" applyNumberFormat="1" applyFont="1" applyBorder="1" applyAlignment="1">
      <alignment vertical="top"/>
    </xf>
    <xf numFmtId="169" fontId="53" fillId="0" borderId="50" xfId="1" applyNumberFormat="1" applyFont="1" applyBorder="1" applyAlignment="1">
      <alignment horizontal="right" vertical="center" wrapText="1"/>
    </xf>
    <xf numFmtId="169" fontId="57" fillId="0" borderId="52" xfId="1" applyNumberFormat="1" applyFont="1" applyBorder="1" applyAlignment="1">
      <alignment vertical="top"/>
    </xf>
    <xf numFmtId="169" fontId="57" fillId="10" borderId="52" xfId="1" applyNumberFormat="1" applyFont="1" applyFill="1" applyBorder="1" applyAlignment="1">
      <alignment vertical="top"/>
    </xf>
    <xf numFmtId="169" fontId="53" fillId="14" borderId="52" xfId="1" applyNumberFormat="1" applyFont="1" applyFill="1" applyBorder="1" applyAlignment="1">
      <alignment horizontal="right" vertical="center" wrapText="1"/>
    </xf>
    <xf numFmtId="169" fontId="53" fillId="14" borderId="54" xfId="1" applyNumberFormat="1" applyFont="1" applyFill="1" applyBorder="1" applyAlignment="1">
      <alignment horizontal="right" vertical="center" wrapText="1"/>
    </xf>
    <xf numFmtId="169" fontId="54" fillId="0" borderId="23" xfId="1" applyNumberFormat="1" applyFont="1" applyFill="1" applyBorder="1" applyAlignment="1" applyProtection="1">
      <alignment horizontal="center" vertical="center" wrapText="1"/>
    </xf>
    <xf numFmtId="0" fontId="63" fillId="0" borderId="51" xfId="0" applyFont="1" applyBorder="1" applyAlignment="1">
      <alignment horizontal="left"/>
    </xf>
    <xf numFmtId="0" fontId="63" fillId="0" borderId="53" xfId="0" applyFont="1" applyBorder="1" applyAlignment="1">
      <alignment vertical="top"/>
    </xf>
    <xf numFmtId="169" fontId="54" fillId="0" borderId="54" xfId="1" applyNumberFormat="1" applyFont="1" applyBorder="1" applyAlignment="1">
      <alignment horizontal="right" vertical="center" wrapText="1"/>
    </xf>
    <xf numFmtId="3" fontId="54" fillId="0" borderId="54" xfId="0" applyNumberFormat="1" applyFont="1" applyBorder="1" applyAlignment="1">
      <alignment horizontal="right" vertical="top" wrapText="1"/>
    </xf>
    <xf numFmtId="169" fontId="63" fillId="0" borderId="52" xfId="1" applyNumberFormat="1" applyFont="1" applyBorder="1" applyAlignment="1">
      <alignment horizontal="left"/>
    </xf>
    <xf numFmtId="169" fontId="54" fillId="0" borderId="52" xfId="1" applyNumberFormat="1" applyFont="1" applyBorder="1" applyAlignment="1">
      <alignment horizontal="right" wrapText="1"/>
    </xf>
    <xf numFmtId="3" fontId="54" fillId="0" borderId="52" xfId="0" applyNumberFormat="1" applyFont="1" applyBorder="1" applyAlignment="1">
      <alignment horizontal="right" wrapText="1"/>
    </xf>
    <xf numFmtId="0" fontId="54" fillId="0" borderId="51" xfId="0" applyFont="1" applyBorder="1" applyAlignment="1">
      <alignment horizontal="left" vertical="top"/>
    </xf>
    <xf numFmtId="169" fontId="54" fillId="0" borderId="52" xfId="1" applyNumberFormat="1" applyFont="1" applyBorder="1" applyAlignment="1">
      <alignment horizontal="left" vertical="top"/>
    </xf>
    <xf numFmtId="169" fontId="54" fillId="0" borderId="52" xfId="1" applyNumberFormat="1" applyFont="1" applyBorder="1" applyAlignment="1">
      <alignment horizontal="right" vertical="center" wrapText="1"/>
    </xf>
    <xf numFmtId="0" fontId="54" fillId="13" borderId="52" xfId="0" applyFont="1" applyFill="1" applyBorder="1" applyAlignment="1">
      <alignment horizontal="center" vertical="top" wrapText="1"/>
    </xf>
    <xf numFmtId="0" fontId="53" fillId="0" borderId="0" xfId="0" applyFont="1" applyBorder="1" applyAlignment="1"/>
    <xf numFmtId="167" fontId="54" fillId="0" borderId="22" xfId="1" applyNumberFormat="1" applyFont="1" applyBorder="1" applyAlignment="1" applyProtection="1">
      <alignment horizontal="center" vertical="center" wrapText="1"/>
    </xf>
    <xf numFmtId="169" fontId="54" fillId="0" borderId="22" xfId="1" applyNumberFormat="1" applyFont="1" applyBorder="1" applyAlignment="1" applyProtection="1">
      <alignment horizontal="center" vertical="center" wrapText="1"/>
    </xf>
    <xf numFmtId="0" fontId="53" fillId="0" borderId="5" xfId="0" applyFont="1" applyBorder="1" applyAlignment="1"/>
    <xf numFmtId="0" fontId="53" fillId="0" borderId="1" xfId="0" applyFont="1" applyBorder="1" applyAlignment="1"/>
    <xf numFmtId="169" fontId="60" fillId="0" borderId="1" xfId="1" applyNumberFormat="1" applyFont="1" applyBorder="1" applyAlignment="1" applyProtection="1">
      <alignment horizontal="right"/>
    </xf>
    <xf numFmtId="0" fontId="54" fillId="0" borderId="1" xfId="0" applyFont="1" applyBorder="1" applyAlignment="1"/>
    <xf numFmtId="169" fontId="53" fillId="0" borderId="1" xfId="1" applyNumberFormat="1" applyFont="1" applyBorder="1" applyAlignment="1" applyProtection="1"/>
    <xf numFmtId="0" fontId="54" fillId="0" borderId="0" xfId="0" applyFont="1" applyBorder="1" applyAlignment="1"/>
    <xf numFmtId="0" fontId="53" fillId="0" borderId="0" xfId="0" applyFont="1" applyBorder="1" applyAlignment="1">
      <alignment horizontal="center"/>
    </xf>
    <xf numFmtId="167" fontId="53" fillId="0" borderId="0" xfId="1" applyNumberFormat="1" applyFont="1" applyBorder="1" applyAlignment="1" applyProtection="1"/>
    <xf numFmtId="169" fontId="56" fillId="0" borderId="5" xfId="1" applyNumberFormat="1" applyFont="1" applyBorder="1" applyAlignment="1" applyProtection="1">
      <alignment horizontal="right"/>
    </xf>
    <xf numFmtId="0" fontId="0" fillId="0" borderId="0" xfId="0" applyAlignment="1">
      <alignment wrapText="1"/>
    </xf>
    <xf numFmtId="0" fontId="0" fillId="0" borderId="0" xfId="0" applyAlignment="1">
      <alignment horizontal="left"/>
    </xf>
    <xf numFmtId="0" fontId="7" fillId="0" borderId="0" xfId="0" applyFont="1" applyAlignment="1">
      <alignment vertical="center" wrapText="1"/>
    </xf>
    <xf numFmtId="169" fontId="0" fillId="0" borderId="0" xfId="0" applyNumberFormat="1"/>
    <xf numFmtId="169" fontId="7" fillId="0" borderId="0" xfId="0" applyNumberFormat="1" applyFont="1"/>
    <xf numFmtId="169" fontId="7" fillId="0" borderId="0" xfId="1" applyNumberFormat="1" applyFont="1"/>
    <xf numFmtId="169" fontId="7" fillId="0" borderId="0" xfId="1" applyNumberFormat="1" applyFont="1" applyAlignment="1">
      <alignment horizontal="center" wrapText="1"/>
    </xf>
    <xf numFmtId="169" fontId="7" fillId="0" borderId="0" xfId="1" applyNumberFormat="1" applyFont="1" applyAlignment="1">
      <alignment horizontal="center"/>
    </xf>
    <xf numFmtId="0" fontId="0" fillId="0" borderId="0" xfId="0" applyAlignment="1">
      <alignment horizontal="left" vertical="center" wrapText="1"/>
    </xf>
    <xf numFmtId="0" fontId="7" fillId="0" borderId="0" xfId="0" applyFont="1" applyAlignment="1">
      <alignment horizontal="left"/>
    </xf>
    <xf numFmtId="169" fontId="33" fillId="0" borderId="0" xfId="1" applyNumberFormat="1" applyFont="1" applyFill="1" applyBorder="1" applyAlignment="1"/>
    <xf numFmtId="169" fontId="4" fillId="0" borderId="0" xfId="1" applyNumberFormat="1" applyFont="1" applyFill="1" applyBorder="1" applyAlignment="1"/>
    <xf numFmtId="0" fontId="10" fillId="0" borderId="0" xfId="0" applyFont="1" applyFill="1" applyBorder="1" applyAlignment="1">
      <alignment horizontal="left"/>
    </xf>
    <xf numFmtId="0" fontId="6" fillId="0" borderId="0" xfId="0" applyFont="1" applyFill="1" applyBorder="1" applyAlignment="1">
      <alignment horizontal="left"/>
    </xf>
    <xf numFmtId="0" fontId="10" fillId="0" borderId="0" xfId="0" applyFont="1" applyFill="1" applyBorder="1" applyAlignment="1">
      <alignment horizontal="center"/>
    </xf>
    <xf numFmtId="169" fontId="10" fillId="0" borderId="0" xfId="1" applyNumberFormat="1" applyFont="1" applyFill="1" applyBorder="1" applyAlignment="1" applyProtection="1"/>
    <xf numFmtId="0" fontId="2" fillId="0" borderId="0" xfId="0" applyFont="1" applyFill="1" applyBorder="1" applyAlignment="1">
      <alignment vertical="center"/>
    </xf>
    <xf numFmtId="0" fontId="53" fillId="0" borderId="5" xfId="0" applyFont="1" applyFill="1" applyBorder="1" applyAlignment="1">
      <alignment horizontal="center"/>
    </xf>
    <xf numFmtId="169" fontId="54" fillId="0" borderId="5" xfId="1" applyNumberFormat="1" applyFont="1" applyFill="1" applyBorder="1" applyAlignment="1" applyProtection="1"/>
    <xf numFmtId="169" fontId="54" fillId="0" borderId="1" xfId="1" applyNumberFormat="1" applyFont="1" applyFill="1" applyBorder="1" applyAlignment="1"/>
    <xf numFmtId="169" fontId="54" fillId="0" borderId="1" xfId="1" applyNumberFormat="1" applyFont="1" applyBorder="1" applyAlignment="1" applyProtection="1"/>
    <xf numFmtId="43" fontId="54" fillId="0" borderId="1" xfId="0" applyNumberFormat="1" applyFont="1" applyBorder="1" applyAlignment="1"/>
    <xf numFmtId="43" fontId="53" fillId="0" borderId="1" xfId="0" applyNumberFormat="1" applyFont="1" applyBorder="1" applyAlignment="1"/>
    <xf numFmtId="0" fontId="53" fillId="0" borderId="1" xfId="0" applyFont="1" applyBorder="1" applyAlignment="1">
      <alignment horizontal="center"/>
    </xf>
    <xf numFmtId="43" fontId="52" fillId="0" borderId="1" xfId="0" applyNumberFormat="1" applyFont="1" applyBorder="1" applyAlignment="1"/>
    <xf numFmtId="0" fontId="53" fillId="0" borderId="27" xfId="0" applyFont="1" applyBorder="1" applyAlignment="1">
      <alignment horizontal="center"/>
    </xf>
    <xf numFmtId="169" fontId="53" fillId="10" borderId="52" xfId="1" applyNumberFormat="1" applyFont="1" applyFill="1" applyBorder="1" applyAlignment="1">
      <alignment horizontal="right" vertical="center" wrapText="1"/>
    </xf>
    <xf numFmtId="0" fontId="58" fillId="11" borderId="50" xfId="0" applyFont="1" applyFill="1" applyBorder="1" applyAlignment="1">
      <alignment vertical="center" wrapText="1"/>
    </xf>
    <xf numFmtId="169" fontId="54" fillId="0" borderId="27" xfId="1" applyNumberFormat="1" applyFont="1" applyFill="1" applyBorder="1" applyAlignment="1" applyProtection="1">
      <alignment horizontal="center" vertical="center" wrapText="1"/>
    </xf>
    <xf numFmtId="169" fontId="54" fillId="0" borderId="30" xfId="1" applyNumberFormat="1" applyFont="1" applyFill="1" applyBorder="1" applyAlignment="1" applyProtection="1">
      <alignment horizontal="center" vertical="center" wrapText="1"/>
    </xf>
    <xf numFmtId="169" fontId="54" fillId="0" borderId="22" xfId="1" applyNumberFormat="1" applyFont="1" applyFill="1" applyBorder="1" applyAlignment="1">
      <alignment vertical="center"/>
    </xf>
    <xf numFmtId="169" fontId="54" fillId="0" borderId="55" xfId="1" applyNumberFormat="1" applyFont="1" applyFill="1" applyBorder="1" applyAlignment="1" applyProtection="1"/>
    <xf numFmtId="169" fontId="53" fillId="0" borderId="26" xfId="1" applyNumberFormat="1" applyFont="1" applyFill="1" applyBorder="1" applyAlignment="1" applyProtection="1"/>
    <xf numFmtId="169" fontId="54" fillId="0" borderId="26" xfId="1" applyNumberFormat="1" applyFont="1" applyFill="1" applyBorder="1" applyAlignment="1"/>
    <xf numFmtId="169" fontId="54" fillId="0" borderId="26" xfId="1" applyNumberFormat="1" applyFont="1" applyFill="1" applyBorder="1" applyAlignment="1" applyProtection="1"/>
    <xf numFmtId="169" fontId="58" fillId="0" borderId="26" xfId="1" applyNumberFormat="1" applyFont="1" applyFill="1" applyBorder="1" applyAlignment="1" applyProtection="1"/>
    <xf numFmtId="169" fontId="56" fillId="0" borderId="26" xfId="1" applyNumberFormat="1" applyFont="1" applyFill="1" applyBorder="1" applyAlignment="1" applyProtection="1">
      <protection locked="0"/>
    </xf>
    <xf numFmtId="169" fontId="59" fillId="0" borderId="26" xfId="1" applyNumberFormat="1" applyFont="1" applyFill="1" applyBorder="1" applyAlignment="1" applyProtection="1">
      <protection locked="0"/>
    </xf>
    <xf numFmtId="169" fontId="56" fillId="0" borderId="26" xfId="1" applyNumberFormat="1" applyFont="1" applyFill="1" applyBorder="1" applyAlignment="1" applyProtection="1"/>
    <xf numFmtId="169" fontId="52" fillId="0" borderId="26" xfId="1" applyNumberFormat="1" applyFont="1" applyFill="1" applyBorder="1" applyAlignment="1" applyProtection="1">
      <protection locked="0"/>
    </xf>
    <xf numFmtId="169" fontId="52" fillId="0" borderId="26" xfId="1" applyNumberFormat="1" applyFont="1" applyFill="1" applyBorder="1" applyAlignment="1" applyProtection="1"/>
    <xf numFmtId="169" fontId="56" fillId="0" borderId="26" xfId="1" applyNumberFormat="1" applyFont="1" applyFill="1" applyBorder="1" applyAlignment="1" applyProtection="1">
      <alignment horizontal="right"/>
    </xf>
    <xf numFmtId="169" fontId="59" fillId="0" borderId="26" xfId="1" applyNumberFormat="1" applyFont="1" applyFill="1" applyBorder="1" applyAlignment="1" applyProtection="1"/>
    <xf numFmtId="4" fontId="53" fillId="0" borderId="26" xfId="0" applyNumberFormat="1" applyFont="1" applyBorder="1" applyAlignment="1">
      <alignment horizontal="right" vertical="center" wrapText="1"/>
    </xf>
    <xf numFmtId="169" fontId="53" fillId="0" borderId="26" xfId="1" applyNumberFormat="1" applyFont="1" applyFill="1" applyBorder="1" applyAlignment="1" applyProtection="1">
      <alignment horizontal="center" vertical="center" wrapText="1"/>
    </xf>
    <xf numFmtId="3" fontId="53" fillId="0" borderId="26" xfId="0" applyNumberFormat="1" applyFont="1" applyBorder="1" applyAlignment="1">
      <alignment horizontal="right" vertical="center" wrapText="1"/>
    </xf>
    <xf numFmtId="169" fontId="58" fillId="0" borderId="22" xfId="1" applyNumberFormat="1" applyFont="1" applyFill="1" applyBorder="1" applyAlignment="1">
      <alignment horizontal="center" vertical="center" wrapText="1"/>
    </xf>
    <xf numFmtId="169" fontId="52" fillId="0" borderId="1" xfId="1" applyNumberFormat="1" applyFont="1" applyFill="1" applyBorder="1" applyAlignment="1">
      <alignment vertical="center"/>
    </xf>
    <xf numFmtId="169" fontId="58" fillId="0" borderId="1" xfId="1" applyNumberFormat="1" applyFont="1" applyFill="1" applyBorder="1" applyAlignment="1">
      <alignment vertical="center"/>
    </xf>
    <xf numFmtId="169" fontId="52" fillId="0" borderId="0" xfId="1" applyNumberFormat="1" applyFont="1" applyFill="1" applyBorder="1" applyAlignment="1">
      <alignment vertical="center"/>
    </xf>
    <xf numFmtId="169" fontId="53" fillId="0" borderId="56" xfId="1" applyNumberFormat="1" applyFont="1" applyBorder="1" applyAlignment="1">
      <alignment horizontal="right" vertical="center" wrapText="1"/>
    </xf>
    <xf numFmtId="43" fontId="54" fillId="0" borderId="22" xfId="1" applyNumberFormat="1" applyFont="1" applyBorder="1" applyAlignment="1" applyProtection="1">
      <alignment horizontal="center" vertical="center" wrapText="1"/>
    </xf>
    <xf numFmtId="43" fontId="53" fillId="0" borderId="0" xfId="1" applyNumberFormat="1" applyFont="1" applyBorder="1" applyAlignment="1" applyProtection="1"/>
    <xf numFmtId="0" fontId="53" fillId="0" borderId="1" xfId="0" applyFont="1" applyBorder="1" applyAlignment="1">
      <alignment wrapText="1"/>
    </xf>
    <xf numFmtId="0" fontId="53" fillId="0" borderId="5" xfId="0" applyFont="1" applyBorder="1" applyAlignment="1">
      <alignment horizontal="center"/>
    </xf>
    <xf numFmtId="0" fontId="54" fillId="0" borderId="1" xfId="0" applyFont="1" applyBorder="1" applyAlignment="1">
      <alignment horizontal="center"/>
    </xf>
    <xf numFmtId="0" fontId="54" fillId="0" borderId="27" xfId="0" applyFont="1" applyBorder="1" applyAlignment="1"/>
    <xf numFmtId="43" fontId="54" fillId="0" borderId="27" xfId="0" applyNumberFormat="1" applyFont="1" applyBorder="1" applyAlignment="1"/>
    <xf numFmtId="0" fontId="54" fillId="0" borderId="5" xfId="0" applyFont="1" applyBorder="1" applyAlignment="1">
      <alignment horizontal="center" vertical="center"/>
    </xf>
    <xf numFmtId="0" fontId="56" fillId="0" borderId="27" xfId="0" applyFont="1" applyFill="1" applyBorder="1" applyAlignment="1" applyProtection="1">
      <alignment horizontal="center"/>
      <protection locked="0"/>
    </xf>
    <xf numFmtId="0" fontId="59" fillId="0" borderId="27" xfId="0" applyFont="1" applyFill="1" applyBorder="1" applyAlignment="1">
      <alignment horizontal="center"/>
    </xf>
    <xf numFmtId="0" fontId="54" fillId="0" borderId="27" xfId="0" applyFont="1" applyFill="1" applyBorder="1" applyAlignment="1">
      <alignment horizontal="left"/>
    </xf>
    <xf numFmtId="169" fontId="59" fillId="0" borderId="27" xfId="1" applyNumberFormat="1" applyFont="1" applyFill="1" applyBorder="1" applyAlignment="1" applyProtection="1"/>
    <xf numFmtId="169" fontId="59" fillId="0" borderId="30" xfId="1" applyNumberFormat="1" applyFont="1" applyFill="1" applyBorder="1" applyAlignment="1" applyProtection="1"/>
    <xf numFmtId="169" fontId="54" fillId="0" borderId="27" xfId="1" applyNumberFormat="1" applyFont="1" applyFill="1" applyBorder="1" applyAlignment="1" applyProtection="1"/>
    <xf numFmtId="169" fontId="59" fillId="0" borderId="27" xfId="1" applyNumberFormat="1" applyFont="1" applyFill="1" applyBorder="1" applyAlignment="1"/>
    <xf numFmtId="169" fontId="59" fillId="0" borderId="27" xfId="1" applyNumberFormat="1" applyFont="1" applyFill="1" applyBorder="1" applyAlignment="1">
      <alignment vertical="top"/>
    </xf>
    <xf numFmtId="169" fontId="59" fillId="0" borderId="30" xfId="1" applyNumberFormat="1" applyFont="1" applyFill="1" applyBorder="1" applyAlignment="1"/>
    <xf numFmtId="169" fontId="59" fillId="0" borderId="0" xfId="1" applyNumberFormat="1" applyFont="1" applyFill="1" applyBorder="1" applyAlignment="1"/>
    <xf numFmtId="169" fontId="59" fillId="0" borderId="0" xfId="1" applyNumberFormat="1" applyFont="1" applyFill="1" applyBorder="1" applyAlignment="1">
      <alignment vertical="top"/>
    </xf>
    <xf numFmtId="41" fontId="58" fillId="0" borderId="22" xfId="0" applyNumberFormat="1" applyFont="1" applyFill="1" applyBorder="1" applyAlignment="1">
      <alignment horizontal="center" vertical="center" wrapText="1"/>
    </xf>
    <xf numFmtId="0" fontId="58" fillId="0" borderId="0" xfId="0" applyFont="1" applyAlignment="1">
      <alignment vertical="center"/>
    </xf>
    <xf numFmtId="41" fontId="58" fillId="0" borderId="27" xfId="0" applyNumberFormat="1" applyFont="1" applyBorder="1" applyAlignment="1">
      <alignment horizontal="center" vertical="center" wrapText="1"/>
    </xf>
    <xf numFmtId="0" fontId="58" fillId="0" borderId="1" xfId="0" applyFont="1" applyBorder="1" applyAlignment="1">
      <alignment horizontal="center" vertical="center"/>
    </xf>
    <xf numFmtId="0" fontId="65" fillId="0" borderId="1" xfId="0" applyFont="1" applyBorder="1" applyAlignment="1">
      <alignment horizontal="center" vertical="center"/>
    </xf>
    <xf numFmtId="41" fontId="58" fillId="0" borderId="1" xfId="0" applyNumberFormat="1" applyFont="1" applyBorder="1" applyAlignment="1">
      <alignment horizontal="center" vertical="center" wrapText="1"/>
    </xf>
    <xf numFmtId="165" fontId="52" fillId="0" borderId="1" xfId="0" applyNumberFormat="1" applyFont="1" applyBorder="1" applyAlignment="1">
      <alignment horizontal="center"/>
    </xf>
    <xf numFmtId="0" fontId="52" fillId="0" borderId="1" xfId="0" applyFont="1" applyBorder="1"/>
    <xf numFmtId="41" fontId="52" fillId="0" borderId="1" xfId="0" applyNumberFormat="1" applyFont="1" applyBorder="1"/>
    <xf numFmtId="0" fontId="52" fillId="0" borderId="1" xfId="0" quotePrefix="1" applyFont="1" applyBorder="1" applyAlignment="1">
      <alignment horizontal="center"/>
    </xf>
    <xf numFmtId="165" fontId="52" fillId="0" borderId="1" xfId="0" quotePrefix="1" applyNumberFormat="1" applyFont="1" applyBorder="1" applyAlignment="1">
      <alignment horizontal="center"/>
    </xf>
    <xf numFmtId="165" fontId="52" fillId="0" borderId="1" xfId="0" applyNumberFormat="1" applyFont="1" applyBorder="1" applyAlignment="1">
      <alignment horizontal="center" vertical="top"/>
    </xf>
    <xf numFmtId="0" fontId="58" fillId="0" borderId="1" xfId="0" applyFont="1" applyBorder="1"/>
    <xf numFmtId="41" fontId="58" fillId="0" borderId="1" xfId="0" applyNumberFormat="1" applyFont="1" applyBorder="1"/>
    <xf numFmtId="0" fontId="65" fillId="0" borderId="1" xfId="0" applyFont="1" applyBorder="1"/>
    <xf numFmtId="165" fontId="52" fillId="0" borderId="1" xfId="0" quotePrefix="1" applyNumberFormat="1" applyFont="1" applyBorder="1" applyAlignment="1">
      <alignment horizontal="center" vertical="top"/>
    </xf>
    <xf numFmtId="0" fontId="52" fillId="0" borderId="1" xfId="0" applyFont="1" applyBorder="1" applyAlignment="1">
      <alignment vertical="top"/>
    </xf>
    <xf numFmtId="0" fontId="52" fillId="0" borderId="1" xfId="0" quotePrefix="1" applyFont="1" applyFill="1" applyBorder="1" applyAlignment="1">
      <alignment horizontal="center" vertical="top"/>
    </xf>
    <xf numFmtId="0" fontId="52" fillId="0" borderId="1" xfId="0" applyFont="1" applyBorder="1" applyAlignment="1">
      <alignment horizontal="left" vertical="top"/>
    </xf>
    <xf numFmtId="0" fontId="52" fillId="0" borderId="1" xfId="0" quotePrefix="1" applyFont="1" applyBorder="1" applyAlignment="1">
      <alignment horizontal="center" vertical="top"/>
    </xf>
    <xf numFmtId="49" fontId="52" fillId="0" borderId="1" xfId="0" applyNumberFormat="1" applyFont="1" applyBorder="1" applyAlignment="1">
      <alignment horizontal="left"/>
    </xf>
    <xf numFmtId="0" fontId="52" fillId="0" borderId="1" xfId="0" applyFont="1" applyBorder="1" applyAlignment="1"/>
    <xf numFmtId="0" fontId="58" fillId="0" borderId="1" xfId="0" applyFont="1" applyBorder="1" applyAlignment="1"/>
    <xf numFmtId="0" fontId="58" fillId="0" borderId="27" xfId="0" applyFont="1" applyBorder="1" applyAlignment="1">
      <alignment horizontal="center"/>
    </xf>
    <xf numFmtId="0" fontId="58" fillId="0" borderId="27" xfId="0" applyFont="1" applyBorder="1"/>
    <xf numFmtId="41" fontId="58" fillId="0" borderId="27" xfId="0" applyNumberFormat="1" applyFont="1" applyBorder="1"/>
    <xf numFmtId="0" fontId="52" fillId="0" borderId="0" xfId="0" applyFont="1" applyAlignment="1">
      <alignment horizontal="center"/>
    </xf>
    <xf numFmtId="41" fontId="52" fillId="0" borderId="0" xfId="0" applyNumberFormat="1" applyFont="1"/>
    <xf numFmtId="0" fontId="56" fillId="0" borderId="0" xfId="0" applyFont="1" applyBorder="1"/>
    <xf numFmtId="0" fontId="57" fillId="0" borderId="0" xfId="0" applyFont="1" applyBorder="1"/>
    <xf numFmtId="0" fontId="56" fillId="0" borderId="0" xfId="0" applyFont="1" applyFill="1" applyBorder="1"/>
    <xf numFmtId="41" fontId="59" fillId="0" borderId="5" xfId="1" applyNumberFormat="1" applyFont="1" applyFill="1" applyBorder="1" applyAlignment="1">
      <alignment horizontal="center" vertical="center" wrapText="1"/>
    </xf>
    <xf numFmtId="169" fontId="59" fillId="0" borderId="5" xfId="1" applyNumberFormat="1" applyFont="1" applyFill="1" applyBorder="1" applyAlignment="1">
      <alignment horizontal="center" vertical="center" wrapText="1"/>
    </xf>
    <xf numFmtId="169" fontId="59" fillId="0" borderId="5" xfId="1" applyNumberFormat="1" applyFont="1" applyFill="1" applyBorder="1" applyAlignment="1">
      <alignment horizontal="center" vertical="top" wrapText="1"/>
    </xf>
    <xf numFmtId="169" fontId="54" fillId="0" borderId="5" xfId="1" applyNumberFormat="1" applyFont="1" applyFill="1" applyBorder="1" applyAlignment="1" applyProtection="1">
      <alignment horizontal="center" vertical="center" wrapText="1"/>
    </xf>
    <xf numFmtId="41" fontId="59" fillId="0" borderId="5" xfId="1" applyNumberFormat="1" applyFont="1" applyFill="1" applyBorder="1" applyAlignment="1">
      <alignment horizontal="left" vertical="center" wrapText="1"/>
    </xf>
    <xf numFmtId="169" fontId="59" fillId="0" borderId="27" xfId="1" applyNumberFormat="1" applyFont="1" applyFill="1" applyBorder="1" applyAlignment="1">
      <alignment horizontal="center" vertical="center" wrapText="1"/>
    </xf>
    <xf numFmtId="169" fontId="59" fillId="0" borderId="27" xfId="1" applyNumberFormat="1" applyFont="1" applyFill="1" applyBorder="1" applyAlignment="1">
      <alignment horizontal="center" vertical="top" wrapText="1"/>
    </xf>
    <xf numFmtId="41" fontId="59" fillId="0" borderId="27" xfId="1" applyNumberFormat="1" applyFont="1" applyFill="1" applyBorder="1" applyAlignment="1">
      <alignment horizontal="left" vertical="center" wrapText="1"/>
    </xf>
    <xf numFmtId="0" fontId="56" fillId="0" borderId="0" xfId="0" quotePrefix="1" applyFont="1" applyBorder="1" applyAlignment="1">
      <alignment horizontal="center" vertical="center" wrapText="1"/>
    </xf>
    <xf numFmtId="49" fontId="56" fillId="0" borderId="1" xfId="0" applyNumberFormat="1" applyFont="1" applyBorder="1" applyAlignment="1">
      <alignment horizontal="center" vertical="top"/>
    </xf>
    <xf numFmtId="0" fontId="59" fillId="0" borderId="1" xfId="0" applyFont="1" applyBorder="1" applyAlignment="1">
      <alignment vertical="top"/>
    </xf>
    <xf numFmtId="0" fontId="56" fillId="0" borderId="1" xfId="0" quotePrefix="1" applyFont="1" applyBorder="1" applyAlignment="1">
      <alignment horizontal="center"/>
    </xf>
    <xf numFmtId="168" fontId="56" fillId="0" borderId="1" xfId="0" quotePrefix="1" applyNumberFormat="1" applyFont="1" applyBorder="1" applyAlignment="1">
      <alignment horizontal="center"/>
    </xf>
    <xf numFmtId="49" fontId="56" fillId="0" borderId="1" xfId="0" applyNumberFormat="1" applyFont="1" applyBorder="1" applyAlignment="1">
      <alignment horizontal="center"/>
    </xf>
    <xf numFmtId="49" fontId="56" fillId="0" borderId="1" xfId="0" quotePrefix="1" applyNumberFormat="1" applyFont="1" applyBorder="1" applyAlignment="1">
      <alignment horizontal="center"/>
    </xf>
    <xf numFmtId="169" fontId="59" fillId="0" borderId="1" xfId="1" applyNumberFormat="1" applyFont="1" applyBorder="1"/>
    <xf numFmtId="169" fontId="59" fillId="0" borderId="1" xfId="1" applyNumberFormat="1" applyFont="1" applyBorder="1" applyAlignment="1">
      <alignment vertical="top"/>
    </xf>
    <xf numFmtId="41" fontId="56" fillId="0" borderId="1" xfId="1" applyNumberFormat="1" applyFont="1" applyBorder="1" applyAlignment="1">
      <alignment horizontal="left" wrapText="1"/>
    </xf>
    <xf numFmtId="0" fontId="59" fillId="0" borderId="0" xfId="0" applyFont="1" applyBorder="1" applyAlignment="1">
      <alignment horizontal="center" vertical="center" wrapText="1"/>
    </xf>
    <xf numFmtId="0" fontId="56" fillId="0" borderId="1" xfId="0" applyFont="1" applyBorder="1" applyAlignment="1">
      <alignment vertical="top"/>
    </xf>
    <xf numFmtId="0" fontId="56" fillId="0" borderId="1" xfId="0" applyFont="1" applyBorder="1" applyAlignment="1">
      <alignment horizontal="center" vertical="top"/>
    </xf>
    <xf numFmtId="168" fontId="56" fillId="0" borderId="1" xfId="0" quotePrefix="1" applyNumberFormat="1" applyFont="1" applyBorder="1" applyAlignment="1">
      <alignment horizontal="center" vertical="top"/>
    </xf>
    <xf numFmtId="49" fontId="56" fillId="0" borderId="1" xfId="0" quotePrefix="1" applyNumberFormat="1" applyFont="1" applyBorder="1" applyAlignment="1">
      <alignment horizontal="center" vertical="top"/>
    </xf>
    <xf numFmtId="169" fontId="56" fillId="0" borderId="1" xfId="1" applyNumberFormat="1" applyFont="1" applyBorder="1" applyAlignment="1">
      <alignment vertical="top"/>
    </xf>
    <xf numFmtId="41" fontId="56" fillId="0" borderId="1" xfId="1" applyNumberFormat="1" applyFont="1" applyBorder="1" applyAlignment="1">
      <alignment horizontal="left" vertical="top" wrapText="1"/>
    </xf>
    <xf numFmtId="0" fontId="56" fillId="0" borderId="0" xfId="0" applyFont="1" applyBorder="1" applyAlignment="1">
      <alignment vertical="top"/>
    </xf>
    <xf numFmtId="0" fontId="56" fillId="0" borderId="1" xfId="0" applyFont="1" applyBorder="1" applyAlignment="1">
      <alignment horizontal="center"/>
    </xf>
    <xf numFmtId="169" fontId="56" fillId="0" borderId="1" xfId="1" applyNumberFormat="1" applyFont="1" applyBorder="1"/>
    <xf numFmtId="0" fontId="59" fillId="0" borderId="0" xfId="0" applyFont="1" applyBorder="1"/>
    <xf numFmtId="49" fontId="59" fillId="0" borderId="27" xfId="0" applyNumberFormat="1" applyFont="1" applyBorder="1" applyAlignment="1">
      <alignment horizontal="center" vertical="top"/>
    </xf>
    <xf numFmtId="0" fontId="59" fillId="0" borderId="27" xfId="0" applyFont="1" applyBorder="1" applyAlignment="1">
      <alignment vertical="top"/>
    </xf>
    <xf numFmtId="0" fontId="59" fillId="0" borderId="27" xfId="0" applyFont="1" applyBorder="1" applyAlignment="1">
      <alignment horizontal="center"/>
    </xf>
    <xf numFmtId="168" fontId="59" fillId="0" borderId="27" xfId="0" applyNumberFormat="1" applyFont="1" applyBorder="1" applyAlignment="1">
      <alignment horizontal="center"/>
    </xf>
    <xf numFmtId="49" fontId="59" fillId="0" borderId="27" xfId="0" applyNumberFormat="1" applyFont="1" applyBorder="1" applyAlignment="1">
      <alignment horizontal="center"/>
    </xf>
    <xf numFmtId="169" fontId="59" fillId="0" borderId="27" xfId="1" applyNumberFormat="1" applyFont="1" applyBorder="1"/>
    <xf numFmtId="169" fontId="59" fillId="0" borderId="27" xfId="1" applyNumberFormat="1" applyFont="1" applyBorder="1" applyAlignment="1">
      <alignment vertical="top"/>
    </xf>
    <xf numFmtId="169" fontId="59" fillId="0" borderId="30" xfId="1" applyNumberFormat="1" applyFont="1" applyBorder="1"/>
    <xf numFmtId="41" fontId="59" fillId="0" borderId="29" xfId="1" applyNumberFormat="1" applyFont="1" applyBorder="1" applyAlignment="1">
      <alignment horizontal="left" wrapText="1"/>
    </xf>
    <xf numFmtId="49" fontId="59" fillId="0" borderId="0" xfId="0" applyNumberFormat="1" applyFont="1" applyBorder="1" applyAlignment="1">
      <alignment horizontal="center" vertical="top"/>
    </xf>
    <xf numFmtId="0" fontId="59" fillId="0" borderId="0" xfId="0" applyFont="1" applyBorder="1" applyAlignment="1">
      <alignment vertical="top"/>
    </xf>
    <xf numFmtId="0" fontId="59" fillId="0" borderId="0" xfId="0" applyFont="1" applyBorder="1" applyAlignment="1">
      <alignment horizontal="center"/>
    </xf>
    <xf numFmtId="168" fontId="59" fillId="0" borderId="0" xfId="0" applyNumberFormat="1" applyFont="1" applyBorder="1" applyAlignment="1">
      <alignment horizontal="center"/>
    </xf>
    <xf numFmtId="49" fontId="59" fillId="0" borderId="0" xfId="0" applyNumberFormat="1" applyFont="1" applyBorder="1" applyAlignment="1">
      <alignment horizontal="center"/>
    </xf>
    <xf numFmtId="169" fontId="59" fillId="0" borderId="0" xfId="1" applyNumberFormat="1" applyFont="1" applyBorder="1"/>
    <xf numFmtId="169" fontId="59" fillId="0" borderId="0" xfId="1" applyNumberFormat="1" applyFont="1" applyBorder="1" applyAlignment="1">
      <alignment vertical="top"/>
    </xf>
    <xf numFmtId="41" fontId="59" fillId="0" borderId="0" xfId="1" applyNumberFormat="1" applyFont="1" applyBorder="1" applyAlignment="1">
      <alignment horizontal="left" wrapText="1"/>
    </xf>
    <xf numFmtId="0" fontId="66" fillId="0" borderId="0" xfId="0" applyFont="1" applyBorder="1" applyAlignment="1">
      <alignment vertical="top"/>
    </xf>
    <xf numFmtId="0" fontId="57" fillId="0" borderId="0" xfId="0" applyFont="1" applyBorder="1" applyAlignment="1">
      <alignment vertical="top"/>
    </xf>
    <xf numFmtId="0" fontId="57" fillId="0" borderId="0" xfId="0" applyFont="1" applyBorder="1" applyAlignment="1">
      <alignment horizontal="center"/>
    </xf>
    <xf numFmtId="168" fontId="57" fillId="0" borderId="0" xfId="0" applyNumberFormat="1" applyFont="1" applyBorder="1" applyAlignment="1">
      <alignment horizontal="center"/>
    </xf>
    <xf numFmtId="49" fontId="57" fillId="0" borderId="0" xfId="0" applyNumberFormat="1" applyFont="1" applyBorder="1" applyAlignment="1">
      <alignment horizontal="center"/>
    </xf>
    <xf numFmtId="169" fontId="57" fillId="0" borderId="0" xfId="1" applyNumberFormat="1" applyFont="1" applyBorder="1" applyAlignment="1">
      <alignment horizontal="center"/>
    </xf>
    <xf numFmtId="169" fontId="57" fillId="0" borderId="0" xfId="1" applyNumberFormat="1" applyFont="1" applyBorder="1"/>
    <xf numFmtId="169" fontId="57" fillId="0" borderId="0" xfId="1" applyNumberFormat="1" applyFont="1" applyBorder="1" applyAlignment="1">
      <alignment vertical="top"/>
    </xf>
    <xf numFmtId="41" fontId="57" fillId="0" borderId="0" xfId="1" applyNumberFormat="1" applyFont="1" applyBorder="1" applyAlignment="1">
      <alignment horizontal="left" wrapText="1"/>
    </xf>
    <xf numFmtId="0" fontId="56" fillId="0" borderId="0" xfId="0" quotePrefix="1" applyFont="1" applyBorder="1"/>
    <xf numFmtId="0" fontId="59" fillId="0" borderId="0" xfId="0" applyFont="1" applyBorder="1" applyAlignment="1">
      <alignment horizontal="center" vertical="top" wrapText="1"/>
    </xf>
    <xf numFmtId="49" fontId="56" fillId="0" borderId="27" xfId="0" applyNumberFormat="1" applyFont="1" applyBorder="1" applyAlignment="1">
      <alignment horizontal="center" vertical="top"/>
    </xf>
    <xf numFmtId="0" fontId="56" fillId="0" borderId="27" xfId="0" applyFont="1" applyBorder="1" applyAlignment="1">
      <alignment horizontal="center"/>
    </xf>
    <xf numFmtId="168" fontId="56" fillId="0" borderId="27" xfId="0" applyNumberFormat="1" applyFont="1" applyBorder="1" applyAlignment="1">
      <alignment horizontal="center"/>
    </xf>
    <xf numFmtId="49" fontId="56" fillId="0" borderId="27" xfId="0" applyNumberFormat="1" applyFont="1" applyBorder="1" applyAlignment="1">
      <alignment horizontal="center"/>
    </xf>
    <xf numFmtId="49" fontId="56" fillId="0" borderId="0" xfId="0" applyNumberFormat="1" applyFont="1" applyBorder="1" applyAlignment="1">
      <alignment horizontal="center" vertical="top"/>
    </xf>
    <xf numFmtId="0" fontId="56" fillId="0" borderId="0" xfId="0" applyFont="1" applyBorder="1" applyAlignment="1">
      <alignment horizontal="center"/>
    </xf>
    <xf numFmtId="168" fontId="56" fillId="0" borderId="0" xfId="0" applyNumberFormat="1" applyFont="1" applyBorder="1" applyAlignment="1">
      <alignment horizontal="center"/>
    </xf>
    <xf numFmtId="49" fontId="56" fillId="0" borderId="0" xfId="0" applyNumberFormat="1" applyFont="1" applyBorder="1" applyAlignment="1">
      <alignment horizontal="center"/>
    </xf>
    <xf numFmtId="0" fontId="56" fillId="0" borderId="1" xfId="0" applyFont="1" applyFill="1" applyBorder="1" applyAlignment="1" applyProtection="1">
      <alignment horizontal="center" vertical="top"/>
      <protection locked="0"/>
    </xf>
    <xf numFmtId="0" fontId="56" fillId="0" borderId="1" xfId="0" applyFont="1" applyFill="1" applyBorder="1" applyAlignment="1">
      <alignment horizontal="center" vertical="top"/>
    </xf>
    <xf numFmtId="169" fontId="56" fillId="0" borderId="1" xfId="1" applyNumberFormat="1" applyFont="1" applyFill="1" applyBorder="1" applyAlignment="1"/>
    <xf numFmtId="169" fontId="56" fillId="0" borderId="1" xfId="1" applyNumberFormat="1" applyFont="1" applyFill="1" applyBorder="1" applyAlignment="1">
      <alignment vertical="top"/>
    </xf>
    <xf numFmtId="41" fontId="56" fillId="0" borderId="1" xfId="1" applyNumberFormat="1" applyFont="1" applyFill="1" applyBorder="1" applyAlignment="1">
      <alignment horizontal="left" wrapText="1"/>
    </xf>
    <xf numFmtId="0" fontId="59" fillId="0" borderId="27" xfId="0" applyFont="1" applyBorder="1" applyAlignment="1">
      <alignment horizontal="center" vertical="top"/>
    </xf>
    <xf numFmtId="0" fontId="59" fillId="0" borderId="27" xfId="0" applyFont="1" applyFill="1" applyBorder="1" applyAlignment="1">
      <alignment horizontal="center" vertical="top"/>
    </xf>
    <xf numFmtId="168" fontId="59" fillId="0" borderId="27" xfId="0" applyNumberFormat="1" applyFont="1" applyFill="1" applyBorder="1" applyAlignment="1">
      <alignment horizontal="center" vertical="top"/>
    </xf>
    <xf numFmtId="41" fontId="59" fillId="0" borderId="29" xfId="1" applyNumberFormat="1" applyFont="1" applyFill="1" applyBorder="1" applyAlignment="1">
      <alignment horizontal="left" wrapText="1"/>
    </xf>
    <xf numFmtId="0" fontId="59" fillId="0" borderId="0" xfId="0" applyFont="1" applyBorder="1" applyAlignment="1">
      <alignment horizontal="center" vertical="top"/>
    </xf>
    <xf numFmtId="0" fontId="59" fillId="0" borderId="0" xfId="0" applyFont="1" applyFill="1" applyBorder="1" applyAlignment="1">
      <alignment horizontal="center" vertical="top"/>
    </xf>
    <xf numFmtId="168" fontId="59" fillId="0" borderId="0" xfId="0" applyNumberFormat="1" applyFont="1" applyFill="1" applyBorder="1" applyAlignment="1">
      <alignment horizontal="center" vertical="top"/>
    </xf>
    <xf numFmtId="41" fontId="59" fillId="0" borderId="0" xfId="1" applyNumberFormat="1" applyFont="1" applyFill="1" applyBorder="1" applyAlignment="1">
      <alignment horizontal="left" wrapText="1"/>
    </xf>
    <xf numFmtId="165" fontId="66" fillId="0" borderId="0" xfId="0" applyNumberFormat="1" applyFont="1" applyBorder="1" applyAlignment="1">
      <alignment horizontal="left" vertical="top"/>
    </xf>
    <xf numFmtId="165" fontId="66" fillId="0" borderId="0" xfId="0" applyNumberFormat="1" applyFont="1" applyBorder="1" applyAlignment="1">
      <alignment horizontal="center" vertical="top"/>
    </xf>
    <xf numFmtId="165" fontId="66" fillId="0" borderId="0" xfId="0" applyNumberFormat="1" applyFont="1" applyBorder="1" applyAlignment="1">
      <alignment horizontal="center"/>
    </xf>
    <xf numFmtId="169" fontId="66" fillId="0" borderId="0" xfId="1" applyNumberFormat="1" applyFont="1" applyBorder="1" applyAlignment="1">
      <alignment horizontal="center"/>
    </xf>
    <xf numFmtId="169" fontId="66" fillId="0" borderId="0" xfId="1" applyNumberFormat="1" applyFont="1" applyBorder="1" applyAlignment="1">
      <alignment horizontal="center" vertical="top"/>
    </xf>
    <xf numFmtId="41" fontId="66" fillId="0" borderId="0" xfId="1" applyNumberFormat="1" applyFont="1" applyBorder="1" applyAlignment="1">
      <alignment horizontal="left" wrapText="1"/>
    </xf>
    <xf numFmtId="0" fontId="56" fillId="0" borderId="27" xfId="0" applyFont="1" applyBorder="1" applyAlignment="1">
      <alignment horizontal="center" vertical="top"/>
    </xf>
    <xf numFmtId="0" fontId="56" fillId="0" borderId="0" xfId="0" applyFont="1" applyBorder="1" applyAlignment="1">
      <alignment horizontal="center" vertical="top"/>
    </xf>
    <xf numFmtId="169" fontId="59" fillId="0" borderId="1" xfId="1" applyNumberFormat="1" applyFont="1" applyFill="1" applyBorder="1" applyAlignment="1"/>
    <xf numFmtId="0" fontId="56" fillId="0" borderId="1" xfId="0" quotePrefix="1" applyFont="1" applyBorder="1" applyAlignment="1">
      <alignment horizontal="center" vertical="top"/>
    </xf>
    <xf numFmtId="41" fontId="59" fillId="0" borderId="1" xfId="1" applyNumberFormat="1" applyFont="1" applyFill="1" applyBorder="1" applyAlignment="1">
      <alignment horizontal="left" wrapText="1"/>
    </xf>
    <xf numFmtId="169" fontId="59" fillId="0" borderId="0" xfId="1" applyNumberFormat="1" applyFont="1" applyFill="1" applyBorder="1" applyAlignment="1">
      <alignment horizontal="center" vertical="top"/>
    </xf>
    <xf numFmtId="41" fontId="56" fillId="0" borderId="29" xfId="1" applyNumberFormat="1" applyFont="1" applyBorder="1" applyAlignment="1">
      <alignment horizontal="left" wrapText="1"/>
    </xf>
    <xf numFmtId="41" fontId="56" fillId="0" borderId="0" xfId="1" applyNumberFormat="1" applyFont="1" applyBorder="1" applyAlignment="1">
      <alignment horizontal="left" wrapText="1"/>
    </xf>
    <xf numFmtId="169" fontId="59" fillId="0" borderId="0" xfId="1" applyNumberFormat="1" applyFont="1" applyBorder="1" applyAlignment="1">
      <alignment horizontal="center"/>
    </xf>
    <xf numFmtId="164" fontId="56" fillId="0" borderId="1" xfId="0" applyNumberFormat="1" applyFont="1" applyBorder="1" applyAlignment="1">
      <alignment horizontal="center" vertical="top"/>
    </xf>
    <xf numFmtId="168" fontId="56" fillId="0" borderId="27" xfId="0" applyNumberFormat="1" applyFont="1" applyBorder="1" applyAlignment="1">
      <alignment horizontal="center" vertical="top"/>
    </xf>
    <xf numFmtId="164" fontId="56" fillId="0" borderId="27" xfId="0" applyNumberFormat="1" applyFont="1" applyBorder="1" applyAlignment="1">
      <alignment horizontal="center" vertical="top"/>
    </xf>
    <xf numFmtId="169" fontId="59" fillId="0" borderId="30" xfId="1" applyNumberFormat="1" applyFont="1" applyFill="1" applyBorder="1" applyAlignment="1">
      <alignment vertical="top"/>
    </xf>
    <xf numFmtId="41" fontId="56" fillId="0" borderId="29" xfId="1" applyNumberFormat="1" applyFont="1" applyBorder="1" applyAlignment="1">
      <alignment horizontal="left" vertical="top" wrapText="1"/>
    </xf>
    <xf numFmtId="3" fontId="56" fillId="0" borderId="0" xfId="0" applyNumberFormat="1" applyFont="1" applyBorder="1"/>
    <xf numFmtId="168" fontId="56" fillId="0" borderId="0" xfId="0" applyNumberFormat="1" applyFont="1" applyBorder="1" applyAlignment="1">
      <alignment horizontal="center" vertical="top"/>
    </xf>
    <xf numFmtId="164" fontId="56" fillId="0" borderId="0" xfId="0" applyNumberFormat="1" applyFont="1" applyBorder="1" applyAlignment="1">
      <alignment horizontal="center" vertical="top"/>
    </xf>
    <xf numFmtId="41" fontId="59" fillId="0" borderId="0" xfId="1" applyNumberFormat="1" applyFont="1" applyBorder="1" applyAlignment="1">
      <alignment horizontal="left" vertical="top" wrapText="1"/>
    </xf>
    <xf numFmtId="41" fontId="59" fillId="0" borderId="27" xfId="0" applyNumberFormat="1" applyFont="1" applyBorder="1"/>
    <xf numFmtId="169" fontId="56" fillId="0" borderId="0" xfId="1" applyNumberFormat="1" applyFont="1" applyBorder="1" applyAlignment="1">
      <alignment horizontal="center"/>
    </xf>
    <xf numFmtId="168" fontId="56" fillId="0" borderId="1" xfId="0" applyNumberFormat="1" applyFont="1" applyBorder="1" applyAlignment="1">
      <alignment horizontal="center" vertical="top"/>
    </xf>
    <xf numFmtId="41" fontId="59" fillId="0" borderId="29" xfId="1" applyNumberFormat="1" applyFont="1" applyBorder="1" applyAlignment="1">
      <alignment horizontal="left" vertical="top" wrapText="1"/>
    </xf>
    <xf numFmtId="41" fontId="59" fillId="0" borderId="1" xfId="1" applyNumberFormat="1" applyFont="1" applyBorder="1" applyAlignment="1">
      <alignment horizontal="left" wrapText="1"/>
    </xf>
    <xf numFmtId="41" fontId="59" fillId="0" borderId="0" xfId="0" applyNumberFormat="1" applyFont="1" applyBorder="1"/>
    <xf numFmtId="168" fontId="59" fillId="0" borderId="27" xfId="0" applyNumberFormat="1" applyFont="1" applyBorder="1" applyAlignment="1">
      <alignment horizontal="center" vertical="top"/>
    </xf>
    <xf numFmtId="164" fontId="59" fillId="0" borderId="27" xfId="0" applyNumberFormat="1" applyFont="1" applyBorder="1" applyAlignment="1">
      <alignment horizontal="center" vertical="top"/>
    </xf>
    <xf numFmtId="168" fontId="59" fillId="0" borderId="0" xfId="0" applyNumberFormat="1" applyFont="1" applyBorder="1" applyAlignment="1">
      <alignment horizontal="center" vertical="top"/>
    </xf>
    <xf numFmtId="164" fontId="59" fillId="0" borderId="0" xfId="0" applyNumberFormat="1" applyFont="1" applyBorder="1" applyAlignment="1">
      <alignment horizontal="center" vertical="top"/>
    </xf>
    <xf numFmtId="169" fontId="59" fillId="0" borderId="0" xfId="1" applyNumberFormat="1" applyFont="1" applyBorder="1" applyAlignment="1">
      <alignment horizontal="center" vertical="top"/>
    </xf>
    <xf numFmtId="49" fontId="56" fillId="0" borderId="27" xfId="0" quotePrefix="1" applyNumberFormat="1" applyFont="1" applyBorder="1" applyAlignment="1">
      <alignment horizontal="center"/>
    </xf>
    <xf numFmtId="49" fontId="56" fillId="0" borderId="0" xfId="0" quotePrefix="1" applyNumberFormat="1" applyFont="1" applyBorder="1" applyAlignment="1">
      <alignment horizontal="center"/>
    </xf>
    <xf numFmtId="49" fontId="56" fillId="0" borderId="1" xfId="0" applyNumberFormat="1" applyFont="1" applyFill="1" applyBorder="1" applyAlignment="1">
      <alignment horizontal="center" vertical="top"/>
    </xf>
    <xf numFmtId="0" fontId="56" fillId="0" borderId="1" xfId="0" applyFont="1" applyFill="1" applyBorder="1" applyAlignment="1">
      <alignment vertical="top" wrapText="1"/>
    </xf>
    <xf numFmtId="169" fontId="56" fillId="0" borderId="1" xfId="1" applyNumberFormat="1" applyFont="1" applyFill="1" applyBorder="1"/>
    <xf numFmtId="41" fontId="56" fillId="0" borderId="1" xfId="0" applyNumberFormat="1" applyFont="1" applyBorder="1" applyAlignment="1">
      <alignment vertical="top"/>
    </xf>
    <xf numFmtId="169" fontId="56" fillId="0" borderId="0" xfId="1" quotePrefix="1" applyNumberFormat="1" applyFont="1" applyBorder="1" applyAlignment="1">
      <alignment horizontal="center"/>
    </xf>
    <xf numFmtId="169" fontId="59" fillId="0" borderId="1" xfId="1" applyNumberFormat="1" applyFont="1" applyFill="1" applyBorder="1" applyAlignment="1">
      <alignment vertical="top"/>
    </xf>
    <xf numFmtId="169" fontId="56" fillId="0" borderId="0" xfId="1" applyNumberFormat="1" applyFont="1" applyBorder="1" applyAlignment="1">
      <alignment horizontal="center" vertical="top"/>
    </xf>
    <xf numFmtId="0" fontId="56" fillId="0" borderId="1" xfId="0" quotePrefix="1" applyFont="1" applyFill="1" applyBorder="1" applyAlignment="1">
      <alignment horizontal="center"/>
    </xf>
    <xf numFmtId="49" fontId="56" fillId="0" borderId="1" xfId="0" applyNumberFormat="1" applyFont="1" applyFill="1" applyBorder="1" applyAlignment="1">
      <alignment horizontal="center"/>
    </xf>
    <xf numFmtId="49" fontId="59" fillId="0" borderId="27" xfId="0" quotePrefix="1" applyNumberFormat="1" applyFont="1" applyBorder="1" applyAlignment="1">
      <alignment horizontal="center"/>
    </xf>
    <xf numFmtId="49" fontId="59" fillId="0" borderId="0" xfId="0" quotePrefix="1" applyNumberFormat="1" applyFont="1" applyBorder="1" applyAlignment="1">
      <alignment horizontal="center"/>
    </xf>
    <xf numFmtId="169" fontId="59" fillId="0" borderId="0" xfId="1" quotePrefix="1" applyNumberFormat="1" applyFont="1" applyBorder="1" applyAlignment="1">
      <alignment horizontal="center"/>
    </xf>
    <xf numFmtId="0" fontId="56" fillId="0" borderId="27" xfId="0" applyFont="1" applyFill="1" applyBorder="1" applyAlignment="1" applyProtection="1">
      <alignment horizontal="center" vertical="top"/>
      <protection locked="0"/>
    </xf>
    <xf numFmtId="0" fontId="56" fillId="0" borderId="27" xfId="0" applyFont="1" applyFill="1" applyBorder="1" applyAlignment="1">
      <alignment horizontal="center" vertical="top"/>
    </xf>
    <xf numFmtId="0" fontId="59" fillId="0" borderId="5" xfId="0" applyFont="1" applyFill="1" applyBorder="1" applyAlignment="1">
      <alignment horizontal="center" vertical="center" wrapText="1"/>
    </xf>
    <xf numFmtId="168" fontId="59" fillId="0" borderId="5" xfId="0" applyNumberFormat="1" applyFont="1" applyFill="1" applyBorder="1" applyAlignment="1">
      <alignment horizontal="center" vertical="center" wrapText="1"/>
    </xf>
    <xf numFmtId="164" fontId="59" fillId="0" borderId="5" xfId="0" applyNumberFormat="1" applyFont="1" applyFill="1" applyBorder="1" applyAlignment="1">
      <alignment horizontal="center" vertical="center" wrapText="1"/>
    </xf>
    <xf numFmtId="0" fontId="59" fillId="0" borderId="27" xfId="0" applyFont="1" applyFill="1" applyBorder="1" applyAlignment="1">
      <alignment horizontal="center" vertical="center" wrapText="1"/>
    </xf>
    <xf numFmtId="168" fontId="59" fillId="0" borderId="27" xfId="0" applyNumberFormat="1" applyFont="1" applyFill="1" applyBorder="1" applyAlignment="1">
      <alignment horizontal="center" vertical="center" wrapText="1"/>
    </xf>
    <xf numFmtId="164" fontId="59" fillId="0" borderId="27" xfId="0" applyNumberFormat="1" applyFont="1" applyFill="1" applyBorder="1" applyAlignment="1">
      <alignment horizontal="center" vertical="center" wrapText="1"/>
    </xf>
    <xf numFmtId="0" fontId="56" fillId="0" borderId="1" xfId="0" quotePrefix="1" applyFont="1" applyBorder="1" applyAlignment="1">
      <alignment vertical="top"/>
    </xf>
    <xf numFmtId="0" fontId="56" fillId="0" borderId="0" xfId="0" quotePrefix="1" applyFont="1" applyBorder="1" applyAlignment="1">
      <alignment vertical="top"/>
    </xf>
    <xf numFmtId="0" fontId="56" fillId="10" borderId="1" xfId="0" quotePrefix="1" applyFont="1" applyFill="1" applyBorder="1" applyAlignment="1">
      <alignment vertical="top"/>
    </xf>
    <xf numFmtId="0" fontId="56" fillId="10" borderId="1" xfId="0" applyFont="1" applyFill="1" applyBorder="1" applyAlignment="1">
      <alignment vertical="top"/>
    </xf>
    <xf numFmtId="0" fontId="56" fillId="10" borderId="1" xfId="0" applyFont="1" applyFill="1" applyBorder="1" applyAlignment="1">
      <alignment horizontal="center" vertical="top"/>
    </xf>
    <xf numFmtId="168" fontId="56" fillId="10" borderId="1" xfId="0" applyNumberFormat="1" applyFont="1" applyFill="1" applyBorder="1" applyAlignment="1">
      <alignment horizontal="center" vertical="top"/>
    </xf>
    <xf numFmtId="169" fontId="56" fillId="10" borderId="1" xfId="1" applyNumberFormat="1" applyFont="1" applyFill="1" applyBorder="1" applyAlignment="1">
      <alignment vertical="top"/>
    </xf>
    <xf numFmtId="0" fontId="56" fillId="0" borderId="1" xfId="0" applyFont="1" applyBorder="1" applyAlignment="1">
      <alignment horizontal="left" vertical="top"/>
    </xf>
    <xf numFmtId="1" fontId="59" fillId="0" borderId="27" xfId="0" applyNumberFormat="1" applyFont="1" applyBorder="1" applyAlignment="1">
      <alignment horizontal="center"/>
    </xf>
    <xf numFmtId="41" fontId="59" fillId="0" borderId="27" xfId="1" applyNumberFormat="1" applyFont="1" applyBorder="1"/>
    <xf numFmtId="1" fontId="59" fillId="0" borderId="0" xfId="0" applyNumberFormat="1" applyFont="1" applyBorder="1" applyAlignment="1">
      <alignment horizontal="center"/>
    </xf>
    <xf numFmtId="0" fontId="56" fillId="0" borderId="27" xfId="0" quotePrefix="1" applyFont="1" applyBorder="1" applyAlignment="1">
      <alignment horizontal="center" vertical="top"/>
    </xf>
    <xf numFmtId="169" fontId="56" fillId="0" borderId="27" xfId="1" applyNumberFormat="1" applyFont="1" applyBorder="1"/>
    <xf numFmtId="0" fontId="56" fillId="0" borderId="0" xfId="0" quotePrefix="1" applyFont="1" applyBorder="1" applyAlignment="1">
      <alignment horizontal="center" vertical="top"/>
    </xf>
    <xf numFmtId="169" fontId="56" fillId="0" borderId="0" xfId="1" applyNumberFormat="1" applyFont="1" applyBorder="1"/>
    <xf numFmtId="169" fontId="56" fillId="0" borderId="0" xfId="1" applyNumberFormat="1" applyFont="1" applyBorder="1" applyAlignment="1">
      <alignment vertical="top"/>
    </xf>
    <xf numFmtId="41" fontId="56" fillId="0" borderId="1" xfId="0" applyNumberFormat="1" applyFont="1" applyFill="1" applyBorder="1" applyAlignment="1">
      <alignment horizontal="center" vertical="top"/>
    </xf>
    <xf numFmtId="0" fontId="56" fillId="0" borderId="0" xfId="0" applyFont="1" applyFill="1" applyBorder="1" applyAlignment="1"/>
    <xf numFmtId="41" fontId="59" fillId="0" borderId="5" xfId="1" applyNumberFormat="1" applyFont="1" applyFill="1" applyBorder="1" applyAlignment="1">
      <alignment horizontal="center" wrapText="1"/>
    </xf>
    <xf numFmtId="169" fontId="59" fillId="0" borderId="5" xfId="1" applyNumberFormat="1" applyFont="1" applyFill="1" applyBorder="1" applyAlignment="1">
      <alignment horizontal="center" wrapText="1"/>
    </xf>
    <xf numFmtId="41" fontId="59" fillId="0" borderId="5" xfId="1" applyNumberFormat="1" applyFont="1" applyFill="1" applyBorder="1" applyAlignment="1">
      <alignment horizontal="left" wrapText="1"/>
    </xf>
    <xf numFmtId="169" fontId="59" fillId="0" borderId="30" xfId="1" applyNumberFormat="1" applyFont="1" applyBorder="1" applyAlignment="1">
      <alignment vertical="top"/>
    </xf>
    <xf numFmtId="41" fontId="56" fillId="0" borderId="1" xfId="1" applyNumberFormat="1" applyFont="1" applyFill="1" applyBorder="1" applyAlignment="1">
      <alignment horizontal="left" vertical="top" wrapText="1"/>
    </xf>
    <xf numFmtId="41" fontId="56" fillId="0" borderId="1" xfId="1" applyNumberFormat="1" applyFont="1" applyFill="1" applyBorder="1" applyAlignment="1">
      <alignment vertical="top" wrapText="1"/>
    </xf>
    <xf numFmtId="41" fontId="59" fillId="0" borderId="27" xfId="0" applyNumberFormat="1" applyFont="1" applyFill="1" applyBorder="1"/>
    <xf numFmtId="169" fontId="59" fillId="0" borderId="27" xfId="1" applyNumberFormat="1" applyFont="1" applyFill="1" applyBorder="1"/>
    <xf numFmtId="169" fontId="59" fillId="0" borderId="1" xfId="1" applyNumberFormat="1" applyFont="1" applyFill="1" applyBorder="1"/>
    <xf numFmtId="41" fontId="59" fillId="0" borderId="0" xfId="0" applyNumberFormat="1" applyFont="1" applyFill="1" applyBorder="1"/>
    <xf numFmtId="169" fontId="59" fillId="0" borderId="0" xfId="1" applyNumberFormat="1" applyFont="1" applyFill="1" applyBorder="1"/>
    <xf numFmtId="0" fontId="56" fillId="0" borderId="0" xfId="0" quotePrefix="1" applyFont="1" applyBorder="1" applyAlignment="1"/>
    <xf numFmtId="168" fontId="56" fillId="0" borderId="1" xfId="0" applyNumberFormat="1" applyFont="1" applyBorder="1" applyAlignment="1">
      <alignment horizontal="center"/>
    </xf>
    <xf numFmtId="164" fontId="56" fillId="0" borderId="1" xfId="0" applyNumberFormat="1" applyFont="1" applyBorder="1" applyAlignment="1">
      <alignment horizontal="center"/>
    </xf>
    <xf numFmtId="0" fontId="56" fillId="0" borderId="0" xfId="0" applyFont="1" applyBorder="1" applyAlignment="1"/>
    <xf numFmtId="164" fontId="59" fillId="0" borderId="27" xfId="0" applyNumberFormat="1" applyFont="1" applyBorder="1" applyAlignment="1">
      <alignment horizontal="center"/>
    </xf>
    <xf numFmtId="41" fontId="56" fillId="0" borderId="1" xfId="1" applyNumberFormat="1" applyFont="1" applyBorder="1"/>
    <xf numFmtId="41" fontId="59" fillId="0" borderId="0" xfId="1" applyNumberFormat="1" applyFont="1" applyBorder="1"/>
    <xf numFmtId="0" fontId="56" fillId="0" borderId="5" xfId="0" applyFont="1" applyBorder="1" applyAlignment="1">
      <alignment horizontal="center" vertical="top"/>
    </xf>
    <xf numFmtId="0" fontId="56" fillId="0" borderId="5" xfId="0" applyFont="1" applyBorder="1" applyAlignment="1">
      <alignment vertical="top"/>
    </xf>
    <xf numFmtId="164" fontId="56" fillId="0" borderId="5" xfId="0" applyNumberFormat="1" applyFont="1" applyBorder="1" applyAlignment="1">
      <alignment horizontal="center" vertical="top"/>
    </xf>
    <xf numFmtId="169" fontId="56" fillId="0" borderId="5" xfId="1" applyNumberFormat="1" applyFont="1" applyFill="1" applyBorder="1" applyAlignment="1">
      <alignment vertical="top"/>
    </xf>
    <xf numFmtId="41" fontId="56" fillId="0" borderId="5" xfId="1" applyNumberFormat="1" applyFont="1" applyBorder="1" applyAlignment="1">
      <alignment horizontal="left" vertical="top" wrapText="1"/>
    </xf>
    <xf numFmtId="41" fontId="56" fillId="0" borderId="0" xfId="0" applyNumberFormat="1" applyFont="1" applyBorder="1" applyAlignment="1">
      <alignment vertical="top" wrapText="1"/>
    </xf>
    <xf numFmtId="169" fontId="59" fillId="0" borderId="27" xfId="1" applyNumberFormat="1" applyFont="1" applyBorder="1" applyAlignment="1">
      <alignment horizontal="right" vertical="top"/>
    </xf>
    <xf numFmtId="43" fontId="59" fillId="0" borderId="0" xfId="1" applyNumberFormat="1" applyFont="1" applyBorder="1"/>
    <xf numFmtId="49" fontId="56" fillId="0" borderId="27" xfId="0" quotePrefix="1" applyNumberFormat="1" applyFont="1" applyBorder="1" applyAlignment="1">
      <alignment horizontal="center" vertical="top"/>
    </xf>
    <xf numFmtId="41" fontId="59" fillId="0" borderId="27" xfId="0" applyNumberFormat="1" applyFont="1" applyBorder="1" applyAlignment="1">
      <alignment vertical="top"/>
    </xf>
    <xf numFmtId="49" fontId="56" fillId="0" borderId="0" xfId="0" quotePrefix="1" applyNumberFormat="1" applyFont="1" applyBorder="1" applyAlignment="1">
      <alignment horizontal="center" vertical="top"/>
    </xf>
    <xf numFmtId="41" fontId="59" fillId="0" borderId="0" xfId="0" applyNumberFormat="1" applyFont="1" applyBorder="1" applyAlignment="1">
      <alignment vertical="top"/>
    </xf>
    <xf numFmtId="0" fontId="56" fillId="0" borderId="27" xfId="0" quotePrefix="1" applyFont="1" applyBorder="1" applyAlignment="1">
      <alignment horizontal="center"/>
    </xf>
    <xf numFmtId="41" fontId="59" fillId="0" borderId="27" xfId="1" applyNumberFormat="1" applyFont="1" applyBorder="1" applyAlignment="1">
      <alignment horizontal="left" wrapText="1"/>
    </xf>
    <xf numFmtId="169" fontId="59" fillId="0" borderId="27" xfId="1" applyNumberFormat="1" applyFont="1" applyBorder="1" applyAlignment="1">
      <alignment horizontal="center" vertical="top"/>
    </xf>
    <xf numFmtId="0" fontId="59" fillId="0" borderId="1" xfId="0" applyFont="1" applyBorder="1" applyAlignment="1">
      <alignment vertical="top" wrapText="1"/>
    </xf>
    <xf numFmtId="0" fontId="56" fillId="0" borderId="1" xfId="0" applyFont="1" applyBorder="1" applyAlignment="1">
      <alignment vertical="top" wrapText="1"/>
    </xf>
    <xf numFmtId="0" fontId="59" fillId="0" borderId="27" xfId="0" applyFont="1" applyBorder="1" applyAlignment="1">
      <alignment vertical="top" wrapText="1"/>
    </xf>
    <xf numFmtId="169" fontId="59" fillId="0" borderId="27" xfId="1" quotePrefix="1" applyNumberFormat="1" applyFont="1" applyBorder="1" applyAlignment="1">
      <alignment horizontal="center"/>
    </xf>
    <xf numFmtId="169" fontId="59" fillId="0" borderId="27" xfId="1" quotePrefix="1" applyNumberFormat="1" applyFont="1" applyBorder="1" applyAlignment="1">
      <alignment horizontal="center" vertical="top"/>
    </xf>
    <xf numFmtId="169" fontId="59" fillId="0" borderId="30" xfId="1" quotePrefix="1" applyNumberFormat="1" applyFont="1" applyBorder="1" applyAlignment="1">
      <alignment horizontal="center"/>
    </xf>
    <xf numFmtId="0" fontId="59" fillId="0" borderId="0" xfId="0" applyFont="1" applyBorder="1" applyAlignment="1">
      <alignment vertical="top" wrapText="1"/>
    </xf>
    <xf numFmtId="41" fontId="59" fillId="0" borderId="1" xfId="1" applyNumberFormat="1" applyFont="1" applyBorder="1" applyAlignment="1">
      <alignment horizontal="left" vertical="top" wrapText="1"/>
    </xf>
    <xf numFmtId="0" fontId="59" fillId="0" borderId="5" xfId="0" applyFont="1" applyBorder="1" applyAlignment="1">
      <alignment vertical="top"/>
    </xf>
    <xf numFmtId="0" fontId="56" fillId="0" borderId="5" xfId="0" applyFont="1" applyBorder="1" applyAlignment="1">
      <alignment horizontal="center"/>
    </xf>
    <xf numFmtId="168" fontId="56" fillId="0" borderId="5" xfId="0" applyNumberFormat="1" applyFont="1" applyBorder="1" applyAlignment="1">
      <alignment horizontal="center"/>
    </xf>
    <xf numFmtId="169" fontId="59" fillId="0" borderId="5" xfId="1" applyNumberFormat="1" applyFont="1" applyBorder="1"/>
    <xf numFmtId="169" fontId="59" fillId="0" borderId="5" xfId="1" applyNumberFormat="1" applyFont="1" applyBorder="1" applyAlignment="1">
      <alignment vertical="top"/>
    </xf>
    <xf numFmtId="41" fontId="56" fillId="0" borderId="5" xfId="1" applyNumberFormat="1" applyFont="1" applyBorder="1" applyAlignment="1">
      <alignment horizontal="left" wrapText="1"/>
    </xf>
    <xf numFmtId="0" fontId="56" fillId="0" borderId="27" xfId="0" applyFont="1" applyBorder="1" applyAlignment="1">
      <alignment vertical="top"/>
    </xf>
    <xf numFmtId="169" fontId="59" fillId="0" borderId="27" xfId="1" applyNumberFormat="1" applyFont="1" applyBorder="1" applyAlignment="1">
      <alignment horizontal="center"/>
    </xf>
    <xf numFmtId="49" fontId="56" fillId="0" borderId="1" xfId="0" quotePrefix="1" applyNumberFormat="1" applyFont="1" applyBorder="1" applyAlignment="1">
      <alignment horizontal="left" vertical="top"/>
    </xf>
    <xf numFmtId="41" fontId="56" fillId="0" borderId="1" xfId="0" applyNumberFormat="1" applyFont="1" applyBorder="1"/>
    <xf numFmtId="41" fontId="59" fillId="0" borderId="1" xfId="0" applyNumberFormat="1" applyFont="1" applyBorder="1"/>
    <xf numFmtId="41" fontId="59" fillId="0" borderId="1" xfId="0" applyNumberFormat="1" applyFont="1" applyBorder="1" applyAlignment="1">
      <alignment vertical="top"/>
    </xf>
    <xf numFmtId="41" fontId="56" fillId="0" borderId="1" xfId="0" applyNumberFormat="1" applyFont="1" applyBorder="1" applyAlignment="1">
      <alignment horizontal="left" wrapText="1"/>
    </xf>
    <xf numFmtId="0" fontId="56" fillId="0" borderId="1" xfId="0" quotePrefix="1" applyFont="1" applyBorder="1" applyAlignment="1">
      <alignment horizontal="left" vertical="top"/>
    </xf>
    <xf numFmtId="0" fontId="56" fillId="0" borderId="27" xfId="0" applyFont="1" applyBorder="1" applyAlignment="1">
      <alignment horizontal="left" vertical="top"/>
    </xf>
    <xf numFmtId="0" fontId="56" fillId="0" borderId="28" xfId="0" applyFont="1" applyBorder="1" applyAlignment="1">
      <alignment horizontal="center"/>
    </xf>
    <xf numFmtId="168" fontId="56" fillId="0" borderId="29" xfId="0" applyNumberFormat="1" applyFont="1" applyBorder="1" applyAlignment="1">
      <alignment horizontal="center"/>
    </xf>
    <xf numFmtId="169" fontId="56" fillId="0" borderId="27" xfId="1" applyNumberFormat="1" applyFont="1" applyBorder="1" applyAlignment="1">
      <alignment horizontal="center"/>
    </xf>
    <xf numFmtId="0" fontId="56" fillId="0" borderId="5" xfId="0" quotePrefix="1" applyFont="1" applyBorder="1" applyAlignment="1">
      <alignment vertical="top"/>
    </xf>
    <xf numFmtId="169" fontId="56" fillId="0" borderId="5" xfId="1" applyNumberFormat="1" applyFont="1" applyBorder="1"/>
    <xf numFmtId="169" fontId="56" fillId="0" borderId="5" xfId="1" applyNumberFormat="1" applyFont="1" applyBorder="1" applyAlignment="1">
      <alignment vertical="top"/>
    </xf>
    <xf numFmtId="41" fontId="59" fillId="0" borderId="5" xfId="1" applyNumberFormat="1" applyFont="1" applyBorder="1" applyAlignment="1">
      <alignment horizontal="left" wrapText="1"/>
    </xf>
    <xf numFmtId="169" fontId="56" fillId="0" borderId="1" xfId="1" applyNumberFormat="1" applyFont="1" applyBorder="1" applyAlignment="1">
      <alignment horizontal="center" vertical="top"/>
    </xf>
    <xf numFmtId="169" fontId="56" fillId="0" borderId="1" xfId="1" applyNumberFormat="1" applyFont="1" applyFill="1" applyBorder="1" applyAlignment="1">
      <alignment horizontal="center" vertical="top"/>
    </xf>
    <xf numFmtId="169" fontId="59" fillId="0" borderId="30" xfId="1" applyNumberFormat="1" applyFont="1" applyBorder="1" applyAlignment="1">
      <alignment horizontal="center" vertical="top"/>
    </xf>
    <xf numFmtId="41" fontId="56" fillId="0" borderId="29" xfId="0" applyNumberFormat="1" applyFont="1" applyBorder="1" applyAlignment="1">
      <alignment horizontal="left" vertical="top" wrapText="1"/>
    </xf>
    <xf numFmtId="41" fontId="56" fillId="0" borderId="0" xfId="0" applyNumberFormat="1" applyFont="1" applyBorder="1" applyAlignment="1">
      <alignment horizontal="left" vertical="top" wrapText="1"/>
    </xf>
    <xf numFmtId="169" fontId="59" fillId="0" borderId="30" xfId="1" quotePrefix="1" applyNumberFormat="1" applyFont="1" applyBorder="1" applyAlignment="1">
      <alignment horizontal="center" vertical="top"/>
    </xf>
    <xf numFmtId="41" fontId="59" fillId="0" borderId="29" xfId="0" quotePrefix="1" applyNumberFormat="1" applyFont="1" applyBorder="1" applyAlignment="1">
      <alignment horizontal="left" wrapText="1"/>
    </xf>
    <xf numFmtId="169" fontId="59" fillId="0" borderId="29" xfId="1" applyNumberFormat="1" applyFont="1" applyBorder="1" applyAlignment="1">
      <alignment horizontal="left" vertical="top" wrapText="1"/>
    </xf>
    <xf numFmtId="169" fontId="59" fillId="0" borderId="0" xfId="1" applyNumberFormat="1" applyFont="1" applyBorder="1" applyAlignment="1">
      <alignment horizontal="left" vertical="top" wrapText="1"/>
    </xf>
    <xf numFmtId="49" fontId="56" fillId="0" borderId="5" xfId="0" applyNumberFormat="1" applyFont="1" applyBorder="1" applyAlignment="1">
      <alignment horizontal="center" vertical="top"/>
    </xf>
    <xf numFmtId="49" fontId="56" fillId="0" borderId="5" xfId="0" applyNumberFormat="1" applyFont="1" applyBorder="1" applyAlignment="1">
      <alignment horizontal="center"/>
    </xf>
    <xf numFmtId="49" fontId="56" fillId="0" borderId="5" xfId="0" quotePrefix="1" applyNumberFormat="1" applyFont="1" applyBorder="1" applyAlignment="1">
      <alignment horizontal="center"/>
    </xf>
    <xf numFmtId="169" fontId="56" fillId="0" borderId="5" xfId="1" quotePrefix="1" applyNumberFormat="1" applyFont="1" applyBorder="1" applyAlignment="1">
      <alignment horizontal="center"/>
    </xf>
    <xf numFmtId="169" fontId="56" fillId="0" borderId="1" xfId="1" quotePrefix="1" applyNumberFormat="1" applyFont="1" applyBorder="1" applyAlignment="1">
      <alignment horizontal="center"/>
    </xf>
    <xf numFmtId="169" fontId="56" fillId="0" borderId="27" xfId="1" applyNumberFormat="1" applyFont="1" applyBorder="1" applyAlignment="1">
      <alignment horizontal="center" vertical="top"/>
    </xf>
    <xf numFmtId="41" fontId="56" fillId="0" borderId="0" xfId="0" applyNumberFormat="1" applyFont="1" applyBorder="1" applyAlignment="1">
      <alignment vertical="top"/>
    </xf>
    <xf numFmtId="169" fontId="56" fillId="0" borderId="27" xfId="1" quotePrefix="1" applyNumberFormat="1" applyFont="1" applyBorder="1" applyAlignment="1">
      <alignment horizontal="center"/>
    </xf>
    <xf numFmtId="41" fontId="59" fillId="0" borderId="29" xfId="0" applyNumberFormat="1" applyFont="1" applyBorder="1" applyAlignment="1">
      <alignment horizontal="left" wrapText="1"/>
    </xf>
    <xf numFmtId="0" fontId="56" fillId="0" borderId="1" xfId="1" applyNumberFormat="1" applyFont="1" applyBorder="1" applyAlignment="1">
      <alignment horizontal="center" vertical="top"/>
    </xf>
    <xf numFmtId="0" fontId="56" fillId="0" borderId="1" xfId="0" applyNumberFormat="1" applyFont="1" applyFill="1" applyBorder="1" applyAlignment="1">
      <alignment horizontal="center" vertical="top"/>
    </xf>
    <xf numFmtId="0" fontId="56" fillId="0" borderId="5" xfId="0" quotePrefix="1" applyFont="1" applyBorder="1" applyAlignment="1">
      <alignment horizontal="center" vertical="top"/>
    </xf>
    <xf numFmtId="168" fontId="56" fillId="0" borderId="5" xfId="0" applyNumberFormat="1" applyFont="1" applyBorder="1" applyAlignment="1">
      <alignment horizontal="center" vertical="top"/>
    </xf>
    <xf numFmtId="41" fontId="56" fillId="0" borderId="5" xfId="0" applyNumberFormat="1" applyFont="1" applyBorder="1" applyAlignment="1">
      <alignment vertical="top"/>
    </xf>
    <xf numFmtId="41" fontId="59" fillId="0" borderId="1" xfId="1" applyNumberFormat="1" applyFont="1" applyBorder="1"/>
    <xf numFmtId="41" fontId="56" fillId="0" borderId="0" xfId="1" applyNumberFormat="1" applyFont="1" applyBorder="1" applyAlignment="1">
      <alignment horizontal="left" vertical="top" wrapText="1"/>
    </xf>
    <xf numFmtId="0" fontId="59" fillId="0" borderId="0" xfId="0" applyFont="1" applyBorder="1" applyAlignment="1">
      <alignment horizontal="left" vertical="top"/>
    </xf>
    <xf numFmtId="43" fontId="56" fillId="0" borderId="1" xfId="1" applyNumberFormat="1" applyFont="1" applyBorder="1" applyAlignment="1">
      <alignment horizontal="left" wrapText="1"/>
    </xf>
    <xf numFmtId="41" fontId="59" fillId="0" borderId="27" xfId="0" applyNumberFormat="1" applyFont="1" applyFill="1" applyBorder="1" applyAlignment="1">
      <alignment vertical="top"/>
    </xf>
    <xf numFmtId="169" fontId="59" fillId="0" borderId="0" xfId="1" quotePrefix="1" applyNumberFormat="1" applyFont="1" applyBorder="1" applyAlignment="1">
      <alignment horizontal="center" vertical="top"/>
    </xf>
    <xf numFmtId="0" fontId="56" fillId="0" borderId="5" xfId="0" quotePrefix="1" applyFont="1" applyBorder="1" applyAlignment="1">
      <alignment horizontal="center"/>
    </xf>
    <xf numFmtId="41" fontId="59" fillId="0" borderId="5" xfId="0" applyNumberFormat="1" applyFont="1" applyBorder="1"/>
    <xf numFmtId="41" fontId="59" fillId="0" borderId="0" xfId="0" applyNumberFormat="1" applyFont="1" applyFill="1" applyBorder="1" applyAlignment="1">
      <alignment vertical="top"/>
    </xf>
    <xf numFmtId="41" fontId="59" fillId="0" borderId="27" xfId="0" applyNumberFormat="1" applyFont="1" applyFill="1" applyBorder="1" applyAlignment="1">
      <alignment horizontal="center" vertical="center" wrapText="1"/>
    </xf>
    <xf numFmtId="169" fontId="56" fillId="0" borderId="0" xfId="1" applyNumberFormat="1" applyFont="1" applyBorder="1" applyAlignment="1">
      <alignment horizontal="left" vertical="top" wrapText="1"/>
    </xf>
    <xf numFmtId="167" fontId="56" fillId="0" borderId="1" xfId="1" applyNumberFormat="1" applyFont="1" applyFill="1" applyBorder="1"/>
    <xf numFmtId="167" fontId="56" fillId="0" borderId="1" xfId="0" applyNumberFormat="1" applyFont="1" applyBorder="1" applyAlignment="1">
      <alignment vertical="top"/>
    </xf>
    <xf numFmtId="0" fontId="56" fillId="0" borderId="28" xfId="0" quotePrefix="1" applyFont="1" applyBorder="1"/>
    <xf numFmtId="43" fontId="56" fillId="0" borderId="1" xfId="1" applyNumberFormat="1" applyFont="1" applyBorder="1" applyAlignment="1">
      <alignment horizontal="left" vertical="top" wrapText="1"/>
    </xf>
    <xf numFmtId="0" fontId="53" fillId="0" borderId="0" xfId="0" applyFont="1" applyAlignment="1">
      <alignment vertical="top" wrapText="1"/>
    </xf>
    <xf numFmtId="0" fontId="59" fillId="0" borderId="0" xfId="0" applyFont="1" applyAlignment="1">
      <alignment vertical="top"/>
    </xf>
    <xf numFmtId="169" fontId="56" fillId="0" borderId="0" xfId="1" applyNumberFormat="1" applyFont="1" applyFill="1" applyBorder="1" applyAlignment="1">
      <alignment vertical="top"/>
    </xf>
    <xf numFmtId="41" fontId="56" fillId="0" borderId="1" xfId="0" applyNumberFormat="1" applyFont="1" applyBorder="1" applyAlignment="1"/>
    <xf numFmtId="41" fontId="56" fillId="0" borderId="1" xfId="0" applyNumberFormat="1" applyFont="1" applyBorder="1" applyAlignment="1">
      <alignment horizontal="right" vertical="top"/>
    </xf>
    <xf numFmtId="169" fontId="56" fillId="0" borderId="1" xfId="1" applyNumberFormat="1" applyFont="1" applyFill="1" applyBorder="1" applyAlignment="1">
      <alignment horizontal="right" vertical="top"/>
    </xf>
    <xf numFmtId="49" fontId="56" fillId="0" borderId="27" xfId="0" applyNumberFormat="1" applyFont="1" applyFill="1" applyBorder="1" applyAlignment="1">
      <alignment horizontal="center"/>
    </xf>
    <xf numFmtId="0" fontId="56" fillId="0" borderId="0" xfId="0" applyFont="1" applyBorder="1" applyAlignment="1">
      <alignment horizontal="right" vertical="top"/>
    </xf>
    <xf numFmtId="174" fontId="54" fillId="0" borderId="5" xfId="1" applyNumberFormat="1" applyFont="1" applyFill="1" applyBorder="1" applyAlignment="1" applyProtection="1">
      <alignment horizontal="center" vertical="center" wrapText="1"/>
    </xf>
    <xf numFmtId="174" fontId="59" fillId="0" borderId="27" xfId="1" applyNumberFormat="1" applyFont="1" applyFill="1" applyBorder="1" applyAlignment="1">
      <alignment horizontal="center" vertical="center" wrapText="1"/>
    </xf>
    <xf numFmtId="174" fontId="59" fillId="0" borderId="1" xfId="1" applyNumberFormat="1" applyFont="1" applyBorder="1"/>
    <xf numFmtId="174" fontId="56" fillId="0" borderId="1" xfId="1" applyNumberFormat="1" applyFont="1" applyBorder="1" applyAlignment="1">
      <alignment vertical="top"/>
    </xf>
    <xf numFmtId="174" fontId="59" fillId="0" borderId="22" xfId="1" applyNumberFormat="1" applyFont="1" applyBorder="1" applyAlignment="1">
      <alignment vertical="top"/>
    </xf>
    <xf numFmtId="174" fontId="59" fillId="0" borderId="0" xfId="1" applyNumberFormat="1" applyFont="1" applyBorder="1"/>
    <xf numFmtId="174" fontId="57" fillId="0" borderId="0" xfId="1" applyNumberFormat="1" applyFont="1" applyBorder="1"/>
    <xf numFmtId="174" fontId="59" fillId="0" borderId="0" xfId="1" applyNumberFormat="1" applyFont="1" applyBorder="1" applyAlignment="1">
      <alignment vertical="top"/>
    </xf>
    <xf numFmtId="174" fontId="59" fillId="0" borderId="0" xfId="1" applyNumberFormat="1" applyFont="1" applyFill="1" applyBorder="1" applyAlignment="1"/>
    <xf numFmtId="174" fontId="66" fillId="0" borderId="0" xfId="1" applyNumberFormat="1" applyFont="1" applyBorder="1" applyAlignment="1">
      <alignment horizontal="center"/>
    </xf>
    <xf numFmtId="174" fontId="59" fillId="0" borderId="0" xfId="1" applyNumberFormat="1" applyFont="1" applyFill="1" applyBorder="1" applyAlignment="1">
      <alignment vertical="top"/>
    </xf>
    <xf numFmtId="174" fontId="56" fillId="0" borderId="0" xfId="1" applyNumberFormat="1" applyFont="1" applyBorder="1"/>
    <xf numFmtId="174" fontId="59" fillId="0" borderId="0" xfId="1" applyNumberFormat="1" applyFont="1" applyFill="1" applyBorder="1"/>
    <xf numFmtId="174" fontId="59" fillId="0" borderId="0" xfId="1" applyNumberFormat="1" applyFont="1" applyBorder="1" applyAlignment="1">
      <alignment horizontal="center" vertical="top"/>
    </xf>
    <xf numFmtId="174" fontId="59" fillId="0" borderId="0" xfId="1" quotePrefix="1" applyNumberFormat="1" applyFont="1" applyBorder="1" applyAlignment="1">
      <alignment horizontal="center"/>
    </xf>
    <xf numFmtId="174" fontId="56" fillId="0" borderId="0" xfId="1" applyNumberFormat="1" applyFont="1" applyBorder="1" applyAlignment="1">
      <alignment horizontal="left" vertical="top" wrapText="1"/>
    </xf>
    <xf numFmtId="174" fontId="56" fillId="0" borderId="22" xfId="1" applyNumberFormat="1" applyFont="1" applyBorder="1" applyAlignment="1">
      <alignment vertical="top"/>
    </xf>
    <xf numFmtId="174" fontId="56" fillId="0" borderId="0" xfId="1" applyNumberFormat="1" applyFont="1" applyBorder="1" applyAlignment="1">
      <alignment vertical="top"/>
    </xf>
    <xf numFmtId="169" fontId="53" fillId="0" borderId="5" xfId="1" applyNumberFormat="1" applyFont="1" applyBorder="1" applyAlignment="1" applyProtection="1"/>
    <xf numFmtId="169" fontId="53" fillId="0" borderId="1" xfId="1" applyNumberFormat="1" applyFont="1" applyBorder="1" applyAlignment="1"/>
    <xf numFmtId="169" fontId="52" fillId="0" borderId="1" xfId="1" applyNumberFormat="1" applyFont="1" applyBorder="1" applyAlignment="1" applyProtection="1">
      <alignment vertical="top"/>
      <protection locked="0"/>
    </xf>
    <xf numFmtId="169" fontId="54" fillId="0" borderId="1" xfId="1" applyNumberFormat="1" applyFont="1" applyBorder="1" applyAlignment="1"/>
    <xf numFmtId="169" fontId="53" fillId="0" borderId="1" xfId="1" applyNumberFormat="1" applyFont="1" applyBorder="1" applyAlignment="1">
      <alignment vertical="top"/>
    </xf>
    <xf numFmtId="169" fontId="53" fillId="0" borderId="1" xfId="1" applyNumberFormat="1" applyFont="1" applyBorder="1" applyAlignment="1" applyProtection="1">
      <alignment vertical="top"/>
    </xf>
    <xf numFmtId="169" fontId="54" fillId="0" borderId="27" xfId="1" applyNumberFormat="1" applyFont="1" applyBorder="1" applyAlignment="1"/>
    <xf numFmtId="169" fontId="54" fillId="0" borderId="5" xfId="1" applyNumberFormat="1" applyFont="1" applyFill="1" applyBorder="1" applyAlignment="1" applyProtection="1">
      <alignment horizontal="center" vertical="center" wrapText="1"/>
    </xf>
    <xf numFmtId="169" fontId="59" fillId="0" borderId="22" xfId="1" applyNumberFormat="1" applyFont="1" applyBorder="1"/>
    <xf numFmtId="169" fontId="56" fillId="0" borderId="27" xfId="1" applyNumberFormat="1" applyFont="1" applyFill="1" applyBorder="1" applyAlignment="1"/>
    <xf numFmtId="174" fontId="56" fillId="0" borderId="27" xfId="1" applyNumberFormat="1" applyFont="1" applyBorder="1" applyAlignment="1">
      <alignment vertical="top"/>
    </xf>
    <xf numFmtId="174" fontId="59" fillId="0" borderId="1" xfId="1" applyNumberFormat="1" applyFont="1" applyBorder="1" applyAlignment="1">
      <alignment vertical="top"/>
    </xf>
    <xf numFmtId="174" fontId="59" fillId="0" borderId="27" xfId="1" applyNumberFormat="1" applyFont="1" applyBorder="1" applyAlignment="1">
      <alignment vertical="top"/>
    </xf>
    <xf numFmtId="169" fontId="56" fillId="0" borderId="27" xfId="1" applyNumberFormat="1" applyFont="1" applyFill="1" applyBorder="1" applyAlignment="1">
      <alignment vertical="top"/>
    </xf>
    <xf numFmtId="169" fontId="56" fillId="0" borderId="27" xfId="1" applyNumberFormat="1" applyFont="1" applyBorder="1" applyAlignment="1">
      <alignment vertical="top"/>
    </xf>
    <xf numFmtId="41" fontId="56" fillId="0" borderId="27" xfId="0" applyNumberFormat="1" applyFont="1" applyBorder="1"/>
    <xf numFmtId="174" fontId="56" fillId="0" borderId="5" xfId="1" applyNumberFormat="1" applyFont="1" applyBorder="1" applyAlignment="1">
      <alignment vertical="top"/>
    </xf>
    <xf numFmtId="169" fontId="59" fillId="0" borderId="0" xfId="1" applyNumberFormat="1" applyFont="1" applyBorder="1" applyAlignment="1">
      <alignment horizontal="center" vertical="top"/>
    </xf>
    <xf numFmtId="174" fontId="59" fillId="0" borderId="15" xfId="1" applyNumberFormat="1" applyFont="1" applyBorder="1" applyAlignment="1">
      <alignment vertical="top"/>
    </xf>
    <xf numFmtId="0" fontId="56" fillId="0" borderId="1" xfId="0" applyFont="1" applyFill="1" applyBorder="1"/>
    <xf numFmtId="0" fontId="59" fillId="0" borderId="1" xfId="0" applyFont="1" applyBorder="1" applyAlignment="1">
      <alignment horizontal="center" vertical="center" wrapText="1"/>
    </xf>
    <xf numFmtId="0" fontId="56" fillId="0" borderId="1" xfId="0" applyFont="1" applyBorder="1"/>
    <xf numFmtId="0" fontId="59" fillId="0" borderId="1" xfId="0" applyFont="1" applyBorder="1"/>
    <xf numFmtId="0" fontId="56" fillId="0" borderId="27" xfId="0" applyFont="1" applyBorder="1"/>
    <xf numFmtId="0" fontId="56" fillId="0" borderId="27" xfId="0" applyFont="1" applyFill="1" applyBorder="1"/>
    <xf numFmtId="0" fontId="59" fillId="0" borderId="27" xfId="0" applyFont="1" applyBorder="1"/>
    <xf numFmtId="0" fontId="59" fillId="0" borderId="5" xfId="0" applyFont="1" applyBorder="1"/>
    <xf numFmtId="0" fontId="59" fillId="0" borderId="5" xfId="0" applyFont="1" applyFill="1" applyBorder="1"/>
    <xf numFmtId="3" fontId="56" fillId="0" borderId="27" xfId="0" applyNumberFormat="1" applyFont="1" applyBorder="1"/>
    <xf numFmtId="0" fontId="56" fillId="0" borderId="0" xfId="0" applyFont="1" applyBorder="1" applyAlignment="1">
      <alignment vertical="top" wrapText="1"/>
    </xf>
    <xf numFmtId="41" fontId="59" fillId="0" borderId="30" xfId="1" applyNumberFormat="1" applyFont="1" applyFill="1" applyBorder="1" applyAlignment="1">
      <alignment horizontal="left" vertical="center" wrapText="1"/>
    </xf>
    <xf numFmtId="0" fontId="56" fillId="0" borderId="1" xfId="0" applyFont="1" applyBorder="1" applyAlignment="1">
      <alignment wrapText="1"/>
    </xf>
    <xf numFmtId="0" fontId="59" fillId="0" borderId="0" xfId="0" applyFont="1" applyFill="1" applyBorder="1"/>
    <xf numFmtId="0" fontId="56" fillId="0" borderId="5" xfId="0" applyFont="1" applyFill="1" applyBorder="1"/>
    <xf numFmtId="0" fontId="56" fillId="0" borderId="5" xfId="0" applyFont="1" applyBorder="1"/>
    <xf numFmtId="0" fontId="56" fillId="0" borderId="22" xfId="0" applyFont="1" applyBorder="1"/>
    <xf numFmtId="41" fontId="56" fillId="0" borderId="26" xfId="1" applyNumberFormat="1" applyFont="1" applyBorder="1" applyAlignment="1">
      <alignment horizontal="left" vertical="top" wrapText="1"/>
    </xf>
    <xf numFmtId="0" fontId="56" fillId="0" borderId="31" xfId="0" applyFont="1" applyBorder="1" applyAlignment="1">
      <alignment vertical="top"/>
    </xf>
    <xf numFmtId="0" fontId="56" fillId="0" borderId="47" xfId="0" applyFont="1" applyBorder="1" applyAlignment="1">
      <alignment vertical="top"/>
    </xf>
    <xf numFmtId="0" fontId="59" fillId="0" borderId="29" xfId="0" applyFont="1" applyBorder="1" applyAlignment="1">
      <alignment vertical="top"/>
    </xf>
    <xf numFmtId="3" fontId="56" fillId="0" borderId="1" xfId="0" applyNumberFormat="1" applyFont="1" applyBorder="1" applyAlignment="1">
      <alignment vertical="top"/>
    </xf>
    <xf numFmtId="3" fontId="56" fillId="0" borderId="1" xfId="0" applyNumberFormat="1" applyFont="1" applyBorder="1"/>
    <xf numFmtId="4" fontId="56" fillId="0" borderId="1" xfId="0" applyNumberFormat="1" applyFont="1" applyBorder="1" applyAlignment="1">
      <alignment vertical="top"/>
    </xf>
    <xf numFmtId="0" fontId="56" fillId="0" borderId="1" xfId="0" applyFont="1" applyBorder="1" applyAlignment="1"/>
    <xf numFmtId="0" fontId="56" fillId="0" borderId="27" xfId="0" applyFont="1" applyBorder="1" applyAlignment="1"/>
    <xf numFmtId="41" fontId="56" fillId="0" borderId="26" xfId="1" applyNumberFormat="1" applyFont="1" applyBorder="1" applyAlignment="1">
      <alignment horizontal="left" wrapText="1"/>
    </xf>
    <xf numFmtId="41" fontId="59" fillId="0" borderId="28" xfId="1" applyNumberFormat="1" applyFont="1" applyBorder="1" applyAlignment="1">
      <alignment horizontal="left" wrapText="1"/>
    </xf>
    <xf numFmtId="0" fontId="56" fillId="0" borderId="5" xfId="0" applyFont="1" applyBorder="1" applyAlignment="1"/>
    <xf numFmtId="0" fontId="68" fillId="0" borderId="1" xfId="4" applyFont="1" applyFill="1" applyBorder="1" applyAlignment="1">
      <alignment wrapText="1"/>
    </xf>
    <xf numFmtId="3" fontId="56" fillId="0" borderId="1" xfId="0" applyNumberFormat="1" applyFont="1" applyBorder="1" applyAlignment="1">
      <alignment vertical="top" wrapText="1"/>
    </xf>
    <xf numFmtId="0" fontId="68" fillId="0" borderId="31" xfId="4" applyFont="1" applyFill="1" applyBorder="1" applyAlignment="1">
      <alignment wrapText="1"/>
    </xf>
    <xf numFmtId="41" fontId="59" fillId="0" borderId="55" xfId="1" applyNumberFormat="1" applyFont="1" applyFill="1" applyBorder="1" applyAlignment="1">
      <alignment horizontal="left" vertical="center" wrapText="1"/>
    </xf>
    <xf numFmtId="41" fontId="59" fillId="0" borderId="28" xfId="1" applyNumberFormat="1" applyFont="1" applyBorder="1" applyAlignment="1">
      <alignment horizontal="left" vertical="top" wrapText="1"/>
    </xf>
    <xf numFmtId="41" fontId="59" fillId="0" borderId="0" xfId="0" applyNumberFormat="1" applyFont="1" applyBorder="1" applyAlignment="1">
      <alignment horizontal="left" wrapText="1"/>
    </xf>
    <xf numFmtId="0" fontId="68" fillId="0" borderId="5" xfId="4" applyFont="1" applyFill="1" applyBorder="1" applyAlignment="1">
      <alignment wrapText="1"/>
    </xf>
    <xf numFmtId="0" fontId="68" fillId="0" borderId="1" xfId="4" applyFont="1" applyFill="1" applyBorder="1" applyAlignment="1">
      <alignment vertical="top" wrapText="1"/>
    </xf>
    <xf numFmtId="41" fontId="56" fillId="0" borderId="55" xfId="1" applyNumberFormat="1" applyFont="1" applyBorder="1" applyAlignment="1">
      <alignment horizontal="left" vertical="top" wrapText="1"/>
    </xf>
    <xf numFmtId="0" fontId="68" fillId="0" borderId="57" xfId="4" applyFont="1" applyFill="1" applyBorder="1" applyAlignment="1">
      <alignment wrapText="1"/>
    </xf>
    <xf numFmtId="41" fontId="59" fillId="0" borderId="28" xfId="1" applyNumberFormat="1" applyFont="1" applyFill="1" applyBorder="1" applyAlignment="1">
      <alignment horizontal="left" vertical="top" wrapText="1"/>
    </xf>
    <xf numFmtId="0" fontId="56" fillId="0" borderId="5" xfId="0" applyFont="1" applyBorder="1" applyAlignment="1">
      <alignment vertical="top" wrapText="1"/>
    </xf>
    <xf numFmtId="169" fontId="59" fillId="0" borderId="28" xfId="1" applyNumberFormat="1" applyFont="1" applyBorder="1" applyAlignment="1">
      <alignment horizontal="left" vertical="top" wrapText="1"/>
    </xf>
    <xf numFmtId="174" fontId="59" fillId="0" borderId="1" xfId="1" applyNumberFormat="1" applyFont="1" applyFill="1" applyBorder="1" applyAlignment="1">
      <alignment horizontal="center" vertical="center" wrapText="1"/>
    </xf>
    <xf numFmtId="41" fontId="59" fillId="0" borderId="1" xfId="1" applyNumberFormat="1" applyFont="1" applyFill="1" applyBorder="1" applyAlignment="1">
      <alignment horizontal="left" vertical="center" wrapText="1"/>
    </xf>
    <xf numFmtId="0" fontId="56" fillId="0" borderId="47" xfId="0" applyFont="1" applyBorder="1"/>
    <xf numFmtId="0" fontId="56" fillId="0" borderId="31" xfId="0" applyFont="1" applyBorder="1"/>
    <xf numFmtId="0" fontId="56" fillId="0" borderId="29" xfId="0" applyFont="1" applyBorder="1"/>
    <xf numFmtId="3" fontId="56" fillId="0" borderId="5" xfId="0" applyNumberFormat="1" applyFont="1" applyBorder="1"/>
    <xf numFmtId="41" fontId="59" fillId="0" borderId="26" xfId="1" applyNumberFormat="1" applyFont="1" applyBorder="1" applyAlignment="1">
      <alignment horizontal="left" vertical="top" wrapText="1"/>
    </xf>
    <xf numFmtId="43" fontId="56" fillId="0" borderId="26" xfId="1" applyNumberFormat="1" applyFont="1" applyBorder="1" applyAlignment="1">
      <alignment horizontal="left" vertical="top" wrapText="1"/>
    </xf>
    <xf numFmtId="3" fontId="56" fillId="0" borderId="5" xfId="0" applyNumberFormat="1" applyFont="1" applyBorder="1" applyAlignment="1">
      <alignment vertical="top"/>
    </xf>
    <xf numFmtId="3" fontId="56" fillId="0" borderId="1" xfId="0" applyNumberFormat="1" applyFont="1" applyBorder="1" applyAlignment="1"/>
    <xf numFmtId="3" fontId="56" fillId="0" borderId="47" xfId="0" applyNumberFormat="1" applyFont="1" applyBorder="1" applyAlignment="1">
      <alignment vertical="top"/>
    </xf>
    <xf numFmtId="3" fontId="56" fillId="0" borderId="31" xfId="0" applyNumberFormat="1" applyFont="1" applyBorder="1" applyAlignment="1">
      <alignment vertical="top"/>
    </xf>
    <xf numFmtId="0" fontId="53" fillId="0" borderId="0" xfId="0" applyFont="1" applyBorder="1" applyAlignment="1">
      <alignment vertical="top" wrapText="1"/>
    </xf>
    <xf numFmtId="0" fontId="59" fillId="0" borderId="31" xfId="0" applyFont="1" applyBorder="1" applyAlignment="1">
      <alignment vertical="top"/>
    </xf>
    <xf numFmtId="0" fontId="56" fillId="0" borderId="29" xfId="0" applyFont="1" applyBorder="1" applyAlignment="1">
      <alignment vertical="top"/>
    </xf>
    <xf numFmtId="3" fontId="59" fillId="0" borderId="5" xfId="0" applyNumberFormat="1" applyFont="1" applyBorder="1"/>
    <xf numFmtId="3" fontId="56" fillId="0" borderId="5" xfId="0" applyNumberFormat="1" applyFont="1" applyBorder="1" applyAlignment="1">
      <alignment vertical="top" wrapText="1"/>
    </xf>
    <xf numFmtId="0" fontId="33" fillId="0" borderId="0" xfId="0" applyFont="1" applyFill="1" applyBorder="1" applyAlignment="1">
      <alignment horizontal="center"/>
    </xf>
    <xf numFmtId="0" fontId="33" fillId="0" borderId="0" xfId="0" applyFont="1" applyFill="1" applyBorder="1" applyAlignment="1">
      <alignment horizontal="left" vertical="center" wrapText="1"/>
    </xf>
    <xf numFmtId="0" fontId="33" fillId="0" borderId="0" xfId="0" applyFont="1" applyFill="1" applyBorder="1" applyAlignment="1">
      <alignment horizontal="center" vertical="center" wrapText="1"/>
    </xf>
    <xf numFmtId="0" fontId="27" fillId="0" borderId="45" xfId="0" applyFont="1" applyBorder="1" applyAlignment="1">
      <alignment horizontal="center" vertical="center"/>
    </xf>
    <xf numFmtId="0" fontId="27" fillId="0" borderId="46" xfId="0" applyFont="1" applyBorder="1" applyAlignment="1">
      <alignment horizontal="center" vertical="center"/>
    </xf>
    <xf numFmtId="0" fontId="7" fillId="0" borderId="26" xfId="0" applyFont="1" applyBorder="1" applyAlignment="1">
      <alignment horizontal="center"/>
    </xf>
    <xf numFmtId="0" fontId="7" fillId="0" borderId="0" xfId="0" applyFont="1" applyBorder="1" applyAlignment="1">
      <alignment horizontal="center"/>
    </xf>
    <xf numFmtId="0" fontId="17" fillId="0" borderId="15" xfId="0" applyFont="1" applyFill="1" applyBorder="1" applyAlignment="1">
      <alignment horizontal="justify" vertical="center" wrapText="1"/>
    </xf>
    <xf numFmtId="0" fontId="33" fillId="0" borderId="0" xfId="0" applyFont="1" applyFill="1" applyAlignment="1">
      <alignment horizontal="center"/>
    </xf>
    <xf numFmtId="0" fontId="23" fillId="0" borderId="2" xfId="0" applyFont="1" applyBorder="1" applyAlignment="1">
      <alignment horizontal="center"/>
    </xf>
    <xf numFmtId="0" fontId="23" fillId="0" borderId="3" xfId="0" applyFont="1" applyBorder="1" applyAlignment="1">
      <alignment horizontal="center"/>
    </xf>
    <xf numFmtId="0" fontId="23" fillId="0" borderId="4" xfId="0" applyFont="1" applyBorder="1" applyAlignment="1">
      <alignment horizontal="center"/>
    </xf>
    <xf numFmtId="0" fontId="23" fillId="0" borderId="16" xfId="0" applyFont="1" applyBorder="1" applyAlignment="1">
      <alignment horizontal="center" vertical="center"/>
    </xf>
    <xf numFmtId="0" fontId="23" fillId="0" borderId="19" xfId="0" applyFont="1" applyBorder="1" applyAlignment="1">
      <alignment horizontal="center" vertical="center"/>
    </xf>
    <xf numFmtId="0" fontId="23" fillId="0" borderId="17" xfId="0" applyFont="1" applyBorder="1" applyAlignment="1">
      <alignment horizontal="center" vertical="center"/>
    </xf>
    <xf numFmtId="0" fontId="23" fillId="0" borderId="20" xfId="0" applyFont="1" applyBorder="1" applyAlignment="1">
      <alignment horizontal="center" vertical="center"/>
    </xf>
    <xf numFmtId="0" fontId="27" fillId="0" borderId="28" xfId="0" applyFont="1" applyBorder="1" applyAlignment="1">
      <alignment horizontal="center"/>
    </xf>
    <xf numFmtId="0" fontId="38" fillId="0" borderId="0" xfId="0" applyFont="1" applyBorder="1" applyAlignment="1">
      <alignment horizontal="center"/>
    </xf>
    <xf numFmtId="0" fontId="37" fillId="0" borderId="0" xfId="0" applyFont="1" applyBorder="1" applyAlignment="1">
      <alignment horizontal="center"/>
    </xf>
    <xf numFmtId="0" fontId="38" fillId="0" borderId="0" xfId="0" applyFont="1" applyBorder="1" applyAlignment="1">
      <alignment horizontal="center" vertical="center"/>
    </xf>
    <xf numFmtId="0" fontId="24" fillId="0" borderId="1" xfId="0" applyFont="1" applyBorder="1" applyAlignment="1">
      <alignment horizontal="left" vertical="top" wrapText="1"/>
    </xf>
    <xf numFmtId="0" fontId="24" fillId="0" borderId="31" xfId="0" applyFont="1" applyBorder="1" applyAlignment="1">
      <alignment horizontal="left" vertical="top" wrapText="1"/>
    </xf>
    <xf numFmtId="0" fontId="24" fillId="0" borderId="1" xfId="0" applyFont="1" applyBorder="1" applyAlignment="1">
      <alignment horizontal="right" vertical="top" wrapText="1"/>
    </xf>
    <xf numFmtId="0" fontId="23" fillId="0" borderId="0" xfId="0" applyFont="1" applyBorder="1" applyAlignment="1">
      <alignment horizontal="center"/>
    </xf>
    <xf numFmtId="0" fontId="44" fillId="0" borderId="28" xfId="0" applyFont="1" applyBorder="1" applyAlignment="1">
      <alignment horizontal="center"/>
    </xf>
    <xf numFmtId="0" fontId="23" fillId="0" borderId="28" xfId="0" applyFont="1" applyBorder="1" applyAlignment="1">
      <alignment horizontal="center"/>
    </xf>
    <xf numFmtId="0" fontId="23" fillId="0" borderId="22" xfId="0" applyFont="1" applyBorder="1" applyAlignment="1">
      <alignment horizontal="center" vertical="center" wrapText="1"/>
    </xf>
    <xf numFmtId="0" fontId="23" fillId="0" borderId="1" xfId="0" applyFont="1" applyBorder="1" applyAlignment="1">
      <alignment horizontal="left" vertical="top" wrapText="1"/>
    </xf>
    <xf numFmtId="0" fontId="23" fillId="0" borderId="47" xfId="0" applyFont="1" applyBorder="1" applyAlignment="1">
      <alignment horizontal="left" vertical="top" wrapText="1"/>
    </xf>
    <xf numFmtId="169" fontId="33" fillId="0" borderId="5" xfId="1" applyNumberFormat="1" applyFont="1" applyFill="1" applyBorder="1" applyAlignment="1" applyProtection="1">
      <alignment horizontal="center" vertical="center" wrapText="1"/>
    </xf>
    <xf numFmtId="169" fontId="33" fillId="0" borderId="27" xfId="1" applyNumberFormat="1" applyFont="1" applyFill="1" applyBorder="1" applyAlignment="1" applyProtection="1">
      <alignment horizontal="center" vertical="center" wrapText="1"/>
    </xf>
    <xf numFmtId="0" fontId="23" fillId="0" borderId="5" xfId="0" applyFont="1" applyBorder="1" applyAlignment="1">
      <alignment horizontal="center" vertical="center"/>
    </xf>
    <xf numFmtId="0" fontId="23" fillId="0" borderId="27" xfId="0" applyFont="1" applyBorder="1" applyAlignment="1">
      <alignment horizontal="center" vertical="center"/>
    </xf>
    <xf numFmtId="0" fontId="39" fillId="0" borderId="28" xfId="0" applyFont="1" applyBorder="1" applyAlignment="1">
      <alignment horizontal="center"/>
    </xf>
    <xf numFmtId="0" fontId="56" fillId="0" borderId="5" xfId="0" applyFont="1" applyBorder="1" applyAlignment="1">
      <alignment horizontal="left" vertical="top"/>
    </xf>
    <xf numFmtId="0" fontId="61" fillId="0" borderId="27" xfId="0" applyFont="1" applyBorder="1" applyAlignment="1">
      <alignment horizontal="left" vertical="top"/>
    </xf>
    <xf numFmtId="0" fontId="56" fillId="0" borderId="22" xfId="0" applyFont="1" applyBorder="1" applyAlignment="1">
      <alignment horizontal="left" vertical="center" wrapText="1"/>
    </xf>
    <xf numFmtId="0" fontId="53" fillId="0" borderId="22" xfId="0" applyFont="1" applyBorder="1" applyAlignment="1">
      <alignment horizontal="left" vertical="top" wrapText="1"/>
    </xf>
    <xf numFmtId="0" fontId="53" fillId="0" borderId="22" xfId="0" applyFont="1" applyBorder="1" applyAlignment="1">
      <alignment horizontal="left" vertical="center" wrapText="1"/>
    </xf>
    <xf numFmtId="0" fontId="52" fillId="0" borderId="5" xfId="0" applyFont="1" applyBorder="1" applyAlignment="1">
      <alignment horizontal="left" vertical="top"/>
    </xf>
    <xf numFmtId="0" fontId="52" fillId="0" borderId="27" xfId="0" applyFont="1" applyBorder="1" applyAlignment="1">
      <alignment horizontal="left" vertical="top"/>
    </xf>
    <xf numFmtId="0" fontId="56" fillId="0" borderId="23" xfId="0" applyFont="1" applyBorder="1" applyAlignment="1">
      <alignment horizontal="left" vertical="top" wrapText="1"/>
    </xf>
    <xf numFmtId="0" fontId="56" fillId="0" borderId="24" xfId="0" applyFont="1" applyBorder="1" applyAlignment="1">
      <alignment horizontal="left" vertical="top" wrapText="1"/>
    </xf>
    <xf numFmtId="0" fontId="52" fillId="0" borderId="23" xfId="0" applyFont="1" applyBorder="1" applyAlignment="1">
      <alignment horizontal="left" vertical="top" wrapText="1"/>
    </xf>
    <xf numFmtId="0" fontId="52" fillId="0" borderId="24" xfId="0" applyFont="1" applyBorder="1" applyAlignment="1">
      <alignment horizontal="left" vertical="top" wrapText="1"/>
    </xf>
    <xf numFmtId="0" fontId="52" fillId="0" borderId="25" xfId="0" applyFont="1" applyBorder="1" applyAlignment="1">
      <alignment horizontal="left" vertical="top" wrapText="1"/>
    </xf>
    <xf numFmtId="0" fontId="56" fillId="0" borderId="22" xfId="0" applyFont="1" applyBorder="1" applyAlignment="1">
      <alignment horizontal="left" vertical="top" wrapText="1"/>
    </xf>
    <xf numFmtId="0" fontId="58" fillId="0" borderId="48" xfId="0" applyFont="1" applyBorder="1" applyAlignment="1">
      <alignment horizontal="center"/>
    </xf>
    <xf numFmtId="0" fontId="58" fillId="0" borderId="22" xfId="0" applyFont="1" applyBorder="1" applyAlignment="1">
      <alignment horizontal="center"/>
    </xf>
    <xf numFmtId="0" fontId="56" fillId="0" borderId="25" xfId="0" applyFont="1" applyBorder="1" applyAlignment="1">
      <alignment horizontal="left" vertical="top" wrapText="1"/>
    </xf>
    <xf numFmtId="0" fontId="53" fillId="0" borderId="23" xfId="0" applyFont="1" applyBorder="1" applyAlignment="1">
      <alignment horizontal="left" vertical="top" wrapText="1"/>
    </xf>
    <xf numFmtId="0" fontId="53" fillId="0" borderId="24" xfId="0" applyFont="1" applyBorder="1" applyAlignment="1">
      <alignment horizontal="left" vertical="top" wrapText="1"/>
    </xf>
    <xf numFmtId="0" fontId="53" fillId="0" borderId="25" xfId="0" applyFont="1" applyBorder="1" applyAlignment="1">
      <alignment horizontal="left" vertical="top" wrapText="1"/>
    </xf>
    <xf numFmtId="0" fontId="52" fillId="0" borderId="23" xfId="0" applyFont="1" applyBorder="1" applyAlignment="1">
      <alignment horizontal="left" vertical="top"/>
    </xf>
    <xf numFmtId="0" fontId="52" fillId="0" borderId="24" xfId="0" applyFont="1" applyBorder="1" applyAlignment="1">
      <alignment horizontal="left" vertical="top"/>
    </xf>
    <xf numFmtId="0" fontId="52" fillId="0" borderId="25" xfId="0" applyFont="1" applyBorder="1" applyAlignment="1">
      <alignment horizontal="left" vertical="top"/>
    </xf>
    <xf numFmtId="0" fontId="53" fillId="0" borderId="22" xfId="0" applyFont="1" applyBorder="1" applyAlignment="1">
      <alignment vertical="top" wrapText="1"/>
    </xf>
    <xf numFmtId="0" fontId="54" fillId="0" borderId="22" xfId="0" applyFont="1" applyBorder="1" applyAlignment="1">
      <alignment horizontal="center" vertical="center" wrapText="1"/>
    </xf>
    <xf numFmtId="0" fontId="63" fillId="0" borderId="0" xfId="0" applyNumberFormat="1" applyFont="1" applyBorder="1" applyAlignment="1">
      <alignment horizontal="center"/>
    </xf>
    <xf numFmtId="0" fontId="63" fillId="0" borderId="28" xfId="0" applyFont="1" applyFill="1" applyBorder="1" applyAlignment="1">
      <alignment horizontal="center"/>
    </xf>
    <xf numFmtId="0" fontId="54" fillId="0" borderId="5" xfId="0" applyFont="1" applyFill="1" applyBorder="1" applyAlignment="1">
      <alignment horizontal="center" vertical="center" wrapText="1"/>
    </xf>
    <xf numFmtId="0" fontId="54" fillId="0" borderId="27" xfId="0" applyFont="1" applyFill="1" applyBorder="1" applyAlignment="1">
      <alignment horizontal="center" vertical="center" wrapText="1"/>
    </xf>
    <xf numFmtId="0" fontId="59" fillId="0" borderId="5" xfId="0" applyFont="1" applyFill="1" applyBorder="1" applyAlignment="1">
      <alignment horizontal="center" vertical="center"/>
    </xf>
    <xf numFmtId="0" fontId="59" fillId="0" borderId="27" xfId="0" applyFont="1" applyFill="1" applyBorder="1" applyAlignment="1">
      <alignment horizontal="center" vertical="center"/>
    </xf>
    <xf numFmtId="0" fontId="58" fillId="0" borderId="5" xfId="0" applyFont="1" applyBorder="1" applyAlignment="1">
      <alignment horizontal="center" vertical="center"/>
    </xf>
    <xf numFmtId="0" fontId="58" fillId="0" borderId="27" xfId="0" applyFont="1" applyBorder="1" applyAlignment="1">
      <alignment horizontal="center" vertical="center"/>
    </xf>
    <xf numFmtId="0" fontId="64" fillId="0" borderId="28" xfId="0" applyFont="1" applyBorder="1" applyAlignment="1">
      <alignment horizontal="center"/>
    </xf>
    <xf numFmtId="169" fontId="54" fillId="0" borderId="5" xfId="1" applyNumberFormat="1" applyFont="1" applyFill="1" applyBorder="1" applyAlignment="1" applyProtection="1">
      <alignment horizontal="center" vertical="center" wrapText="1"/>
    </xf>
    <xf numFmtId="169" fontId="54" fillId="0" borderId="27" xfId="1" applyNumberFormat="1" applyFont="1" applyFill="1" applyBorder="1" applyAlignment="1" applyProtection="1">
      <alignment horizontal="center" vertical="center" wrapText="1"/>
    </xf>
    <xf numFmtId="168" fontId="59" fillId="0" borderId="5" xfId="0" applyNumberFormat="1" applyFont="1" applyFill="1" applyBorder="1" applyAlignment="1">
      <alignment horizontal="center" vertical="center" wrapText="1"/>
    </xf>
    <xf numFmtId="168" fontId="59" fillId="0" borderId="27" xfId="0" applyNumberFormat="1" applyFont="1" applyFill="1" applyBorder="1" applyAlignment="1">
      <alignment horizontal="center" vertical="center" wrapText="1"/>
    </xf>
    <xf numFmtId="164" fontId="59" fillId="0" borderId="5" xfId="0" applyNumberFormat="1" applyFont="1" applyFill="1" applyBorder="1" applyAlignment="1">
      <alignment horizontal="center" vertical="center" wrapText="1"/>
    </xf>
    <xf numFmtId="164" fontId="59" fillId="0" borderId="27" xfId="0" applyNumberFormat="1" applyFont="1" applyFill="1" applyBorder="1" applyAlignment="1">
      <alignment horizontal="center" vertical="center" wrapText="1"/>
    </xf>
    <xf numFmtId="49" fontId="59" fillId="0" borderId="5" xfId="0" applyNumberFormat="1" applyFont="1" applyFill="1" applyBorder="1" applyAlignment="1">
      <alignment horizontal="center" vertical="top" wrapText="1"/>
    </xf>
    <xf numFmtId="49" fontId="59" fillId="0" borderId="27" xfId="0" applyNumberFormat="1" applyFont="1" applyFill="1" applyBorder="1" applyAlignment="1">
      <alignment horizontal="center" vertical="top" wrapText="1"/>
    </xf>
    <xf numFmtId="0" fontId="59" fillId="0" borderId="5" xfId="0" applyFont="1" applyFill="1" applyBorder="1" applyAlignment="1">
      <alignment horizontal="center" vertical="center" wrapText="1"/>
    </xf>
    <xf numFmtId="0" fontId="59" fillId="0" borderId="27" xfId="0" applyFont="1" applyFill="1" applyBorder="1" applyAlignment="1">
      <alignment horizontal="center" vertical="center" wrapText="1"/>
    </xf>
    <xf numFmtId="165" fontId="66" fillId="0" borderId="0" xfId="0" applyNumberFormat="1" applyFont="1" applyBorder="1" applyAlignment="1">
      <alignment horizontal="center"/>
    </xf>
    <xf numFmtId="0" fontId="59" fillId="0" borderId="5" xfId="0" applyFont="1" applyFill="1" applyBorder="1" applyAlignment="1">
      <alignment horizontal="center" vertical="top" wrapText="1"/>
    </xf>
    <xf numFmtId="0" fontId="59" fillId="0" borderId="27" xfId="0" applyFont="1" applyFill="1" applyBorder="1" applyAlignment="1">
      <alignment horizontal="center" vertical="top" wrapText="1"/>
    </xf>
    <xf numFmtId="49" fontId="59" fillId="0" borderId="5" xfId="0" applyNumberFormat="1" applyFont="1" applyFill="1" applyBorder="1" applyAlignment="1">
      <alignment horizontal="center" vertical="center" wrapText="1"/>
    </xf>
    <xf numFmtId="49" fontId="59" fillId="0" borderId="27" xfId="0" applyNumberFormat="1" applyFont="1" applyFill="1" applyBorder="1" applyAlignment="1">
      <alignment horizontal="center" vertical="center" wrapText="1"/>
    </xf>
    <xf numFmtId="165" fontId="66" fillId="0" borderId="0" xfId="0" applyNumberFormat="1" applyFont="1" applyBorder="1" applyAlignment="1">
      <alignment horizontal="left"/>
    </xf>
    <xf numFmtId="0" fontId="66" fillId="0" borderId="0" xfId="0" quotePrefix="1" applyFont="1" applyBorder="1" applyAlignment="1">
      <alignment horizontal="center"/>
    </xf>
    <xf numFmtId="165" fontId="66" fillId="0" borderId="0" xfId="0" applyNumberFormat="1" applyFont="1" applyBorder="1" applyAlignment="1">
      <alignment horizontal="center" vertical="center"/>
    </xf>
    <xf numFmtId="169" fontId="59" fillId="0" borderId="0" xfId="1" applyNumberFormat="1" applyFont="1" applyFill="1" applyBorder="1" applyAlignment="1">
      <alignment horizontal="left" vertical="top"/>
    </xf>
    <xf numFmtId="0" fontId="66" fillId="0" borderId="28" xfId="0" applyFont="1" applyBorder="1" applyAlignment="1">
      <alignment horizontal="left"/>
    </xf>
    <xf numFmtId="0" fontId="6" fillId="0" borderId="26"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left" vertical="center"/>
    </xf>
    <xf numFmtId="0" fontId="23" fillId="0" borderId="0" xfId="0" applyFont="1" applyFill="1" applyBorder="1" applyAlignment="1">
      <alignment horizontal="center" vertical="center" wrapText="1"/>
    </xf>
    <xf numFmtId="164" fontId="23" fillId="0" borderId="0" xfId="0" applyNumberFormat="1" applyFont="1" applyFill="1" applyBorder="1" applyAlignment="1">
      <alignment horizontal="center" vertical="center" wrapText="1"/>
    </xf>
    <xf numFmtId="165" fontId="23" fillId="0" borderId="0" xfId="0" applyNumberFormat="1" applyFont="1" applyBorder="1" applyAlignment="1">
      <alignment horizontal="center" vertical="top"/>
    </xf>
    <xf numFmtId="165" fontId="23" fillId="0" borderId="0" xfId="0" applyNumberFormat="1" applyFont="1" applyFill="1" applyBorder="1" applyAlignment="1">
      <alignment vertical="center" wrapText="1"/>
    </xf>
    <xf numFmtId="0" fontId="27" fillId="0" borderId="0" xfId="0" applyFont="1" applyFill="1" applyBorder="1" applyAlignment="1">
      <alignment horizontal="center" vertical="center" wrapText="1"/>
    </xf>
    <xf numFmtId="0" fontId="23" fillId="0" borderId="0" xfId="0" applyFont="1" applyFill="1" applyBorder="1" applyAlignment="1">
      <alignment horizontal="left" vertical="center" wrapText="1"/>
    </xf>
    <xf numFmtId="168" fontId="23" fillId="0" borderId="0" xfId="0" applyNumberFormat="1" applyFont="1" applyFill="1" applyBorder="1" applyAlignment="1">
      <alignment horizontal="center" vertical="center" wrapText="1"/>
    </xf>
    <xf numFmtId="0" fontId="18" fillId="6" borderId="23" xfId="0" applyFont="1" applyFill="1" applyBorder="1" applyAlignment="1">
      <alignment horizontal="center" wrapText="1"/>
    </xf>
    <xf numFmtId="0" fontId="18" fillId="6" borderId="24" xfId="0" applyFont="1" applyFill="1" applyBorder="1" applyAlignment="1">
      <alignment horizontal="center" wrapText="1"/>
    </xf>
    <xf numFmtId="0" fontId="18" fillId="6" borderId="25" xfId="0" applyFont="1" applyFill="1" applyBorder="1" applyAlignment="1">
      <alignment horizontal="center" wrapText="1"/>
    </xf>
    <xf numFmtId="0" fontId="18" fillId="4" borderId="23" xfId="0" applyFont="1" applyFill="1" applyBorder="1" applyAlignment="1">
      <alignment horizontal="center" wrapText="1"/>
    </xf>
    <xf numFmtId="0" fontId="18" fillId="4" borderId="24" xfId="0" applyFont="1" applyFill="1" applyBorder="1" applyAlignment="1">
      <alignment horizontal="center" wrapText="1"/>
    </xf>
    <xf numFmtId="0" fontId="18" fillId="4" borderId="25" xfId="0" applyFont="1" applyFill="1" applyBorder="1" applyAlignment="1">
      <alignment horizontal="center" wrapText="1"/>
    </xf>
    <xf numFmtId="0" fontId="18" fillId="5" borderId="23" xfId="0" applyFont="1" applyFill="1" applyBorder="1" applyAlignment="1">
      <alignment horizontal="center" wrapText="1"/>
    </xf>
    <xf numFmtId="0" fontId="18" fillId="5" borderId="24" xfId="0" applyFont="1" applyFill="1" applyBorder="1" applyAlignment="1">
      <alignment horizontal="center" wrapText="1"/>
    </xf>
    <xf numFmtId="0" fontId="18" fillId="5" borderId="25" xfId="0" applyFont="1" applyFill="1" applyBorder="1" applyAlignment="1">
      <alignment horizontal="center" wrapText="1"/>
    </xf>
    <xf numFmtId="167" fontId="21" fillId="5" borderId="22" xfId="1" applyNumberFormat="1" applyFont="1" applyFill="1" applyBorder="1" applyAlignment="1">
      <alignment horizontal="center" wrapText="1"/>
    </xf>
    <xf numFmtId="167" fontId="18" fillId="4" borderId="22" xfId="1" applyNumberFormat="1" applyFont="1" applyFill="1" applyBorder="1" applyAlignment="1">
      <alignment horizontal="center"/>
    </xf>
    <xf numFmtId="167" fontId="18" fillId="6" borderId="22" xfId="1" applyNumberFormat="1" applyFont="1" applyFill="1" applyBorder="1" applyAlignment="1">
      <alignment horizontal="center" wrapText="1"/>
    </xf>
    <xf numFmtId="41" fontId="2" fillId="0" borderId="0" xfId="0" applyNumberFormat="1" applyFont="1" applyBorder="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2" fillId="0" borderId="0" xfId="0" applyFont="1" applyBorder="1" applyAlignment="1">
      <alignment horizontal="center"/>
    </xf>
    <xf numFmtId="167" fontId="6" fillId="0" borderId="0" xfId="1" applyNumberFormat="1" applyFont="1" applyAlignment="1">
      <alignment horizontal="center" vertical="center"/>
    </xf>
    <xf numFmtId="0" fontId="6" fillId="0" borderId="0" xfId="0" applyFont="1" applyAlignment="1">
      <alignment horizontal="center"/>
    </xf>
    <xf numFmtId="170" fontId="6" fillId="0" borderId="0" xfId="1" applyNumberFormat="1" applyFont="1" applyAlignment="1">
      <alignment horizontal="center" vertical="center"/>
    </xf>
    <xf numFmtId="0" fontId="11" fillId="0" borderId="0" xfId="0" applyFont="1" applyBorder="1" applyAlignment="1">
      <alignment horizontal="center"/>
    </xf>
    <xf numFmtId="0" fontId="2" fillId="0" borderId="0" xfId="0" applyFont="1" applyAlignment="1">
      <alignment horizontal="center"/>
    </xf>
    <xf numFmtId="0" fontId="2" fillId="0" borderId="2" xfId="0" applyFont="1" applyBorder="1" applyAlignment="1">
      <alignment horizontal="center" vertical="top"/>
    </xf>
    <xf numFmtId="0" fontId="2" fillId="0" borderId="3" xfId="0" applyFont="1" applyBorder="1" applyAlignment="1">
      <alignment horizontal="center" vertical="top"/>
    </xf>
    <xf numFmtId="0" fontId="2" fillId="0" borderId="6" xfId="0" applyFont="1" applyBorder="1" applyAlignment="1">
      <alignment horizontal="center" vertical="top"/>
    </xf>
    <xf numFmtId="0" fontId="2" fillId="0" borderId="7" xfId="0" applyFont="1" applyBorder="1" applyAlignment="1">
      <alignment horizontal="center" vertical="top"/>
    </xf>
  </cellXfs>
  <cellStyles count="5">
    <cellStyle name="40% - Accent5" xfId="3" builtinId="47"/>
    <cellStyle name="Comma" xfId="1" builtinId="3"/>
    <cellStyle name="Normal" xfId="0" builtinId="0"/>
    <cellStyle name="Normal_Sheet3" xfId="4"/>
    <cellStyle name="Percent" xfId="2" builtinId="5"/>
  </cellStyles>
  <dxfs count="95">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s>
  <tableStyles count="0" defaultTableStyle="TableStyleMedium2" defaultPivotStyle="PivotStyleLight16"/>
  <colors>
    <mruColors>
      <color rgb="FF005426"/>
      <color rgb="FF10541D"/>
      <color rgb="FF7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t>EXPENDITURE PROFILE</a:t>
            </a:r>
            <a:r>
              <a:rPr lang="en-US" b="1" baseline="0"/>
              <a:t> 2020</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dLbls>
          <c:showLegendKey val="0"/>
          <c:showVal val="1"/>
          <c:showCatName val="1"/>
          <c:showSerName val="0"/>
          <c:showPercent val="0"/>
          <c:showBubbleSize val="0"/>
          <c:showLeaderLines val="0"/>
        </c:dLbls>
      </c:pie3DChart>
      <c:spPr>
        <a:noFill/>
        <a:ln>
          <a:noFill/>
        </a:ln>
        <a:effectLst/>
      </c:spPr>
    </c:plotArea>
    <c:plotVisOnly val="1"/>
    <c:dispBlanksAs val="zero"/>
    <c:showDLblsOverMax val="0"/>
  </c:chart>
  <c:spPr>
    <a:noFill/>
    <a:ln w="9525" cap="flat" cmpd="sng" algn="ctr">
      <a:noFill/>
      <a:round/>
    </a:ln>
    <a:effectLst/>
  </c:spPr>
  <c:txPr>
    <a:bodyPr/>
    <a:lstStyle/>
    <a:p>
      <a:pPr>
        <a:defRPr>
          <a:solidFill>
            <a:sysClr val="windowText" lastClr="000000"/>
          </a:solidFill>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36111111111111"/>
          <c:y val="0.19212962962962962"/>
          <c:w val="0.72222222222222221"/>
          <c:h val="0.68055555555555547"/>
        </c:manualLayout>
      </c:layout>
      <c:pie3DChart>
        <c:varyColors val="1"/>
        <c:ser>
          <c:idx val="0"/>
          <c:order val="0"/>
          <c:spPr>
            <a:scene3d>
              <a:camera prst="orthographicFront"/>
              <a:lightRig rig="threePt" dir="t"/>
            </a:scene3d>
            <a:sp3d>
              <a:bevelT/>
            </a:sp3d>
          </c:spPr>
          <c:explosion val="12"/>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1-692F-4745-8759-7B081DE7AEAB}"/>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3-692F-4745-8759-7B081DE7AEAB}"/>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5-692F-4745-8759-7B081DE7AEAB}"/>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7-692F-4745-8759-7B081DE7AEAB}"/>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9-692F-4745-8759-7B081DE7AEAB}"/>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B-692F-4745-8759-7B081DE7AEAB}"/>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D-692F-4745-8759-7B081DE7AEAB}"/>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F-692F-4745-8759-7B081DE7AEAB}"/>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11-692F-4745-8759-7B081DE7AEAB}"/>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13-692F-4745-8759-7B081DE7AEAB}"/>
              </c:ext>
            </c:extLst>
          </c:dPt>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xmlns:c16r2="http://schemas.microsoft.com/office/drawing/2015/06/chart">
              <c:ext xmlns:c15="http://schemas.microsoft.com/office/drawing/2012/chart" uri="{CE6537A1-D6FC-4f65-9D91-7224C49458BB}"/>
            </c:extLst>
          </c:dLbls>
          <c:cat>
            <c:strRef>
              <c:f>'Charts Data'!$A$20:$A$29</c:f>
              <c:strCache>
                <c:ptCount val="10"/>
                <c:pt idx="0">
                  <c:v>Governance</c:v>
                </c:pt>
                <c:pt idx="1">
                  <c:v>Works</c:v>
                </c:pt>
                <c:pt idx="2">
                  <c:v>Education</c:v>
                </c:pt>
                <c:pt idx="3">
                  <c:v>Health</c:v>
                </c:pt>
                <c:pt idx="4">
                  <c:v>Commerce</c:v>
                </c:pt>
                <c:pt idx="5">
                  <c:v>Agriculture</c:v>
                </c:pt>
                <c:pt idx="6">
                  <c:v>Justice</c:v>
                </c:pt>
                <c:pt idx="7">
                  <c:v>Water</c:v>
                </c:pt>
                <c:pt idx="8">
                  <c:v>Environment</c:v>
                </c:pt>
                <c:pt idx="9">
                  <c:v>Social</c:v>
                </c:pt>
              </c:strCache>
            </c:strRef>
          </c:cat>
          <c:val>
            <c:numRef>
              <c:f>'Charts Data'!$B$20:$B$29</c:f>
              <c:numCache>
                <c:formatCode>0.00"bn"</c:formatCode>
                <c:ptCount val="10"/>
                <c:pt idx="0">
                  <c:v>33.100632241</c:v>
                </c:pt>
                <c:pt idx="1">
                  <c:v>24.183614196000001</c:v>
                </c:pt>
                <c:pt idx="2">
                  <c:v>21.8609901144</c:v>
                </c:pt>
                <c:pt idx="3">
                  <c:v>11.987617011079999</c:v>
                </c:pt>
                <c:pt idx="4">
                  <c:v>4.6458259200000001</c:v>
                </c:pt>
                <c:pt idx="5">
                  <c:v>4.3026185400000001</c:v>
                </c:pt>
                <c:pt idx="6">
                  <c:v>3.0832069400000002</c:v>
                </c:pt>
                <c:pt idx="7">
                  <c:v>2.2722963799999998</c:v>
                </c:pt>
                <c:pt idx="8">
                  <c:v>1.59419182</c:v>
                </c:pt>
                <c:pt idx="9">
                  <c:v>1.28310792</c:v>
                </c:pt>
              </c:numCache>
            </c:numRef>
          </c:val>
          <c:extLst xmlns:c16r2="http://schemas.microsoft.com/office/drawing/2015/06/chart">
            <c:ext xmlns:c16="http://schemas.microsoft.com/office/drawing/2014/chart" uri="{C3380CC4-5D6E-409C-BE32-E72D297353CC}">
              <c16:uniqueId val="{00000014-692F-4745-8759-7B081DE7AEAB}"/>
            </c:ext>
          </c:extLst>
        </c:ser>
        <c:dLbls>
          <c:showLegendKey val="0"/>
          <c:showVal val="0"/>
          <c:showCatName val="1"/>
          <c:showSerName val="0"/>
          <c:showPercent val="1"/>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0"/>
      <c:rotY val="20"/>
      <c:depthPercent val="100"/>
      <c:rAngAx val="1"/>
    </c:view3D>
    <c:floor>
      <c:thickness val="0"/>
      <c:spPr>
        <a:solidFill>
          <a:schemeClr val="tx2">
            <a:lumMod val="75000"/>
          </a:schemeClr>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cene3d>
              <a:camera prst="orthographicFront"/>
              <a:lightRig rig="threePt" dir="t"/>
            </a:scene3d>
            <a:sp3d>
              <a:bevelT/>
            </a:sp3d>
          </c:spPr>
          <c:invertIfNegative val="0"/>
          <c:dPt>
            <c:idx val="0"/>
            <c:invertIfNegative val="0"/>
            <c:bubble3D val="0"/>
            <c:spPr>
              <a:solidFill>
                <a:srgbClr val="005426"/>
              </a:soli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1-C515-4D5F-B7CD-B4F3D787711B}"/>
              </c:ext>
            </c:extLst>
          </c:dPt>
          <c:dPt>
            <c:idx val="1"/>
            <c:invertIfNegative val="0"/>
            <c:bubble3D val="0"/>
            <c:spPr>
              <a:solidFill>
                <a:schemeClr val="accent2"/>
              </a:soli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3-C515-4D5F-B7CD-B4F3D787711B}"/>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 Data'!$A$14:$A$16</c:f>
              <c:strCache>
                <c:ptCount val="3"/>
                <c:pt idx="0">
                  <c:v>Personnel Cost</c:v>
                </c:pt>
                <c:pt idx="1">
                  <c:v>Overhead Cost</c:v>
                </c:pt>
                <c:pt idx="2">
                  <c:v>Capital Expenditure</c:v>
                </c:pt>
              </c:strCache>
            </c:strRef>
          </c:cat>
          <c:val>
            <c:numRef>
              <c:f>'Charts Data'!$B$14:$B$16</c:f>
              <c:numCache>
                <c:formatCode>0.00"bn"</c:formatCode>
                <c:ptCount val="3"/>
                <c:pt idx="0">
                  <c:v>29.386790819840002</c:v>
                </c:pt>
                <c:pt idx="1">
                  <c:v>28.40851026208</c:v>
                </c:pt>
                <c:pt idx="2">
                  <c:v>50.518800000109998</c:v>
                </c:pt>
              </c:numCache>
            </c:numRef>
          </c:val>
          <c:extLst xmlns:c16r2="http://schemas.microsoft.com/office/drawing/2015/06/chart">
            <c:ext xmlns:c16="http://schemas.microsoft.com/office/drawing/2014/chart" uri="{C3380CC4-5D6E-409C-BE32-E72D297353CC}">
              <c16:uniqueId val="{00000004-C515-4D5F-B7CD-B4F3D787711B}"/>
            </c:ext>
          </c:extLst>
        </c:ser>
        <c:dLbls>
          <c:showLegendKey val="0"/>
          <c:showVal val="1"/>
          <c:showCatName val="0"/>
          <c:showSerName val="0"/>
          <c:showPercent val="0"/>
          <c:showBubbleSize val="0"/>
        </c:dLbls>
        <c:gapWidth val="300"/>
        <c:shape val="box"/>
        <c:axId val="1310275904"/>
        <c:axId val="1310285696"/>
        <c:axId val="0"/>
      </c:bar3DChart>
      <c:catAx>
        <c:axId val="131027590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10285696"/>
        <c:crosses val="autoZero"/>
        <c:auto val="1"/>
        <c:lblAlgn val="ctr"/>
        <c:lblOffset val="100"/>
        <c:noMultiLvlLbl val="0"/>
      </c:catAx>
      <c:valAx>
        <c:axId val="1310285696"/>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quot;bn&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10275904"/>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cene3d>
              <a:camera prst="orthographicFront"/>
              <a:lightRig rig="threePt" dir="t"/>
            </a:scene3d>
            <a:sp3d>
              <a:bevelT/>
            </a:sp3d>
          </c:spPr>
          <c:dPt>
            <c:idx val="0"/>
            <c:bubble3D val="0"/>
            <c:spPr>
              <a:solidFill>
                <a:srgbClr val="10541D"/>
              </a:soli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1-AEFA-41AD-8DB4-1FE8E21D3DB1}"/>
              </c:ext>
            </c:extLst>
          </c:dPt>
          <c:dPt>
            <c:idx val="1"/>
            <c:bubble3D val="0"/>
            <c:spPr>
              <a:solidFill>
                <a:schemeClr val="accent2">
                  <a:lumMod val="75000"/>
                </a:schemeClr>
              </a:soli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3-AEFA-41AD-8DB4-1FE8E21D3DB1}"/>
              </c:ext>
            </c:extLst>
          </c:dPt>
          <c:dPt>
            <c:idx val="2"/>
            <c:bubble3D val="0"/>
            <c:spPr>
              <a:solidFill>
                <a:schemeClr val="accent1"/>
              </a:solidFill>
              <a:ln>
                <a:noFill/>
              </a:ln>
              <a:effectLst/>
              <a:scene3d>
                <a:camera prst="orthographicFront"/>
                <a:lightRig rig="threePt" dir="t"/>
              </a:scene3d>
              <a:sp3d>
                <a:bevelT/>
              </a:sp3d>
            </c:spPr>
            <c:extLst xmlns:c16r2="http://schemas.microsoft.com/office/drawing/2015/06/chart">
              <c:ext xmlns:c16="http://schemas.microsoft.com/office/drawing/2014/chart" uri="{C3380CC4-5D6E-409C-BE32-E72D297353CC}">
                <c16:uniqueId val="{00000005-AEFA-41AD-8DB4-1FE8E21D3DB1}"/>
              </c:ext>
            </c:extLst>
          </c:dPt>
          <c:dLbls>
            <c:dLbl>
              <c:idx val="0"/>
              <c:layout>
                <c:manualLayout>
                  <c:x val="0.2281307469016704"/>
                  <c:y val="-0.2114537444933921"/>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1-AEFA-41AD-8DB4-1FE8E21D3DB1}"/>
                </c:ext>
                <c:ext xmlns:c15="http://schemas.microsoft.com/office/drawing/2012/chart" uri="{CE6537A1-D6FC-4f65-9D91-7224C49458BB}">
                  <c15:layout>
                    <c:manualLayout>
                      <c:w val="0.28197875927760685"/>
                      <c:h val="0.19991212552175469"/>
                    </c:manualLayout>
                  </c15:layout>
                </c:ext>
              </c:extLst>
            </c:dLbl>
            <c:dLbl>
              <c:idx val="1"/>
              <c:layout>
                <c:manualLayout>
                  <c:x val="0.21906619331543095"/>
                  <c:y val="0.17033796986830391"/>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3-AEFA-41AD-8DB4-1FE8E21D3DB1}"/>
                </c:ext>
                <c:ext xmlns:c15="http://schemas.microsoft.com/office/drawing/2012/chart" uri="{CE6537A1-D6FC-4f65-9D91-7224C49458BB}">
                  <c15:layout>
                    <c:manualLayout>
                      <c:w val="0.34664476543081124"/>
                      <c:h val="0.19991212552175469"/>
                    </c:manualLayout>
                  </c15:layout>
                </c:ext>
              </c:extLst>
            </c:dLbl>
            <c:dLbl>
              <c:idx val="2"/>
              <c:layout>
                <c:manualLayout>
                  <c:x val="-0.22428504240438155"/>
                  <c:y val="-0.37591776798825255"/>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5-AEFA-41AD-8DB4-1FE8E21D3DB1}"/>
                </c:ext>
                <c:ext xmlns:c15="http://schemas.microsoft.com/office/drawing/2012/chart" uri="{CE6537A1-D6FC-4f65-9D91-7224C49458BB}">
                  <c15:layout>
                    <c:manualLayout>
                      <c:w val="0.21589580204208578"/>
                      <c:h val="0.26067547723935391"/>
                    </c:manualLayout>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'Charts Data'!$A$14:$A$16</c:f>
              <c:strCache>
                <c:ptCount val="3"/>
                <c:pt idx="0">
                  <c:v>Personnel Cost</c:v>
                </c:pt>
                <c:pt idx="1">
                  <c:v>Overhead Cost</c:v>
                </c:pt>
                <c:pt idx="2">
                  <c:v>Capital Expenditure</c:v>
                </c:pt>
              </c:strCache>
            </c:strRef>
          </c:cat>
          <c:val>
            <c:numRef>
              <c:f>'Charts Data'!$B$14:$B$16</c:f>
              <c:numCache>
                <c:formatCode>0.00"bn"</c:formatCode>
                <c:ptCount val="3"/>
                <c:pt idx="0">
                  <c:v>29.386790819840002</c:v>
                </c:pt>
                <c:pt idx="1">
                  <c:v>28.40851026208</c:v>
                </c:pt>
                <c:pt idx="2">
                  <c:v>50.518800000109998</c:v>
                </c:pt>
              </c:numCache>
            </c:numRef>
          </c:val>
          <c:extLst xmlns:c16r2="http://schemas.microsoft.com/office/drawing/2015/06/chart">
            <c:ext xmlns:c16="http://schemas.microsoft.com/office/drawing/2014/chart" uri="{C3380CC4-5D6E-409C-BE32-E72D297353CC}">
              <c16:uniqueId val="{00000006-AEFA-41AD-8DB4-1FE8E21D3DB1}"/>
            </c:ext>
          </c:extLst>
        </c:ser>
        <c:dLbls>
          <c:showLegendKey val="0"/>
          <c:showVal val="0"/>
          <c:showCatName val="1"/>
          <c:showSerName val="0"/>
          <c:showPercent val="1"/>
          <c:showBubbleSize val="0"/>
          <c:showLeaderLines val="1"/>
        </c:dLbls>
        <c:firstSliceAng val="0"/>
        <c:holeSize val="50"/>
      </c:doughnutChart>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7"/>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4861111111111111"/>
          <c:y val="0.18287037037037041"/>
          <c:w val="0.68888888888888888"/>
          <c:h val="0.65740740740740744"/>
        </c:manualLayout>
      </c:layout>
      <c:pie3DChart>
        <c:varyColors val="1"/>
        <c:ser>
          <c:idx val="0"/>
          <c:order val="0"/>
          <c:spPr>
            <a:effectLst/>
            <a:scene3d>
              <a:camera prst="orthographicFront"/>
              <a:lightRig rig="threePt" dir="t"/>
            </a:scene3d>
            <a:sp3d>
              <a:bevelT w="114300" prst="artDeco"/>
              <a:contourClr>
                <a:srgbClr val="000000"/>
              </a:contourClr>
            </a:sp3d>
          </c:spPr>
          <c:explosion val="10"/>
          <c:dPt>
            <c:idx val="0"/>
            <c:bubble3D val="0"/>
            <c:explosion val="12"/>
            <c:spPr>
              <a:solidFill>
                <a:schemeClr val="accent1">
                  <a:lumMod val="50000"/>
                </a:schemeClr>
              </a:solidFill>
              <a:ln w="25400">
                <a:solidFill>
                  <a:schemeClr val="lt1"/>
                </a:solidFill>
              </a:ln>
              <a:effectLst/>
              <a:scene3d>
                <a:camera prst="orthographicFront"/>
                <a:lightRig rig="threePt" dir="t"/>
              </a:scene3d>
              <a:sp3d contourW="25400">
                <a:bevelT w="114300" prst="artDeco"/>
                <a:contourClr>
                  <a:schemeClr val="lt1"/>
                </a:contourClr>
              </a:sp3d>
            </c:spPr>
            <c:extLst xmlns:c16r2="http://schemas.microsoft.com/office/drawing/2015/06/chart">
              <c:ext xmlns:c16="http://schemas.microsoft.com/office/drawing/2014/chart" uri="{C3380CC4-5D6E-409C-BE32-E72D297353CC}">
                <c16:uniqueId val="{00000001-D595-4E83-802E-C15A1219266A}"/>
              </c:ext>
            </c:extLst>
          </c:dPt>
          <c:dPt>
            <c:idx val="1"/>
            <c:bubble3D val="0"/>
            <c:spPr>
              <a:solidFill>
                <a:schemeClr val="accent6"/>
              </a:solidFill>
              <a:ln w="25400">
                <a:solidFill>
                  <a:schemeClr val="lt1"/>
                </a:solidFill>
              </a:ln>
              <a:effectLst/>
              <a:scene3d>
                <a:camera prst="orthographicFront"/>
                <a:lightRig rig="threePt" dir="t"/>
              </a:scene3d>
              <a:sp3d contourW="25400">
                <a:bevelT w="114300" prst="artDeco"/>
                <a:contourClr>
                  <a:schemeClr val="lt1"/>
                </a:contourClr>
              </a:sp3d>
            </c:spPr>
            <c:extLst xmlns:c16r2="http://schemas.microsoft.com/office/drawing/2015/06/chart">
              <c:ext xmlns:c16="http://schemas.microsoft.com/office/drawing/2014/chart" uri="{C3380CC4-5D6E-409C-BE32-E72D297353CC}">
                <c16:uniqueId val="{00000003-D595-4E83-802E-C15A1219266A}"/>
              </c:ext>
            </c:extLst>
          </c:dPt>
          <c:dPt>
            <c:idx val="2"/>
            <c:bubble3D val="0"/>
            <c:spPr>
              <a:solidFill>
                <a:schemeClr val="accent3"/>
              </a:solidFill>
              <a:ln w="25400">
                <a:solidFill>
                  <a:schemeClr val="lt1"/>
                </a:solidFill>
              </a:ln>
              <a:effectLst/>
              <a:scene3d>
                <a:camera prst="orthographicFront"/>
                <a:lightRig rig="threePt" dir="t"/>
              </a:scene3d>
              <a:sp3d contourW="25400">
                <a:bevelT w="114300" prst="artDeco"/>
                <a:contourClr>
                  <a:schemeClr val="lt1"/>
                </a:contourClr>
              </a:sp3d>
            </c:spPr>
            <c:extLst xmlns:c16r2="http://schemas.microsoft.com/office/drawing/2015/06/chart">
              <c:ext xmlns:c16="http://schemas.microsoft.com/office/drawing/2014/chart" uri="{C3380CC4-5D6E-409C-BE32-E72D297353CC}">
                <c16:uniqueId val="{00000005-D595-4E83-802E-C15A1219266A}"/>
              </c:ext>
            </c:extLst>
          </c:dPt>
          <c:dPt>
            <c:idx val="3"/>
            <c:bubble3D val="0"/>
            <c:spPr>
              <a:solidFill>
                <a:srgbClr val="00B0F0"/>
              </a:solidFill>
              <a:ln w="25400">
                <a:solidFill>
                  <a:schemeClr val="lt1"/>
                </a:solidFill>
              </a:ln>
              <a:effectLst/>
              <a:scene3d>
                <a:camera prst="orthographicFront"/>
                <a:lightRig rig="threePt" dir="t"/>
              </a:scene3d>
              <a:sp3d contourW="25400">
                <a:bevelT w="114300" prst="artDeco"/>
                <a:contourClr>
                  <a:schemeClr val="lt1"/>
                </a:contourClr>
              </a:sp3d>
            </c:spPr>
            <c:extLst xmlns:c16r2="http://schemas.microsoft.com/office/drawing/2015/06/chart">
              <c:ext xmlns:c16="http://schemas.microsoft.com/office/drawing/2014/chart" uri="{C3380CC4-5D6E-409C-BE32-E72D297353CC}">
                <c16:uniqueId val="{00000007-D595-4E83-802E-C15A1219266A}"/>
              </c:ext>
            </c:extLst>
          </c:dPt>
          <c:dPt>
            <c:idx val="4"/>
            <c:bubble3D val="0"/>
            <c:spPr>
              <a:solidFill>
                <a:schemeClr val="accent5"/>
              </a:solidFill>
              <a:ln w="25400">
                <a:solidFill>
                  <a:schemeClr val="lt1"/>
                </a:solidFill>
              </a:ln>
              <a:effectLst/>
              <a:scene3d>
                <a:camera prst="orthographicFront"/>
                <a:lightRig rig="threePt" dir="t"/>
              </a:scene3d>
              <a:sp3d contourW="25400">
                <a:bevelT w="114300" prst="artDeco"/>
                <a:contourClr>
                  <a:schemeClr val="lt1"/>
                </a:contourClr>
              </a:sp3d>
            </c:spPr>
            <c:extLst xmlns:c16r2="http://schemas.microsoft.com/office/drawing/2015/06/chart">
              <c:ext xmlns:c16="http://schemas.microsoft.com/office/drawing/2014/chart" uri="{C3380CC4-5D6E-409C-BE32-E72D297353CC}">
                <c16:uniqueId val="{00000009-D595-4E83-802E-C15A1219266A}"/>
              </c:ext>
            </c:extLst>
          </c:dPt>
          <c:dPt>
            <c:idx val="5"/>
            <c:bubble3D val="0"/>
            <c:spPr>
              <a:solidFill>
                <a:srgbClr val="FFC000"/>
              </a:solidFill>
              <a:ln w="25400">
                <a:solidFill>
                  <a:schemeClr val="lt1"/>
                </a:solidFill>
              </a:ln>
              <a:effectLst/>
              <a:scene3d>
                <a:camera prst="orthographicFront"/>
                <a:lightRig rig="threePt" dir="t"/>
              </a:scene3d>
              <a:sp3d contourW="25400">
                <a:bevelT w="114300" prst="artDeco"/>
                <a:contourClr>
                  <a:schemeClr val="lt1"/>
                </a:contourClr>
              </a:sp3d>
            </c:spPr>
            <c:extLst xmlns:c16r2="http://schemas.microsoft.com/office/drawing/2015/06/chart">
              <c:ext xmlns:c16="http://schemas.microsoft.com/office/drawing/2014/chart" uri="{C3380CC4-5D6E-409C-BE32-E72D297353CC}">
                <c16:uniqueId val="{0000000B-D595-4E83-802E-C15A1219266A}"/>
              </c:ext>
            </c:extLst>
          </c:dPt>
          <c:dPt>
            <c:idx val="6"/>
            <c:bubble3D val="0"/>
            <c:spPr>
              <a:solidFill>
                <a:schemeClr val="accent1">
                  <a:lumMod val="60000"/>
                </a:schemeClr>
              </a:solidFill>
              <a:ln w="25400">
                <a:solidFill>
                  <a:schemeClr val="lt1"/>
                </a:solidFill>
              </a:ln>
              <a:effectLst/>
              <a:scene3d>
                <a:camera prst="orthographicFront"/>
                <a:lightRig rig="threePt" dir="t"/>
              </a:scene3d>
              <a:sp3d contourW="25400">
                <a:bevelT w="114300" prst="artDeco"/>
                <a:contourClr>
                  <a:schemeClr val="lt1"/>
                </a:contourClr>
              </a:sp3d>
            </c:spPr>
            <c:extLst xmlns:c16r2="http://schemas.microsoft.com/office/drawing/2015/06/chart">
              <c:ext xmlns:c16="http://schemas.microsoft.com/office/drawing/2014/chart" uri="{C3380CC4-5D6E-409C-BE32-E72D297353CC}">
                <c16:uniqueId val="{0000000D-D595-4E83-802E-C15A1219266A}"/>
              </c:ext>
            </c:extLst>
          </c:dPt>
          <c:dPt>
            <c:idx val="7"/>
            <c:bubble3D val="0"/>
            <c:spPr>
              <a:solidFill>
                <a:schemeClr val="accent2">
                  <a:lumMod val="60000"/>
                </a:schemeClr>
              </a:solidFill>
              <a:ln w="25400">
                <a:solidFill>
                  <a:schemeClr val="lt1"/>
                </a:solidFill>
              </a:ln>
              <a:effectLst/>
              <a:scene3d>
                <a:camera prst="orthographicFront"/>
                <a:lightRig rig="threePt" dir="t"/>
              </a:scene3d>
              <a:sp3d contourW="25400">
                <a:bevelT w="114300" prst="artDeco"/>
                <a:contourClr>
                  <a:schemeClr val="lt1"/>
                </a:contourClr>
              </a:sp3d>
            </c:spPr>
            <c:extLst xmlns:c16r2="http://schemas.microsoft.com/office/drawing/2015/06/chart">
              <c:ext xmlns:c16="http://schemas.microsoft.com/office/drawing/2014/chart" uri="{C3380CC4-5D6E-409C-BE32-E72D297353CC}">
                <c16:uniqueId val="{0000000F-D595-4E83-802E-C15A1219266A}"/>
              </c:ext>
            </c:extLst>
          </c:dPt>
          <c:dPt>
            <c:idx val="8"/>
            <c:bubble3D val="0"/>
            <c:spPr>
              <a:solidFill>
                <a:schemeClr val="accent3">
                  <a:lumMod val="60000"/>
                </a:schemeClr>
              </a:solidFill>
              <a:ln w="25400">
                <a:solidFill>
                  <a:schemeClr val="lt1"/>
                </a:solidFill>
              </a:ln>
              <a:effectLst/>
              <a:scene3d>
                <a:camera prst="orthographicFront"/>
                <a:lightRig rig="threePt" dir="t"/>
              </a:scene3d>
              <a:sp3d contourW="25400">
                <a:bevelT w="114300" prst="artDeco"/>
                <a:contourClr>
                  <a:schemeClr val="lt1"/>
                </a:contourClr>
              </a:sp3d>
            </c:spPr>
            <c:extLst xmlns:c16r2="http://schemas.microsoft.com/office/drawing/2015/06/chart">
              <c:ext xmlns:c16="http://schemas.microsoft.com/office/drawing/2014/chart" uri="{C3380CC4-5D6E-409C-BE32-E72D297353CC}">
                <c16:uniqueId val="{00000011-D595-4E83-802E-C15A1219266A}"/>
              </c:ext>
            </c:extLst>
          </c:dPt>
          <c:dPt>
            <c:idx val="9"/>
            <c:bubble3D val="0"/>
            <c:spPr>
              <a:solidFill>
                <a:schemeClr val="accent4">
                  <a:lumMod val="60000"/>
                </a:schemeClr>
              </a:solidFill>
              <a:ln w="25400">
                <a:solidFill>
                  <a:schemeClr val="lt1"/>
                </a:solidFill>
              </a:ln>
              <a:effectLst/>
              <a:scene3d>
                <a:camera prst="orthographicFront"/>
                <a:lightRig rig="threePt" dir="t"/>
              </a:scene3d>
              <a:sp3d contourW="25400">
                <a:bevelT w="114300" prst="artDeco"/>
                <a:contourClr>
                  <a:schemeClr val="lt1"/>
                </a:contourClr>
              </a:sp3d>
            </c:spPr>
            <c:extLst xmlns:c16r2="http://schemas.microsoft.com/office/drawing/2015/06/chart">
              <c:ext xmlns:c16="http://schemas.microsoft.com/office/drawing/2014/chart" uri="{C3380CC4-5D6E-409C-BE32-E72D297353CC}">
                <c16:uniqueId val="{00000013-D595-4E83-802E-C15A1219266A}"/>
              </c:ext>
            </c:extLst>
          </c:dPt>
          <c:dLbls>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'Sector Allocation'!$B$145:$B$154</c:f>
              <c:strCache>
                <c:ptCount val="10"/>
                <c:pt idx="0">
                  <c:v>Governance</c:v>
                </c:pt>
                <c:pt idx="1">
                  <c:v>Agriculture</c:v>
                </c:pt>
                <c:pt idx="2">
                  <c:v>Commerce</c:v>
                </c:pt>
                <c:pt idx="3">
                  <c:v>Works</c:v>
                </c:pt>
                <c:pt idx="4">
                  <c:v>Water</c:v>
                </c:pt>
                <c:pt idx="5">
                  <c:v>Justice</c:v>
                </c:pt>
                <c:pt idx="6">
                  <c:v>Social</c:v>
                </c:pt>
                <c:pt idx="7">
                  <c:v>Education</c:v>
                </c:pt>
                <c:pt idx="8">
                  <c:v>Health</c:v>
                </c:pt>
                <c:pt idx="9">
                  <c:v>Environment</c:v>
                </c:pt>
              </c:strCache>
            </c:strRef>
          </c:cat>
          <c:val>
            <c:numRef>
              <c:f>'Sector Allocation'!$C$145:$C$154</c:f>
              <c:numCache>
                <c:formatCode>0.00"bn"</c:formatCode>
                <c:ptCount val="10"/>
                <c:pt idx="0">
                  <c:v>33.100632240549999</c:v>
                </c:pt>
                <c:pt idx="1">
                  <c:v>4.3026185400000001</c:v>
                </c:pt>
                <c:pt idx="2">
                  <c:v>4.6458259200000001</c:v>
                </c:pt>
                <c:pt idx="3">
                  <c:v>24.183614196000001</c:v>
                </c:pt>
                <c:pt idx="4">
                  <c:v>2.2722963799999998</c:v>
                </c:pt>
                <c:pt idx="5">
                  <c:v>3.0832069400000002</c:v>
                </c:pt>
                <c:pt idx="6">
                  <c:v>1.28310792</c:v>
                </c:pt>
                <c:pt idx="7">
                  <c:v>21.8609901144</c:v>
                </c:pt>
                <c:pt idx="8">
                  <c:v>11.987617011079999</c:v>
                </c:pt>
                <c:pt idx="9">
                  <c:v>1.59419182</c:v>
                </c:pt>
              </c:numCache>
            </c:numRef>
          </c:val>
          <c:extLst xmlns:c16r2="http://schemas.microsoft.com/office/drawing/2015/06/chart">
            <c:ext xmlns:c16="http://schemas.microsoft.com/office/drawing/2014/chart" uri="{C3380CC4-5D6E-409C-BE32-E72D297353CC}">
              <c16:uniqueId val="{00000014-D595-4E83-802E-C15A1219266A}"/>
            </c:ext>
          </c:extLst>
        </c:ser>
        <c:dLbls>
          <c:showLegendKey val="0"/>
          <c:showVal val="0"/>
          <c:showCatName val="1"/>
          <c:showSerName val="0"/>
          <c:showPercent val="1"/>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20"/>
      <c:rotY val="5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w="25400">
              <a:solidFill>
                <a:schemeClr val="lt1"/>
              </a:solidFill>
            </a:ln>
            <a:effectLst/>
            <a:scene3d>
              <a:camera prst="orthographicFront"/>
              <a:lightRig rig="threePt" dir="t"/>
            </a:scene3d>
            <a:sp3d contourW="25400">
              <a:bevelT prst="relaxedInset"/>
              <a:contourClr>
                <a:schemeClr val="lt1"/>
              </a:contourClr>
            </a:sp3d>
          </c:spPr>
          <c:invertIfNegative val="0"/>
          <c:dPt>
            <c:idx val="0"/>
            <c:invertIfNegative val="0"/>
            <c:bubble3D val="0"/>
            <c:explosion val="12"/>
            <c:spPr>
              <a:solidFill>
                <a:schemeClr val="accent1">
                  <a:lumMod val="50000"/>
                </a:schemeClr>
              </a:solidFill>
              <a:ln w="25400">
                <a:solidFill>
                  <a:schemeClr val="lt1"/>
                </a:solidFill>
              </a:ln>
              <a:effectLst/>
              <a:scene3d>
                <a:camera prst="orthographicFront"/>
                <a:lightRig rig="threePt" dir="t"/>
              </a:scene3d>
              <a:sp3d contourW="25400">
                <a:bevelT prst="relaxedInset"/>
                <a:contourClr>
                  <a:schemeClr val="lt1"/>
                </a:contourClr>
              </a:sp3d>
            </c:spPr>
            <c:extLst xmlns:c16r2="http://schemas.microsoft.com/office/drawing/2015/06/chart">
              <c:ext xmlns:c16="http://schemas.microsoft.com/office/drawing/2014/chart" uri="{C3380CC4-5D6E-409C-BE32-E72D297353CC}">
                <c16:uniqueId val="{00000001-BE20-49A2-A0B9-C8BC42A0C15F}"/>
              </c:ext>
            </c:extLst>
          </c:dPt>
          <c:dPt>
            <c:idx val="1"/>
            <c:invertIfNegative val="0"/>
            <c:bubble3D val="0"/>
            <c:spPr>
              <a:solidFill>
                <a:schemeClr val="accent1"/>
              </a:solidFill>
              <a:ln w="25400">
                <a:solidFill>
                  <a:schemeClr val="lt1"/>
                </a:solidFill>
              </a:ln>
              <a:effectLst/>
              <a:scene3d>
                <a:camera prst="orthographicFront"/>
                <a:lightRig rig="threePt" dir="t"/>
              </a:scene3d>
              <a:sp3d contourW="25400">
                <a:bevelT prst="relaxedInset"/>
                <a:contourClr>
                  <a:schemeClr val="lt1"/>
                </a:contourClr>
              </a:sp3d>
            </c:spPr>
            <c:extLst xmlns:c16r2="http://schemas.microsoft.com/office/drawing/2015/06/chart">
              <c:ext xmlns:c16="http://schemas.microsoft.com/office/drawing/2014/chart" uri="{C3380CC4-5D6E-409C-BE32-E72D297353CC}">
                <c16:uniqueId val="{00000003-BE20-49A2-A0B9-C8BC42A0C15F}"/>
              </c:ext>
            </c:extLst>
          </c:dPt>
          <c:dPt>
            <c:idx val="3"/>
            <c:invertIfNegative val="0"/>
            <c:bubble3D val="0"/>
            <c:spPr>
              <a:solidFill>
                <a:schemeClr val="accent1"/>
              </a:solidFill>
              <a:ln w="25400">
                <a:solidFill>
                  <a:schemeClr val="lt1"/>
                </a:solidFill>
              </a:ln>
              <a:effectLst/>
              <a:scene3d>
                <a:camera prst="orthographicFront"/>
                <a:lightRig rig="threePt" dir="t"/>
              </a:scene3d>
              <a:sp3d contourW="25400">
                <a:bevelT prst="relaxedInset"/>
                <a:contourClr>
                  <a:schemeClr val="lt1"/>
                </a:contourClr>
              </a:sp3d>
            </c:spPr>
            <c:extLst xmlns:c16r2="http://schemas.microsoft.com/office/drawing/2015/06/chart">
              <c:ext xmlns:c16="http://schemas.microsoft.com/office/drawing/2014/chart" uri="{C3380CC4-5D6E-409C-BE32-E72D297353CC}">
                <c16:uniqueId val="{00000005-BE20-49A2-A0B9-C8BC42A0C15F}"/>
              </c:ext>
            </c:extLst>
          </c:dPt>
          <c:dPt>
            <c:idx val="5"/>
            <c:invertIfNegative val="0"/>
            <c:bubble3D val="0"/>
            <c:spPr>
              <a:solidFill>
                <a:schemeClr val="accent1"/>
              </a:solidFill>
              <a:ln w="25400">
                <a:solidFill>
                  <a:schemeClr val="lt1"/>
                </a:solidFill>
              </a:ln>
              <a:effectLst/>
              <a:scene3d>
                <a:camera prst="orthographicFront"/>
                <a:lightRig rig="threePt" dir="t"/>
              </a:scene3d>
              <a:sp3d contourW="25400">
                <a:bevelT prst="relaxedInset"/>
                <a:contourClr>
                  <a:schemeClr val="lt1"/>
                </a:contourClr>
              </a:sp3d>
            </c:spPr>
            <c:extLst xmlns:c16r2="http://schemas.microsoft.com/office/drawing/2015/06/chart">
              <c:ext xmlns:c16="http://schemas.microsoft.com/office/drawing/2014/chart" uri="{C3380CC4-5D6E-409C-BE32-E72D297353CC}">
                <c16:uniqueId val="{00000007-BE20-49A2-A0B9-C8BC42A0C15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'Sector Allocation'!$B$145:$B$154</c:f>
              <c:strCache>
                <c:ptCount val="10"/>
                <c:pt idx="0">
                  <c:v>Governance</c:v>
                </c:pt>
                <c:pt idx="1">
                  <c:v>Agriculture</c:v>
                </c:pt>
                <c:pt idx="2">
                  <c:v>Commerce</c:v>
                </c:pt>
                <c:pt idx="3">
                  <c:v>Works</c:v>
                </c:pt>
                <c:pt idx="4">
                  <c:v>Water</c:v>
                </c:pt>
                <c:pt idx="5">
                  <c:v>Justice</c:v>
                </c:pt>
                <c:pt idx="6">
                  <c:v>Social</c:v>
                </c:pt>
                <c:pt idx="7">
                  <c:v>Education</c:v>
                </c:pt>
                <c:pt idx="8">
                  <c:v>Health</c:v>
                </c:pt>
                <c:pt idx="9">
                  <c:v>Environment</c:v>
                </c:pt>
              </c:strCache>
            </c:strRef>
          </c:cat>
          <c:val>
            <c:numRef>
              <c:f>'Sector Allocation'!$C$145:$C$154</c:f>
              <c:numCache>
                <c:formatCode>0.00"bn"</c:formatCode>
                <c:ptCount val="10"/>
                <c:pt idx="0">
                  <c:v>33.100632240549999</c:v>
                </c:pt>
                <c:pt idx="1">
                  <c:v>4.3026185400000001</c:v>
                </c:pt>
                <c:pt idx="2">
                  <c:v>4.6458259200000001</c:v>
                </c:pt>
                <c:pt idx="3">
                  <c:v>24.183614196000001</c:v>
                </c:pt>
                <c:pt idx="4">
                  <c:v>2.2722963799999998</c:v>
                </c:pt>
                <c:pt idx="5">
                  <c:v>3.0832069400000002</c:v>
                </c:pt>
                <c:pt idx="6">
                  <c:v>1.28310792</c:v>
                </c:pt>
                <c:pt idx="7">
                  <c:v>21.8609901144</c:v>
                </c:pt>
                <c:pt idx="8">
                  <c:v>11.987617011079999</c:v>
                </c:pt>
                <c:pt idx="9">
                  <c:v>1.59419182</c:v>
                </c:pt>
              </c:numCache>
            </c:numRef>
          </c:val>
          <c:extLst xmlns:c16r2="http://schemas.microsoft.com/office/drawing/2015/06/chart">
            <c:ext xmlns:c16="http://schemas.microsoft.com/office/drawing/2014/chart" uri="{C3380CC4-5D6E-409C-BE32-E72D297353CC}">
              <c16:uniqueId val="{00000008-BE20-49A2-A0B9-C8BC42A0C15F}"/>
            </c:ext>
          </c:extLst>
        </c:ser>
        <c:dLbls>
          <c:showLegendKey val="0"/>
          <c:showVal val="1"/>
          <c:showCatName val="0"/>
          <c:showSerName val="0"/>
          <c:showPercent val="0"/>
          <c:showBubbleSize val="0"/>
        </c:dLbls>
        <c:gapWidth val="300"/>
        <c:shape val="box"/>
        <c:axId val="1310276992"/>
        <c:axId val="1310279168"/>
        <c:axId val="0"/>
      </c:bar3DChart>
      <c:catAx>
        <c:axId val="1310276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0279168"/>
        <c:crosses val="autoZero"/>
        <c:auto val="1"/>
        <c:lblAlgn val="ctr"/>
        <c:lblOffset val="100"/>
        <c:noMultiLvlLbl val="0"/>
      </c:catAx>
      <c:valAx>
        <c:axId val="131027916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quot;bn&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0276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
      <c:rotY val="10"/>
      <c:depthPercent val="100"/>
      <c:rAngAx val="0"/>
      <c:perspective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w="25400">
              <a:solidFill>
                <a:schemeClr val="lt1"/>
              </a:solidFill>
            </a:ln>
            <a:effectLst/>
            <a:scene3d>
              <a:camera prst="orthographicFront"/>
              <a:lightRig rig="threePt" dir="t"/>
            </a:scene3d>
            <a:sp3d contourW="25400">
              <a:bevelT/>
              <a:contourClr>
                <a:schemeClr val="lt1"/>
              </a:contourClr>
            </a:sp3d>
          </c:spPr>
          <c:invertIfNegative val="0"/>
          <c:dPt>
            <c:idx val="0"/>
            <c:invertIfNegative val="0"/>
            <c:bubble3D val="0"/>
            <c:explosion val="3"/>
            <c:spPr>
              <a:solidFill>
                <a:schemeClr val="accent6">
                  <a:lumMod val="75000"/>
                </a:schemeClr>
              </a:solidFill>
              <a:ln w="25400">
                <a:solidFill>
                  <a:schemeClr val="lt1"/>
                </a:solidFill>
              </a:ln>
              <a:effectLst/>
              <a:scene3d>
                <a:camera prst="orthographicFront"/>
                <a:lightRig rig="threePt" dir="t"/>
              </a:scene3d>
              <a:sp3d contourW="25400">
                <a:bevelT/>
                <a:contourClr>
                  <a:schemeClr val="lt1"/>
                </a:contourClr>
              </a:sp3d>
            </c:spPr>
            <c:extLst xmlns:c16r2="http://schemas.microsoft.com/office/drawing/2015/06/chart">
              <c:ext xmlns:c16="http://schemas.microsoft.com/office/drawing/2014/chart" uri="{C3380CC4-5D6E-409C-BE32-E72D297353CC}">
                <c16:uniqueId val="{00000001-D56B-47AA-B3A3-AABA86923247}"/>
              </c:ext>
            </c:extLst>
          </c:dPt>
          <c:dPt>
            <c:idx val="1"/>
            <c:invertIfNegative val="0"/>
            <c:bubble3D val="0"/>
            <c:explosion val="5"/>
            <c:spPr>
              <a:solidFill>
                <a:schemeClr val="accent5"/>
              </a:solidFill>
              <a:ln w="25400">
                <a:solidFill>
                  <a:schemeClr val="lt1"/>
                </a:solidFill>
              </a:ln>
              <a:effectLst/>
              <a:scene3d>
                <a:camera prst="orthographicFront"/>
                <a:lightRig rig="threePt" dir="t"/>
              </a:scene3d>
              <a:sp3d contourW="25400">
                <a:bevelT/>
                <a:contourClr>
                  <a:schemeClr val="lt1"/>
                </a:contourClr>
              </a:sp3d>
            </c:spPr>
            <c:extLst xmlns:c16r2="http://schemas.microsoft.com/office/drawing/2015/06/chart">
              <c:ext xmlns:c16="http://schemas.microsoft.com/office/drawing/2014/chart" uri="{C3380CC4-5D6E-409C-BE32-E72D297353CC}">
                <c16:uniqueId val="{00000003-D56B-47AA-B3A3-AABA86923247}"/>
              </c:ext>
            </c:extLst>
          </c:dPt>
          <c:dPt>
            <c:idx val="2"/>
            <c:invertIfNegative val="0"/>
            <c:bubble3D val="0"/>
            <c:explosion val="3"/>
            <c:spPr>
              <a:solidFill>
                <a:schemeClr val="accent2">
                  <a:lumMod val="75000"/>
                </a:schemeClr>
              </a:solidFill>
              <a:ln w="25400">
                <a:solidFill>
                  <a:schemeClr val="lt1"/>
                </a:solidFill>
              </a:ln>
              <a:effectLst/>
              <a:scene3d>
                <a:camera prst="orthographicFront"/>
                <a:lightRig rig="threePt" dir="t"/>
              </a:scene3d>
              <a:sp3d contourW="25400">
                <a:bevelT/>
                <a:contourClr>
                  <a:schemeClr val="lt1"/>
                </a:contourClr>
              </a:sp3d>
            </c:spPr>
            <c:extLst xmlns:c16r2="http://schemas.microsoft.com/office/drawing/2015/06/chart">
              <c:ext xmlns:c16="http://schemas.microsoft.com/office/drawing/2014/chart" uri="{C3380CC4-5D6E-409C-BE32-E72D297353CC}">
                <c16:uniqueId val="{00000005-D56B-47AA-B3A3-AABA86923247}"/>
              </c:ext>
            </c:extLst>
          </c:dPt>
          <c:dLbls>
            <c:dLbl>
              <c:idx val="0"/>
              <c:tx>
                <c:rich>
                  <a:bodyPr/>
                  <a:lstStyle/>
                  <a:p>
                    <a:fld id="{42926B89-D99B-4680-9E05-88C7C055854B}" type="VALUE">
                      <a:rPr lang="en-US"/>
                      <a:pPr/>
                      <a:t>[VALUE]</a:t>
                    </a:fld>
                    <a:endParaRPr lang="en-US"/>
                  </a:p>
                  <a:p>
                    <a:r>
                      <a:rPr lang="en-US"/>
                      <a:t>(27.13%)</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56B-47AA-B3A3-AABA86923247}"/>
                </c:ext>
                <c:ext xmlns:c15="http://schemas.microsoft.com/office/drawing/2012/chart" uri="{CE6537A1-D6FC-4f65-9D91-7224C49458BB}">
                  <c15:dlblFieldTable/>
                  <c15:showDataLabelsRange val="0"/>
                </c:ext>
              </c:extLst>
            </c:dLbl>
            <c:dLbl>
              <c:idx val="1"/>
              <c:layout>
                <c:manualLayout>
                  <c:x val="1.4814814814814722E-2"/>
                  <c:y val="-6.5217391304347824E-2"/>
                </c:manualLayout>
              </c:layout>
              <c:tx>
                <c:rich>
                  <a:bodyPr/>
                  <a:lstStyle/>
                  <a:p>
                    <a:fld id="{A52E4A77-C223-48C6-8127-BB91026D5486}" type="VALUE">
                      <a:rPr lang="en-US"/>
                      <a:pPr/>
                      <a:t>[VALUE]</a:t>
                    </a:fld>
                    <a:endParaRPr lang="en-US"/>
                  </a:p>
                  <a:p>
                    <a:r>
                      <a:rPr lang="en-US"/>
                      <a:t>26.23%)</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56B-47AA-B3A3-AABA86923247}"/>
                </c:ext>
                <c:ext xmlns:c15="http://schemas.microsoft.com/office/drawing/2012/chart" uri="{CE6537A1-D6FC-4f65-9D91-7224C49458BB}">
                  <c15:dlblFieldTable/>
                  <c15:showDataLabelsRange val="0"/>
                </c:ext>
              </c:extLst>
            </c:dLbl>
            <c:dLbl>
              <c:idx val="2"/>
              <c:layout>
                <c:manualLayout>
                  <c:x val="9.8765432098764597E-3"/>
                  <c:y val="-5.0724637681159437E-2"/>
                </c:manualLayout>
              </c:layout>
              <c:tx>
                <c:rich>
                  <a:bodyPr/>
                  <a:lstStyle/>
                  <a:p>
                    <a:fld id="{BD4F3FF7-3E6C-4553-85E7-3D6E5D9D2D7B}" type="VALUE">
                      <a:rPr lang="en-US"/>
                      <a:pPr/>
                      <a:t>[VALUE]</a:t>
                    </a:fld>
                    <a:endParaRPr lang="en-US"/>
                  </a:p>
                  <a:p>
                    <a:r>
                      <a:rPr lang="en-US"/>
                      <a:t>(46.64%)</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56B-47AA-B3A3-AABA86923247}"/>
                </c:ext>
                <c:ext xmlns:c15="http://schemas.microsoft.com/office/drawing/2012/chart" uri="{CE6537A1-D6FC-4f65-9D91-7224C49458BB}">
                  <c15:dlblFieldTable/>
                  <c15:showDataLabelsRange val="0"/>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 Data'!$A$8:$A$10</c:f>
              <c:strCache>
                <c:ptCount val="3"/>
                <c:pt idx="0">
                  <c:v>Personnel Cost</c:v>
                </c:pt>
                <c:pt idx="1">
                  <c:v>Overhead Cost</c:v>
                </c:pt>
                <c:pt idx="2">
                  <c:v>Capital Expenditure</c:v>
                </c:pt>
              </c:strCache>
            </c:strRef>
          </c:cat>
          <c:val>
            <c:numRef>
              <c:f>'Charts Data'!$B$8:$B$10</c:f>
              <c:numCache>
                <c:formatCode>_(* #,##0_);_(* \(#,##0\);_(* "-"??_);_(@_)</c:formatCode>
                <c:ptCount val="3"/>
                <c:pt idx="0">
                  <c:v>29386790819.84</c:v>
                </c:pt>
                <c:pt idx="1">
                  <c:v>28408510262.080002</c:v>
                </c:pt>
                <c:pt idx="2">
                  <c:v>50518800000.110001</c:v>
                </c:pt>
              </c:numCache>
            </c:numRef>
          </c:val>
          <c:extLst xmlns:c16r2="http://schemas.microsoft.com/office/drawing/2015/06/chart">
            <c:ext xmlns:c16="http://schemas.microsoft.com/office/drawing/2014/chart" uri="{C3380CC4-5D6E-409C-BE32-E72D297353CC}">
              <c16:uniqueId val="{00000006-D56B-47AA-B3A3-AABA86923247}"/>
            </c:ext>
          </c:extLst>
        </c:ser>
        <c:dLbls>
          <c:showLegendKey val="0"/>
          <c:showVal val="1"/>
          <c:showCatName val="0"/>
          <c:showSerName val="0"/>
          <c:showPercent val="0"/>
          <c:showBubbleSize val="0"/>
        </c:dLbls>
        <c:gapWidth val="75"/>
        <c:shape val="box"/>
        <c:axId val="1121108528"/>
        <c:axId val="1310286240"/>
        <c:axId val="0"/>
      </c:bar3DChart>
      <c:catAx>
        <c:axId val="1121108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10286240"/>
        <c:crosses val="autoZero"/>
        <c:auto val="1"/>
        <c:lblAlgn val="ctr"/>
        <c:lblOffset val="100"/>
        <c:noMultiLvlLbl val="0"/>
      </c:catAx>
      <c:valAx>
        <c:axId val="1310286240"/>
        <c:scaling>
          <c:orientation val="minMax"/>
        </c:scaling>
        <c:delete val="0"/>
        <c:axPos val="l"/>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12110852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cene3d>
              <a:camera prst="orthographicFront"/>
              <a:lightRig rig="threePt" dir="t"/>
            </a:scene3d>
            <a:sp3d>
              <a:bevelT w="114300" prst="artDeco"/>
            </a:sp3d>
          </c:spPr>
          <c:dPt>
            <c:idx val="0"/>
            <c:bubble3D val="0"/>
            <c:spPr>
              <a:solidFill>
                <a:schemeClr val="accent2">
                  <a:lumMod val="75000"/>
                </a:schemeClr>
              </a:solidFill>
              <a:ln w="19050">
                <a:solidFill>
                  <a:schemeClr val="lt1"/>
                </a:solidFill>
              </a:ln>
              <a:effectLst/>
              <a:scene3d>
                <a:camera prst="orthographicFront"/>
                <a:lightRig rig="threePt" dir="t"/>
              </a:scene3d>
              <a:sp3d>
                <a:bevelT w="114300" prst="artDeco"/>
              </a:sp3d>
            </c:spPr>
            <c:extLst xmlns:c16r2="http://schemas.microsoft.com/office/drawing/2015/06/chart">
              <c:ext xmlns:c16="http://schemas.microsoft.com/office/drawing/2014/chart" uri="{C3380CC4-5D6E-409C-BE32-E72D297353CC}">
                <c16:uniqueId val="{00000001-1633-40C3-946B-4F5E26093E1C}"/>
              </c:ext>
            </c:extLst>
          </c:dPt>
          <c:dPt>
            <c:idx val="1"/>
            <c:bubble3D val="0"/>
            <c:spPr>
              <a:solidFill>
                <a:schemeClr val="accent5">
                  <a:lumMod val="75000"/>
                </a:schemeClr>
              </a:solidFill>
              <a:ln w="19050">
                <a:solidFill>
                  <a:schemeClr val="lt1"/>
                </a:solidFill>
              </a:ln>
              <a:effectLst/>
              <a:scene3d>
                <a:camera prst="orthographicFront"/>
                <a:lightRig rig="threePt" dir="t"/>
              </a:scene3d>
              <a:sp3d>
                <a:bevelT w="114300" prst="artDeco"/>
              </a:sp3d>
            </c:spPr>
            <c:extLst xmlns:c16r2="http://schemas.microsoft.com/office/drawing/2015/06/chart">
              <c:ext xmlns:c16="http://schemas.microsoft.com/office/drawing/2014/chart" uri="{C3380CC4-5D6E-409C-BE32-E72D297353CC}">
                <c16:uniqueId val="{00000003-1633-40C3-946B-4F5E26093E1C}"/>
              </c:ext>
            </c:extLst>
          </c:dPt>
          <c:dLbls>
            <c:dLbl>
              <c:idx val="0"/>
              <c:layout>
                <c:manualLayout>
                  <c:x val="0.25732768144580281"/>
                  <c:y val="0.1254039673612227"/>
                </c:manualLayout>
              </c:layou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1-1633-40C3-946B-4F5E26093E1C}"/>
                </c:ext>
                <c:ext xmlns:c15="http://schemas.microsoft.com/office/drawing/2012/chart" uri="{CE6537A1-D6FC-4f65-9D91-7224C49458BB}"/>
              </c:extLst>
            </c:dLbl>
            <c:dLbl>
              <c:idx val="1"/>
              <c:layout>
                <c:manualLayout>
                  <c:x val="-0.16622144623128868"/>
                  <c:y val="0.19263456090651548"/>
                </c:manualLayout>
              </c:layout>
              <c:showLegendKey val="0"/>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3-1633-40C3-946B-4F5E26093E1C}"/>
                </c:ext>
                <c:ext xmlns:c15="http://schemas.microsoft.com/office/drawing/2012/chart" uri="{CE6537A1-D6FC-4f65-9D91-7224C49458BB}"/>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separator> </c:separator>
            <c:showLeaderLines val="1"/>
            <c:leaderLines>
              <c:spPr>
                <a:ln w="19050"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'Charts Data'!$A$3:$A$4</c:f>
              <c:strCache>
                <c:ptCount val="2"/>
                <c:pt idx="0">
                  <c:v>Capital Receipt</c:v>
                </c:pt>
                <c:pt idx="1">
                  <c:v>Total Recurrent Revenue  </c:v>
                </c:pt>
              </c:strCache>
            </c:strRef>
          </c:cat>
          <c:val>
            <c:numRef>
              <c:f>'Charts Data'!$B$3:$B$4</c:f>
              <c:numCache>
                <c:formatCode>_(* #,##0_);_(* \(#,##0\);_(* "-"??_);_(@_)</c:formatCode>
                <c:ptCount val="2"/>
                <c:pt idx="0">
                  <c:v>32165000000</c:v>
                </c:pt>
                <c:pt idx="1">
                  <c:v>76149101082</c:v>
                </c:pt>
              </c:numCache>
            </c:numRef>
          </c:val>
          <c:extLst xmlns:c16r2="http://schemas.microsoft.com/office/drawing/2015/06/chart">
            <c:ext xmlns:c16="http://schemas.microsoft.com/office/drawing/2014/chart" uri="{C3380CC4-5D6E-409C-BE32-E72D297353CC}">
              <c16:uniqueId val="{00000004-1633-40C3-946B-4F5E26093E1C}"/>
            </c:ext>
          </c:extLst>
        </c:ser>
        <c:dLbls>
          <c:showLegendKey val="0"/>
          <c:showVal val="0"/>
          <c:showCatName val="1"/>
          <c:showSerName val="0"/>
          <c:showPercent val="1"/>
          <c:showBubbleSize val="0"/>
          <c:showLeaderLines val="1"/>
        </c:dLbls>
        <c:firstSliceAng val="0"/>
        <c:holeSize val="50"/>
      </c:doughnutChart>
      <c:spPr>
        <a:noFill/>
        <a:ln>
          <a:noFill/>
        </a:ln>
        <a:effectLst/>
      </c:spPr>
    </c:plotArea>
    <c:plotVisOnly val="1"/>
    <c:dispBlanksAs val="zero"/>
    <c:showDLblsOverMax val="0"/>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315802259042518"/>
          <c:y val="0.11861417322834648"/>
          <c:w val="0.55989158055352306"/>
          <c:h val="0.75783561265368227"/>
        </c:manualLayout>
      </c:layout>
      <c:barChart>
        <c:barDir val="col"/>
        <c:grouping val="clustered"/>
        <c:varyColors val="0"/>
        <c:ser>
          <c:idx val="0"/>
          <c:order val="0"/>
          <c:spPr>
            <a:solidFill>
              <a:schemeClr val="accent1"/>
            </a:solidFill>
            <a:ln w="12700">
              <a:solidFill>
                <a:schemeClr val="lt1"/>
              </a:solidFill>
            </a:ln>
            <a:effectLst/>
            <a:scene3d>
              <a:camera prst="orthographicFront"/>
              <a:lightRig rig="threePt" dir="t"/>
            </a:scene3d>
            <a:sp3d>
              <a:bevelT w="114300" prst="artDeco"/>
            </a:sp3d>
          </c:spPr>
          <c:invertIfNegative val="0"/>
          <c:dPt>
            <c:idx val="0"/>
            <c:invertIfNegative val="0"/>
            <c:bubble3D val="0"/>
            <c:spPr>
              <a:solidFill>
                <a:schemeClr val="accent6">
                  <a:lumMod val="75000"/>
                </a:schemeClr>
              </a:solidFill>
              <a:ln w="12700">
                <a:solidFill>
                  <a:schemeClr val="lt1"/>
                </a:solidFill>
              </a:ln>
              <a:effectLst/>
              <a:scene3d>
                <a:camera prst="orthographicFront"/>
                <a:lightRig rig="threePt" dir="t"/>
              </a:scene3d>
              <a:sp3d>
                <a:bevelT w="114300" prst="artDeco"/>
              </a:sp3d>
            </c:spPr>
            <c:extLst xmlns:c16r2="http://schemas.microsoft.com/office/drawing/2015/06/chart">
              <c:ext xmlns:c16="http://schemas.microsoft.com/office/drawing/2014/chart" uri="{C3380CC4-5D6E-409C-BE32-E72D297353CC}">
                <c16:uniqueId val="{00000001-4451-4734-883A-753F04564168}"/>
              </c:ext>
            </c:extLst>
          </c:dPt>
          <c:dPt>
            <c:idx val="1"/>
            <c:invertIfNegative val="0"/>
            <c:bubble3D val="0"/>
            <c:spPr>
              <a:solidFill>
                <a:schemeClr val="accent2">
                  <a:lumMod val="75000"/>
                </a:schemeClr>
              </a:solidFill>
              <a:ln w="12700">
                <a:solidFill>
                  <a:schemeClr val="lt1"/>
                </a:solidFill>
              </a:ln>
              <a:effectLst/>
              <a:scene3d>
                <a:camera prst="orthographicFront"/>
                <a:lightRig rig="threePt" dir="t"/>
              </a:scene3d>
              <a:sp3d>
                <a:bevelT w="114300" prst="artDeco"/>
              </a:sp3d>
            </c:spPr>
            <c:extLst xmlns:c16r2="http://schemas.microsoft.com/office/drawing/2015/06/chart">
              <c:ext xmlns:c16="http://schemas.microsoft.com/office/drawing/2014/chart" uri="{C3380CC4-5D6E-409C-BE32-E72D297353CC}">
                <c16:uniqueId val="{00000003-4451-4734-883A-753F04564168}"/>
              </c:ext>
            </c:extLst>
          </c:dPt>
          <c:dPt>
            <c:idx val="2"/>
            <c:invertIfNegative val="0"/>
            <c:bubble3D val="0"/>
            <c:spPr>
              <a:solidFill>
                <a:schemeClr val="accent5">
                  <a:lumMod val="75000"/>
                </a:schemeClr>
              </a:solidFill>
              <a:ln w="12700">
                <a:solidFill>
                  <a:schemeClr val="lt1"/>
                </a:solidFill>
              </a:ln>
              <a:effectLst/>
              <a:scene3d>
                <a:camera prst="orthographicFront"/>
                <a:lightRig rig="threePt" dir="t"/>
              </a:scene3d>
              <a:sp3d>
                <a:bevelT w="114300" prst="artDeco"/>
              </a:sp3d>
            </c:spPr>
            <c:extLst xmlns:c16r2="http://schemas.microsoft.com/office/drawing/2015/06/chart">
              <c:ext xmlns:c16="http://schemas.microsoft.com/office/drawing/2014/chart" uri="{C3380CC4-5D6E-409C-BE32-E72D297353CC}">
                <c16:uniqueId val="{00000005-4451-4734-883A-753F04564168}"/>
              </c:ext>
            </c:extLst>
          </c:dPt>
          <c:dLbls>
            <c:dLbl>
              <c:idx val="0"/>
              <c:layout>
                <c:manualLayout>
                  <c:x val="0"/>
                  <c:y val="-8.158088133720142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451-4734-883A-753F04564168}"/>
                </c:ext>
                <c:ext xmlns:c15="http://schemas.microsoft.com/office/drawing/2012/chart" uri="{CE6537A1-D6FC-4f65-9D91-7224C49458BB}"/>
              </c:extLst>
            </c:dLbl>
            <c:dLbl>
              <c:idx val="1"/>
              <c:layout>
                <c:manualLayout>
                  <c:x val="-4.9645399312261369E-2"/>
                  <c:y val="-8.596491228070182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451-4734-883A-753F04564168}"/>
                </c:ext>
                <c:ext xmlns:c15="http://schemas.microsoft.com/office/drawing/2012/chart" uri="{CE6537A1-D6FC-4f65-9D91-7224C49458BB}"/>
              </c:extLst>
            </c:dLbl>
            <c:dLbl>
              <c:idx val="2"/>
              <c:layout>
                <c:manualLayout>
                  <c:x val="0.20159308307609383"/>
                  <c:y val="-7.894736842105259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451-4734-883A-753F04564168}"/>
                </c:ext>
                <c:ext xmlns:c15="http://schemas.microsoft.com/office/drawing/2012/chart" uri="{CE6537A1-D6FC-4f65-9D91-7224C49458BB}"/>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19050" cap="flat" cmpd="sng" algn="ctr">
                      <a:solidFill>
                        <a:schemeClr val="accent2"/>
                      </a:solidFill>
                      <a:round/>
                    </a:ln>
                    <a:effectLst/>
                  </c:spPr>
                </c15:leaderLines>
              </c:ext>
            </c:extLst>
          </c:dLbls>
          <c:cat>
            <c:strRef>
              <c:f>'Charts Data'!$A$2:$A$4</c:f>
              <c:strCache>
                <c:ptCount val="3"/>
                <c:pt idx="1">
                  <c:v>Capital Receipt</c:v>
                </c:pt>
                <c:pt idx="2">
                  <c:v>Total Recurrent Revenue  </c:v>
                </c:pt>
              </c:strCache>
            </c:strRef>
          </c:cat>
          <c:val>
            <c:numRef>
              <c:f>'Charts Data'!$B$2:$B$4</c:f>
              <c:numCache>
                <c:formatCode>_(* #,##0_);_(* \(#,##0\);_(* "-"??_);_(@_)</c:formatCode>
                <c:ptCount val="3"/>
                <c:pt idx="1">
                  <c:v>32165000000</c:v>
                </c:pt>
                <c:pt idx="2">
                  <c:v>76149101082</c:v>
                </c:pt>
              </c:numCache>
            </c:numRef>
          </c:val>
          <c:extLst xmlns:c16r2="http://schemas.microsoft.com/office/drawing/2015/06/chart">
            <c:ext xmlns:c16="http://schemas.microsoft.com/office/drawing/2014/chart" uri="{C3380CC4-5D6E-409C-BE32-E72D297353CC}">
              <c16:uniqueId val="{00000006-4451-4734-883A-753F04564168}"/>
            </c:ext>
          </c:extLst>
        </c:ser>
        <c:dLbls>
          <c:showLegendKey val="0"/>
          <c:showVal val="1"/>
          <c:showCatName val="0"/>
          <c:showSerName val="0"/>
          <c:showPercent val="0"/>
          <c:showBubbleSize val="0"/>
        </c:dLbls>
        <c:gapWidth val="75"/>
        <c:overlap val="40"/>
        <c:axId val="1310280256"/>
        <c:axId val="1310290592"/>
      </c:barChart>
      <c:catAx>
        <c:axId val="1310280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10290592"/>
        <c:crosses val="autoZero"/>
        <c:auto val="1"/>
        <c:lblAlgn val="ctr"/>
        <c:lblOffset val="100"/>
        <c:noMultiLvlLbl val="0"/>
      </c:catAx>
      <c:valAx>
        <c:axId val="131029059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10280256"/>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000000000000022" l="0.70000000000000018" r="0.70000000000000018" t="0.75000000000000022" header="0.3000000000000001" footer="0.30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1-CD6F-41E9-B0B1-DD0F09921251}"/>
              </c:ext>
            </c:extLst>
          </c:dPt>
          <c:dPt>
            <c:idx val="1"/>
            <c:bubble3D val="0"/>
            <c:spPr>
              <a:solidFill>
                <a:schemeClr val="accent2"/>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3-CD6F-41E9-B0B1-DD0F09921251}"/>
              </c:ext>
            </c:extLst>
          </c:dPt>
          <c:dPt>
            <c:idx val="2"/>
            <c:bubble3D val="0"/>
            <c:spPr>
              <a:solidFill>
                <a:schemeClr val="accent3"/>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5-CD6F-41E9-B0B1-DD0F0992125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'Charts Data'!$A$8:$A$10</c:f>
              <c:strCache>
                <c:ptCount val="3"/>
                <c:pt idx="0">
                  <c:v>Personnel Cost</c:v>
                </c:pt>
                <c:pt idx="1">
                  <c:v>Overhead Cost</c:v>
                </c:pt>
                <c:pt idx="2">
                  <c:v>Capital Expenditure</c:v>
                </c:pt>
              </c:strCache>
            </c:strRef>
          </c:cat>
          <c:val>
            <c:numRef>
              <c:f>'Charts Data'!$B$8:$B$10</c:f>
              <c:numCache>
                <c:formatCode>_(* #,##0_);_(* \(#,##0\);_(* "-"??_);_(@_)</c:formatCode>
                <c:ptCount val="3"/>
                <c:pt idx="0">
                  <c:v>29386790819.84</c:v>
                </c:pt>
                <c:pt idx="1">
                  <c:v>28408510262.080002</c:v>
                </c:pt>
                <c:pt idx="2">
                  <c:v>50518800000.110001</c:v>
                </c:pt>
              </c:numCache>
            </c:numRef>
          </c:val>
          <c:extLst xmlns:c16r2="http://schemas.microsoft.com/office/drawing/2015/06/chart">
            <c:ext xmlns:c16="http://schemas.microsoft.com/office/drawing/2014/chart" uri="{C3380CC4-5D6E-409C-BE32-E72D297353CC}">
              <c16:uniqueId val="{00000006-CD6F-41E9-B0B1-DD0F09921251}"/>
            </c:ext>
          </c:extLst>
        </c:ser>
        <c:dLbls>
          <c:showLegendKey val="0"/>
          <c:showVal val="0"/>
          <c:showCatName val="1"/>
          <c:showSerName val="0"/>
          <c:showPercent val="1"/>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5138888888888888"/>
          <c:y val="0.16898148148148148"/>
          <c:w val="0.71944444444444444"/>
          <c:h val="0.68055555555555547"/>
        </c:manualLayout>
      </c:layout>
      <c:pie3DChart>
        <c:varyColors val="1"/>
        <c:ser>
          <c:idx val="0"/>
          <c:order val="0"/>
          <c:dPt>
            <c:idx val="0"/>
            <c:bubble3D val="0"/>
            <c:explosion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sp3d/>
            </c:spPr>
            <c:extLst xmlns:c16r2="http://schemas.microsoft.com/office/drawing/2015/06/chart">
              <c:ext xmlns:c16="http://schemas.microsoft.com/office/drawing/2014/chart" uri="{C3380CC4-5D6E-409C-BE32-E72D297353CC}">
                <c16:uniqueId val="{00000001-853D-4AA2-8BD0-72B1CF25C89C}"/>
              </c:ext>
            </c:extLst>
          </c:dPt>
          <c:dPt>
            <c:idx val="1"/>
            <c:bubble3D val="0"/>
            <c:explosion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sp3d/>
            </c:spPr>
            <c:extLst xmlns:c16r2="http://schemas.microsoft.com/office/drawing/2015/06/chart">
              <c:ext xmlns:c16="http://schemas.microsoft.com/office/drawing/2014/chart" uri="{C3380CC4-5D6E-409C-BE32-E72D297353CC}">
                <c16:uniqueId val="{00000003-853D-4AA2-8BD0-72B1CF25C89C}"/>
              </c:ext>
            </c:extLst>
          </c:dPt>
          <c:dPt>
            <c:idx val="2"/>
            <c:bubble3D val="0"/>
            <c:explosion val="6"/>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sp3d/>
            </c:spPr>
            <c:extLst xmlns:c16r2="http://schemas.microsoft.com/office/drawing/2015/06/chart">
              <c:ext xmlns:c16="http://schemas.microsoft.com/office/drawing/2014/chart" uri="{C3380CC4-5D6E-409C-BE32-E72D297353CC}">
                <c16:uniqueId val="{00000005-853D-4AA2-8BD0-72B1CF25C89C}"/>
              </c:ext>
            </c:extLst>
          </c:dPt>
          <c:dPt>
            <c:idx val="3"/>
            <c:bubble3D val="0"/>
            <c:explosion val="9"/>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sp3d/>
            </c:spPr>
            <c:extLst xmlns:c16r2="http://schemas.microsoft.com/office/drawing/2015/06/chart">
              <c:ext xmlns:c16="http://schemas.microsoft.com/office/drawing/2014/chart" uri="{C3380CC4-5D6E-409C-BE32-E72D297353CC}">
                <c16:uniqueId val="{00000007-853D-4AA2-8BD0-72B1CF25C89C}"/>
              </c:ext>
            </c:extLst>
          </c:dPt>
          <c:dPt>
            <c:idx val="4"/>
            <c:bubble3D val="0"/>
            <c:explosion val="9"/>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sp3d/>
            </c:spPr>
            <c:extLst xmlns:c16r2="http://schemas.microsoft.com/office/drawing/2015/06/chart">
              <c:ext xmlns:c16="http://schemas.microsoft.com/office/drawing/2014/chart" uri="{C3380CC4-5D6E-409C-BE32-E72D297353CC}">
                <c16:uniqueId val="{00000009-853D-4AA2-8BD0-72B1CF25C89C}"/>
              </c:ext>
            </c:extLst>
          </c:dPt>
          <c:dPt>
            <c:idx val="5"/>
            <c:bubble3D val="0"/>
            <c:explosion val="8"/>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sp3d/>
            </c:spPr>
            <c:extLst xmlns:c16r2="http://schemas.microsoft.com/office/drawing/2015/06/chart">
              <c:ext xmlns:c16="http://schemas.microsoft.com/office/drawing/2014/chart" uri="{C3380CC4-5D6E-409C-BE32-E72D297353CC}">
                <c16:uniqueId val="{0000000B-853D-4AA2-8BD0-72B1CF25C89C}"/>
              </c:ext>
            </c:extLst>
          </c:dPt>
          <c:dPt>
            <c:idx val="6"/>
            <c:bubble3D val="0"/>
            <c:explosion val="11"/>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sp3d/>
            </c:spPr>
            <c:extLst xmlns:c16r2="http://schemas.microsoft.com/office/drawing/2015/06/chart">
              <c:ext xmlns:c16="http://schemas.microsoft.com/office/drawing/2014/chart" uri="{C3380CC4-5D6E-409C-BE32-E72D297353CC}">
                <c16:uniqueId val="{0000000D-853D-4AA2-8BD0-72B1CF25C89C}"/>
              </c:ext>
            </c:extLst>
          </c:dPt>
          <c:dPt>
            <c:idx val="7"/>
            <c:bubble3D val="0"/>
            <c:explosion val="4"/>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sp3d/>
            </c:spPr>
            <c:extLst xmlns:c16r2="http://schemas.microsoft.com/office/drawing/2015/06/chart">
              <c:ext xmlns:c16="http://schemas.microsoft.com/office/drawing/2014/chart" uri="{C3380CC4-5D6E-409C-BE32-E72D297353CC}">
                <c16:uniqueId val="{0000000F-853D-4AA2-8BD0-72B1CF25C89C}"/>
              </c:ext>
            </c:extLst>
          </c:dPt>
          <c:dPt>
            <c:idx val="8"/>
            <c:bubble3D val="0"/>
            <c:explosion val="6"/>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sp3d/>
            </c:spPr>
            <c:extLst xmlns:c16r2="http://schemas.microsoft.com/office/drawing/2015/06/chart">
              <c:ext xmlns:c16="http://schemas.microsoft.com/office/drawing/2014/chart" uri="{C3380CC4-5D6E-409C-BE32-E72D297353CC}">
                <c16:uniqueId val="{00000011-853D-4AA2-8BD0-72B1CF25C89C}"/>
              </c:ext>
            </c:extLst>
          </c:dPt>
          <c:dPt>
            <c:idx val="9"/>
            <c:bubble3D val="0"/>
            <c:explosion val="8"/>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sp3d/>
            </c:spPr>
            <c:extLst xmlns:c16r2="http://schemas.microsoft.com/office/drawing/2015/06/chart">
              <c:ext xmlns:c16="http://schemas.microsoft.com/office/drawing/2014/chart" uri="{C3380CC4-5D6E-409C-BE32-E72D297353CC}">
                <c16:uniqueId val="{00000013-853D-4AA2-8BD0-72B1CF25C89C}"/>
              </c:ext>
            </c:extLst>
          </c:dPt>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xmlns:c16r2="http://schemas.microsoft.com/office/drawing/2015/06/chart">
              <c:ext xmlns:c15="http://schemas.microsoft.com/office/drawing/2012/chart" uri="{CE6537A1-D6FC-4f65-9D91-7224C49458BB}"/>
            </c:extLst>
          </c:dLbls>
          <c:cat>
            <c:strRef>
              <c:f>'Charts Data'!$A$20:$A$29</c:f>
              <c:strCache>
                <c:ptCount val="10"/>
                <c:pt idx="0">
                  <c:v>Governance</c:v>
                </c:pt>
                <c:pt idx="1">
                  <c:v>Works</c:v>
                </c:pt>
                <c:pt idx="2">
                  <c:v>Education</c:v>
                </c:pt>
                <c:pt idx="3">
                  <c:v>Health</c:v>
                </c:pt>
                <c:pt idx="4">
                  <c:v>Commerce</c:v>
                </c:pt>
                <c:pt idx="5">
                  <c:v>Agriculture</c:v>
                </c:pt>
                <c:pt idx="6">
                  <c:v>Justice</c:v>
                </c:pt>
                <c:pt idx="7">
                  <c:v>Water</c:v>
                </c:pt>
                <c:pt idx="8">
                  <c:v>Environment</c:v>
                </c:pt>
                <c:pt idx="9">
                  <c:v>Social</c:v>
                </c:pt>
              </c:strCache>
            </c:strRef>
          </c:cat>
          <c:val>
            <c:numRef>
              <c:f>'Charts Data'!$B$20:$B$29</c:f>
              <c:numCache>
                <c:formatCode>0.00"bn"</c:formatCode>
                <c:ptCount val="10"/>
                <c:pt idx="0">
                  <c:v>33.100632241</c:v>
                </c:pt>
                <c:pt idx="1">
                  <c:v>24.183614196000001</c:v>
                </c:pt>
                <c:pt idx="2">
                  <c:v>21.8609901144</c:v>
                </c:pt>
                <c:pt idx="3">
                  <c:v>11.987617011079999</c:v>
                </c:pt>
                <c:pt idx="4">
                  <c:v>4.6458259200000001</c:v>
                </c:pt>
                <c:pt idx="5">
                  <c:v>4.3026185400000001</c:v>
                </c:pt>
                <c:pt idx="6">
                  <c:v>3.0832069400000002</c:v>
                </c:pt>
                <c:pt idx="7">
                  <c:v>2.2722963799999998</c:v>
                </c:pt>
                <c:pt idx="8">
                  <c:v>1.59419182</c:v>
                </c:pt>
                <c:pt idx="9">
                  <c:v>1.28310792</c:v>
                </c:pt>
              </c:numCache>
            </c:numRef>
          </c:val>
          <c:extLst xmlns:c16r2="http://schemas.microsoft.com/office/drawing/2015/06/chart">
            <c:ext xmlns:c16="http://schemas.microsoft.com/office/drawing/2014/chart" uri="{C3380CC4-5D6E-409C-BE32-E72D297353CC}">
              <c16:uniqueId val="{00000014-853D-4AA2-8BD0-72B1CF25C89C}"/>
            </c:ext>
          </c:extLst>
        </c:ser>
        <c:dLbls>
          <c:showLegendKey val="0"/>
          <c:showVal val="0"/>
          <c:showCatName val="1"/>
          <c:showSerName val="0"/>
          <c:showPercent val="1"/>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 Data'!$A$20:$A$29</c:f>
              <c:strCache>
                <c:ptCount val="10"/>
                <c:pt idx="0">
                  <c:v>Governance</c:v>
                </c:pt>
                <c:pt idx="1">
                  <c:v>Works</c:v>
                </c:pt>
                <c:pt idx="2">
                  <c:v>Education</c:v>
                </c:pt>
                <c:pt idx="3">
                  <c:v>Health</c:v>
                </c:pt>
                <c:pt idx="4">
                  <c:v>Commerce</c:v>
                </c:pt>
                <c:pt idx="5">
                  <c:v>Agriculture</c:v>
                </c:pt>
                <c:pt idx="6">
                  <c:v>Justice</c:v>
                </c:pt>
                <c:pt idx="7">
                  <c:v>Water</c:v>
                </c:pt>
                <c:pt idx="8">
                  <c:v>Environment</c:v>
                </c:pt>
                <c:pt idx="9">
                  <c:v>Social</c:v>
                </c:pt>
              </c:strCache>
            </c:strRef>
          </c:cat>
          <c:val>
            <c:numRef>
              <c:f>'Charts Data'!$B$20:$B$29</c:f>
              <c:numCache>
                <c:formatCode>0.00"bn"</c:formatCode>
                <c:ptCount val="10"/>
                <c:pt idx="0">
                  <c:v>33.100632241</c:v>
                </c:pt>
                <c:pt idx="1">
                  <c:v>24.183614196000001</c:v>
                </c:pt>
                <c:pt idx="2">
                  <c:v>21.8609901144</c:v>
                </c:pt>
                <c:pt idx="3">
                  <c:v>11.987617011079999</c:v>
                </c:pt>
                <c:pt idx="4">
                  <c:v>4.6458259200000001</c:v>
                </c:pt>
                <c:pt idx="5">
                  <c:v>4.3026185400000001</c:v>
                </c:pt>
                <c:pt idx="6">
                  <c:v>3.0832069400000002</c:v>
                </c:pt>
                <c:pt idx="7">
                  <c:v>2.2722963799999998</c:v>
                </c:pt>
                <c:pt idx="8">
                  <c:v>1.59419182</c:v>
                </c:pt>
                <c:pt idx="9">
                  <c:v>1.28310792</c:v>
                </c:pt>
              </c:numCache>
            </c:numRef>
          </c:val>
          <c:extLst xmlns:c16r2="http://schemas.microsoft.com/office/drawing/2015/06/chart">
            <c:ext xmlns:c16="http://schemas.microsoft.com/office/drawing/2014/chart" uri="{C3380CC4-5D6E-409C-BE32-E72D297353CC}">
              <c16:uniqueId val="{00000000-6A15-4E7D-9E98-BC69BF4FE791}"/>
            </c:ext>
          </c:extLst>
        </c:ser>
        <c:dLbls>
          <c:showLegendKey val="0"/>
          <c:showVal val="1"/>
          <c:showCatName val="0"/>
          <c:showSerName val="0"/>
          <c:showPercent val="0"/>
          <c:showBubbleSize val="0"/>
        </c:dLbls>
        <c:gapWidth val="300"/>
        <c:shape val="box"/>
        <c:axId val="1310286784"/>
        <c:axId val="1310287328"/>
        <c:axId val="0"/>
      </c:bar3DChart>
      <c:catAx>
        <c:axId val="131028678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310287328"/>
        <c:crosses val="autoZero"/>
        <c:auto val="1"/>
        <c:lblAlgn val="ctr"/>
        <c:lblOffset val="100"/>
        <c:noMultiLvlLbl val="0"/>
      </c:catAx>
      <c:valAx>
        <c:axId val="131028732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quot;bn&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310286784"/>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solidFill>
          <a:schemeClr val="tx2">
            <a:lumMod val="75000"/>
          </a:schemeClr>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cene3d>
              <a:camera prst="orthographicFront"/>
              <a:lightRig rig="threePt" dir="t"/>
            </a:scene3d>
            <a:sp3d>
              <a:bevel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 Data'!$A$14:$A$16</c:f>
              <c:strCache>
                <c:ptCount val="3"/>
                <c:pt idx="0">
                  <c:v>Personnel Cost</c:v>
                </c:pt>
                <c:pt idx="1">
                  <c:v>Overhead Cost</c:v>
                </c:pt>
                <c:pt idx="2">
                  <c:v>Capital Expenditure</c:v>
                </c:pt>
              </c:strCache>
            </c:strRef>
          </c:cat>
          <c:val>
            <c:numRef>
              <c:f>'Charts Data'!$B$14:$B$16</c:f>
              <c:numCache>
                <c:formatCode>0.00"bn"</c:formatCode>
                <c:ptCount val="3"/>
                <c:pt idx="0">
                  <c:v>29.386790819840002</c:v>
                </c:pt>
                <c:pt idx="1">
                  <c:v>28.40851026208</c:v>
                </c:pt>
                <c:pt idx="2">
                  <c:v>50.518800000109998</c:v>
                </c:pt>
              </c:numCache>
            </c:numRef>
          </c:val>
          <c:extLst xmlns:c16r2="http://schemas.microsoft.com/office/drawing/2015/06/chart">
            <c:ext xmlns:c16="http://schemas.microsoft.com/office/drawing/2014/chart" uri="{C3380CC4-5D6E-409C-BE32-E72D297353CC}">
              <c16:uniqueId val="{00000000-93C8-4E09-B2FE-1276F4D09B15}"/>
            </c:ext>
          </c:extLst>
        </c:ser>
        <c:dLbls>
          <c:showLegendKey val="0"/>
          <c:showVal val="1"/>
          <c:showCatName val="0"/>
          <c:showSerName val="0"/>
          <c:showPercent val="0"/>
          <c:showBubbleSize val="0"/>
        </c:dLbls>
        <c:gapWidth val="300"/>
        <c:shape val="box"/>
        <c:axId val="1310276448"/>
        <c:axId val="1310281888"/>
        <c:axId val="0"/>
      </c:bar3DChart>
      <c:catAx>
        <c:axId val="131027644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10281888"/>
        <c:crosses val="autoZero"/>
        <c:auto val="1"/>
        <c:lblAlgn val="ctr"/>
        <c:lblOffset val="100"/>
        <c:noMultiLvlLbl val="0"/>
      </c:catAx>
      <c:valAx>
        <c:axId val="13102818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quot;bn&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10276448"/>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effectLst>
              <a:innerShdw blurRad="63500" dist="50800">
                <a:prstClr val="black">
                  <a:alpha val="50000"/>
                </a:prstClr>
              </a:innerShdw>
            </a:effectLst>
            <a:scene3d>
              <a:camera prst="orthographicFront"/>
              <a:lightRig rig="threePt" dir="t"/>
            </a:scene3d>
            <a:sp3d>
              <a:bevelT w="114300" prst="artDeco"/>
            </a:sp3d>
          </c:spPr>
          <c:dPt>
            <c:idx val="0"/>
            <c:bubble3D val="0"/>
            <c:explosion val="7"/>
            <c:spPr>
              <a:solidFill>
                <a:schemeClr val="accent6">
                  <a:lumMod val="75000"/>
                </a:schemeClr>
              </a:solidFill>
              <a:ln w="19050">
                <a:solidFill>
                  <a:schemeClr val="lt1"/>
                </a:solidFill>
              </a:ln>
              <a:effectLst>
                <a:innerShdw blurRad="63500" dist="50800">
                  <a:prstClr val="black">
                    <a:alpha val="50000"/>
                  </a:prstClr>
                </a:innerShdw>
              </a:effectLst>
              <a:scene3d>
                <a:camera prst="orthographicFront"/>
                <a:lightRig rig="threePt" dir="t"/>
              </a:scene3d>
              <a:sp3d>
                <a:bevelT w="114300" prst="artDeco"/>
              </a:sp3d>
            </c:spPr>
            <c:extLst xmlns:c16r2="http://schemas.microsoft.com/office/drawing/2015/06/chart">
              <c:ext xmlns:c16="http://schemas.microsoft.com/office/drawing/2014/chart" uri="{C3380CC4-5D6E-409C-BE32-E72D297353CC}">
                <c16:uniqueId val="{00000001-8BA5-4A15-A22C-21F7D3428EFD}"/>
              </c:ext>
            </c:extLst>
          </c:dPt>
          <c:dPt>
            <c:idx val="1"/>
            <c:bubble3D val="0"/>
            <c:spPr>
              <a:solidFill>
                <a:schemeClr val="accent2">
                  <a:lumMod val="75000"/>
                </a:schemeClr>
              </a:solidFill>
              <a:ln w="19050">
                <a:solidFill>
                  <a:schemeClr val="lt1"/>
                </a:solidFill>
              </a:ln>
              <a:effectLst>
                <a:innerShdw blurRad="63500" dist="50800">
                  <a:prstClr val="black">
                    <a:alpha val="50000"/>
                  </a:prstClr>
                </a:innerShdw>
              </a:effectLst>
              <a:scene3d>
                <a:camera prst="orthographicFront"/>
                <a:lightRig rig="threePt" dir="t"/>
              </a:scene3d>
              <a:sp3d>
                <a:bevelT w="114300" prst="artDeco"/>
              </a:sp3d>
            </c:spPr>
            <c:extLst xmlns:c16r2="http://schemas.microsoft.com/office/drawing/2015/06/chart">
              <c:ext xmlns:c16="http://schemas.microsoft.com/office/drawing/2014/chart" uri="{C3380CC4-5D6E-409C-BE32-E72D297353CC}">
                <c16:uniqueId val="{00000003-8BA5-4A15-A22C-21F7D3428EFD}"/>
              </c:ext>
            </c:extLst>
          </c:dPt>
          <c:dPt>
            <c:idx val="2"/>
            <c:bubble3D val="0"/>
            <c:spPr>
              <a:solidFill>
                <a:schemeClr val="accent5">
                  <a:lumMod val="75000"/>
                </a:schemeClr>
              </a:solidFill>
              <a:ln w="19050">
                <a:solidFill>
                  <a:schemeClr val="lt1"/>
                </a:solidFill>
              </a:ln>
              <a:effectLst>
                <a:innerShdw blurRad="63500" dist="50800">
                  <a:prstClr val="black">
                    <a:alpha val="50000"/>
                  </a:prstClr>
                </a:innerShdw>
              </a:effectLst>
              <a:scene3d>
                <a:camera prst="orthographicFront"/>
                <a:lightRig rig="threePt" dir="t"/>
              </a:scene3d>
              <a:sp3d>
                <a:bevelT w="114300" prst="artDeco"/>
              </a:sp3d>
            </c:spPr>
            <c:extLst xmlns:c16r2="http://schemas.microsoft.com/office/drawing/2015/06/chart">
              <c:ext xmlns:c16="http://schemas.microsoft.com/office/drawing/2014/chart" uri="{C3380CC4-5D6E-409C-BE32-E72D297353CC}">
                <c16:uniqueId val="{00000005-8BA5-4A15-A22C-21F7D3428EFD}"/>
              </c:ext>
            </c:extLst>
          </c:dPt>
          <c:dLbls>
            <c:dLbl>
              <c:idx val="0"/>
              <c:layout>
                <c:manualLayout>
                  <c:x val="-0.19139449638323239"/>
                  <c:y val="-0.11331444759206796"/>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1-8BA5-4A15-A22C-21F7D3428EFD}"/>
                </c:ext>
                <c:ext xmlns:c15="http://schemas.microsoft.com/office/drawing/2012/chart" uri="{CE6537A1-D6FC-4f65-9D91-7224C49458BB}"/>
              </c:extLst>
            </c:dLbl>
            <c:dLbl>
              <c:idx val="1"/>
              <c:layout>
                <c:manualLayout>
                  <c:x val="0.1947165512995094"/>
                  <c:y val="0.12086874409820589"/>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3-8BA5-4A15-A22C-21F7D3428EFD}"/>
                </c:ext>
                <c:ext xmlns:c15="http://schemas.microsoft.com/office/drawing/2012/chart" uri="{CE6537A1-D6FC-4f65-9D91-7224C49458BB}"/>
              </c:extLst>
            </c:dLbl>
            <c:dLbl>
              <c:idx val="2"/>
              <c:layout>
                <c:manualLayout>
                  <c:x val="-0.16622144623128868"/>
                  <c:y val="0.19263456090651548"/>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5-8BA5-4A15-A22C-21F7D3428EFD}"/>
                </c:ext>
                <c:ext xmlns:c15="http://schemas.microsoft.com/office/drawing/2012/chart" uri="{CE6537A1-D6FC-4f65-9D91-7224C49458BB}"/>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showLeaderLines val="1"/>
            <c:leaderLines>
              <c:spPr>
                <a:ln w="19050" cap="flat" cmpd="sng" algn="ctr">
                  <a:solidFill>
                    <a:schemeClr val="accent2"/>
                  </a:solidFill>
                  <a:round/>
                </a:ln>
                <a:effectLst/>
              </c:spPr>
            </c:leaderLines>
            <c:extLst xmlns:c16r2="http://schemas.microsoft.com/office/drawing/2015/06/chart">
              <c:ext xmlns:c15="http://schemas.microsoft.com/office/drawing/2012/chart" uri="{CE6537A1-D6FC-4f65-9D91-7224C49458BB}"/>
            </c:extLst>
          </c:dLbls>
          <c:cat>
            <c:strRef>
              <c:f>'Charts Data'!$A$2:$A$4</c:f>
              <c:strCache>
                <c:ptCount val="3"/>
                <c:pt idx="1">
                  <c:v>Capital Receipt</c:v>
                </c:pt>
                <c:pt idx="2">
                  <c:v>Total Recurrent Revenue  </c:v>
                </c:pt>
              </c:strCache>
            </c:strRef>
          </c:cat>
          <c:val>
            <c:numRef>
              <c:f>'Charts Data'!$B$2:$B$4</c:f>
              <c:numCache>
                <c:formatCode>_(* #,##0_);_(* \(#,##0\);_(* "-"??_);_(@_)</c:formatCode>
                <c:ptCount val="3"/>
                <c:pt idx="1">
                  <c:v>32165000000</c:v>
                </c:pt>
                <c:pt idx="2">
                  <c:v>76149101082</c:v>
                </c:pt>
              </c:numCache>
            </c:numRef>
          </c:val>
          <c:extLst xmlns:c16r2="http://schemas.microsoft.com/office/drawing/2015/06/chart">
            <c:ext xmlns:c16="http://schemas.microsoft.com/office/drawing/2014/chart" uri="{C3380CC4-5D6E-409C-BE32-E72D297353CC}">
              <c16:uniqueId val="{00000006-8BA5-4A15-A22C-21F7D3428EFD}"/>
            </c:ext>
          </c:extLst>
        </c:ser>
        <c:dLbls>
          <c:showLegendKey val="0"/>
          <c:showVal val="0"/>
          <c:showCatName val="1"/>
          <c:showSerName val="0"/>
          <c:showPercent val="1"/>
          <c:showBubbleSize val="0"/>
          <c:showLeaderLines val="1"/>
        </c:dLbls>
        <c:firstSliceAng val="0"/>
        <c:holeSize val="50"/>
      </c:doughnutChart>
      <c:spPr>
        <a:noFill/>
        <a:ln>
          <a:noFill/>
        </a:ln>
        <a:effectLst/>
      </c:spPr>
    </c:plotArea>
    <c:plotVisOnly val="1"/>
    <c:dispBlanksAs val="zero"/>
    <c:showDLblsOverMax val="0"/>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000000000000022" l="0.70000000000000018" r="0.70000000000000018" t="0.75000000000000022" header="0.3000000000000001" footer="0.3000000000000001"/>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3.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jpe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2</xdr:col>
      <xdr:colOff>400050</xdr:colOff>
      <xdr:row>0</xdr:row>
      <xdr:rowOff>0</xdr:rowOff>
    </xdr:from>
    <xdr:to>
      <xdr:col>10</xdr:col>
      <xdr:colOff>95250</xdr:colOff>
      <xdr:row>18</xdr:row>
      <xdr:rowOff>14287</xdr:rowOff>
    </xdr:to>
    <xdr:graphicFrame macro="">
      <xdr:nvGraphicFramePr>
        <xdr:cNvPr id="2" name="Chart 1">
          <a:extLst>
            <a:ext uri="{FF2B5EF4-FFF2-40B4-BE49-F238E27FC236}">
              <a16:creationId xmlns=""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295275</xdr:colOff>
      <xdr:row>19</xdr:row>
      <xdr:rowOff>152399</xdr:rowOff>
    </xdr:from>
    <xdr:to>
      <xdr:col>10</xdr:col>
      <xdr:colOff>257175</xdr:colOff>
      <xdr:row>31</xdr:row>
      <xdr:rowOff>142874</xdr:rowOff>
    </xdr:to>
    <xdr:graphicFrame macro="">
      <xdr:nvGraphicFramePr>
        <xdr:cNvPr id="3" name="Chart 2">
          <a:extLst>
            <a:ext uri="{FF2B5EF4-FFF2-40B4-BE49-F238E27FC236}">
              <a16:creationId xmlns=""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847725</xdr:colOff>
      <xdr:row>41</xdr:row>
      <xdr:rowOff>152401</xdr:rowOff>
    </xdr:from>
    <xdr:to>
      <xdr:col>7</xdr:col>
      <xdr:colOff>423862</xdr:colOff>
      <xdr:row>56</xdr:row>
      <xdr:rowOff>95251</xdr:rowOff>
    </xdr:to>
    <xdr:graphicFrame macro="">
      <xdr:nvGraphicFramePr>
        <xdr:cNvPr id="4" name="Chart 3">
          <a:extLst>
            <a:ext uri="{FF2B5EF4-FFF2-40B4-BE49-F238E27FC236}">
              <a16:creationId xmlns=""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295275</xdr:colOff>
      <xdr:row>75</xdr:row>
      <xdr:rowOff>28576</xdr:rowOff>
    </xdr:from>
    <xdr:to>
      <xdr:col>10</xdr:col>
      <xdr:colOff>133349</xdr:colOff>
      <xdr:row>96</xdr:row>
      <xdr:rowOff>0</xdr:rowOff>
    </xdr:to>
    <xdr:graphicFrame macro="">
      <xdr:nvGraphicFramePr>
        <xdr:cNvPr id="5" name="Chart 4">
          <a:extLst>
            <a:ext uri="{FF2B5EF4-FFF2-40B4-BE49-F238E27FC236}">
              <a16:creationId xmlns=""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52387</xdr:colOff>
      <xdr:row>1</xdr:row>
      <xdr:rowOff>171450</xdr:rowOff>
    </xdr:from>
    <xdr:to>
      <xdr:col>12</xdr:col>
      <xdr:colOff>23812</xdr:colOff>
      <xdr:row>16</xdr:row>
      <xdr:rowOff>57150</xdr:rowOff>
    </xdr:to>
    <xdr:graphicFrame macro="">
      <xdr:nvGraphicFramePr>
        <xdr:cNvPr id="6" name="Chart 5">
          <a:extLst>
            <a:ext uri="{FF2B5EF4-FFF2-40B4-BE49-F238E27FC236}">
              <a16:creationId xmlns=""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471487</xdr:colOff>
      <xdr:row>6</xdr:row>
      <xdr:rowOff>42862</xdr:rowOff>
    </xdr:from>
    <xdr:to>
      <xdr:col>11</xdr:col>
      <xdr:colOff>442912</xdr:colOff>
      <xdr:row>20</xdr:row>
      <xdr:rowOff>119062</xdr:rowOff>
    </xdr:to>
    <xdr:graphicFrame macro="">
      <xdr:nvGraphicFramePr>
        <xdr:cNvPr id="8" name="Chart 7">
          <a:extLst>
            <a:ext uri="{FF2B5EF4-FFF2-40B4-BE49-F238E27FC236}">
              <a16:creationId xmlns="" xmlns:a16="http://schemas.microsoft.com/office/drawing/2014/main" id="{00000000-0008-0000-03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538162</xdr:colOff>
      <xdr:row>15</xdr:row>
      <xdr:rowOff>128587</xdr:rowOff>
    </xdr:from>
    <xdr:to>
      <xdr:col>7</xdr:col>
      <xdr:colOff>223837</xdr:colOff>
      <xdr:row>30</xdr:row>
      <xdr:rowOff>14287</xdr:rowOff>
    </xdr:to>
    <xdr:graphicFrame macro="">
      <xdr:nvGraphicFramePr>
        <xdr:cNvPr id="10" name="Chart 9">
          <a:extLst>
            <a:ext uri="{FF2B5EF4-FFF2-40B4-BE49-F238E27FC236}">
              <a16:creationId xmlns="" xmlns:a16="http://schemas.microsoft.com/office/drawing/2014/main" id="{00000000-0008-0000-03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157162</xdr:colOff>
      <xdr:row>8</xdr:row>
      <xdr:rowOff>71437</xdr:rowOff>
    </xdr:from>
    <xdr:to>
      <xdr:col>8</xdr:col>
      <xdr:colOff>347662</xdr:colOff>
      <xdr:row>22</xdr:row>
      <xdr:rowOff>147637</xdr:rowOff>
    </xdr:to>
    <xdr:graphicFrame macro="">
      <xdr:nvGraphicFramePr>
        <xdr:cNvPr id="7" name="Chart 6">
          <a:extLst>
            <a:ext uri="{FF2B5EF4-FFF2-40B4-BE49-F238E27FC236}">
              <a16:creationId xmlns=""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74</xdr:row>
      <xdr:rowOff>95250</xdr:rowOff>
    </xdr:from>
    <xdr:to>
      <xdr:col>11</xdr:col>
      <xdr:colOff>566737</xdr:colOff>
      <xdr:row>92</xdr:row>
      <xdr:rowOff>28575</xdr:rowOff>
    </xdr:to>
    <xdr:graphicFrame macro="">
      <xdr:nvGraphicFramePr>
        <xdr:cNvPr id="8" name="Chart 7">
          <a:extLst>
            <a:ext uri="{FF2B5EF4-FFF2-40B4-BE49-F238E27FC236}">
              <a16:creationId xmlns="" xmlns:a16="http://schemas.microsoft.com/office/drawing/2014/main" id="{00000000-0008-0000-07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171450</xdr:colOff>
      <xdr:row>38</xdr:row>
      <xdr:rowOff>161925</xdr:rowOff>
    </xdr:from>
    <xdr:to>
      <xdr:col>10</xdr:col>
      <xdr:colOff>142875</xdr:colOff>
      <xdr:row>54</xdr:row>
      <xdr:rowOff>123825</xdr:rowOff>
    </xdr:to>
    <xdr:graphicFrame macro="">
      <xdr:nvGraphicFramePr>
        <xdr:cNvPr id="9" name="Chart 8">
          <a:extLst>
            <a:ext uri="{FF2B5EF4-FFF2-40B4-BE49-F238E27FC236}">
              <a16:creationId xmlns="" xmlns:a16="http://schemas.microsoft.com/office/drawing/2014/main" id="{00000000-0008-0000-07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381000</xdr:colOff>
      <xdr:row>4</xdr:row>
      <xdr:rowOff>123825</xdr:rowOff>
    </xdr:from>
    <xdr:to>
      <xdr:col>13</xdr:col>
      <xdr:colOff>352425</xdr:colOff>
      <xdr:row>19</xdr:row>
      <xdr:rowOff>9525</xdr:rowOff>
    </xdr:to>
    <xdr:graphicFrame macro="">
      <xdr:nvGraphicFramePr>
        <xdr:cNvPr id="10" name="Chart 9">
          <a:extLst>
            <a:ext uri="{FF2B5EF4-FFF2-40B4-BE49-F238E27FC236}">
              <a16:creationId xmlns="" xmlns:a16="http://schemas.microsoft.com/office/drawing/2014/main" id="{00000000-0008-0000-07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323850</xdr:colOff>
      <xdr:row>6</xdr:row>
      <xdr:rowOff>114300</xdr:rowOff>
    </xdr:from>
    <xdr:to>
      <xdr:col>6</xdr:col>
      <xdr:colOff>333375</xdr:colOff>
      <xdr:row>17</xdr:row>
      <xdr:rowOff>180975</xdr:rowOff>
    </xdr:to>
    <xdr:graphicFrame macro="">
      <xdr:nvGraphicFramePr>
        <xdr:cNvPr id="11" name="Chart 10">
          <a:extLst>
            <a:ext uri="{FF2B5EF4-FFF2-40B4-BE49-F238E27FC236}">
              <a16:creationId xmlns="" xmlns:a16="http://schemas.microsoft.com/office/drawing/2014/main" id="{00000000-0008-0000-07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6351</xdr:rowOff>
    </xdr:from>
    <xdr:to>
      <xdr:col>12</xdr:col>
      <xdr:colOff>580472</xdr:colOff>
      <xdr:row>5</xdr:row>
      <xdr:rowOff>419101</xdr:rowOff>
    </xdr:to>
    <xdr:sp macro="" textlink="">
      <xdr:nvSpPr>
        <xdr:cNvPr id="2" name="Half Frame 1">
          <a:extLst>
            <a:ext uri="{FF2B5EF4-FFF2-40B4-BE49-F238E27FC236}">
              <a16:creationId xmlns="" xmlns:a16="http://schemas.microsoft.com/office/drawing/2014/main" id="{00000000-0008-0000-0500-000002000000}"/>
            </a:ext>
          </a:extLst>
        </xdr:cNvPr>
        <xdr:cNvSpPr/>
      </xdr:nvSpPr>
      <xdr:spPr>
        <a:xfrm>
          <a:off x="0" y="6351"/>
          <a:ext cx="9069152" cy="3247390"/>
        </a:xfrm>
        <a:prstGeom prst="halfFrame">
          <a:avLst>
            <a:gd name="adj1" fmla="val 4725"/>
            <a:gd name="adj2" fmla="val 4467"/>
          </a:avLst>
        </a:prstGeom>
        <a:blipFill>
          <a:blip xmlns:r="http://schemas.openxmlformats.org/officeDocument/2006/relationships" r:embed="rId1"/>
          <a:tile tx="0" ty="0" sx="100000" sy="100000" flip="none" algn="tl"/>
        </a:blip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0</xdr:col>
      <xdr:colOff>0</xdr:colOff>
      <xdr:row>5</xdr:row>
      <xdr:rowOff>180975</xdr:rowOff>
    </xdr:from>
    <xdr:to>
      <xdr:col>12</xdr:col>
      <xdr:colOff>565150</xdr:colOff>
      <xdr:row>9</xdr:row>
      <xdr:rowOff>593725</xdr:rowOff>
    </xdr:to>
    <xdr:sp macro="" textlink="">
      <xdr:nvSpPr>
        <xdr:cNvPr id="3" name="Half Frame 2">
          <a:extLst>
            <a:ext uri="{FF2B5EF4-FFF2-40B4-BE49-F238E27FC236}">
              <a16:creationId xmlns="" xmlns:a16="http://schemas.microsoft.com/office/drawing/2014/main" id="{00000000-0008-0000-0500-000003000000}"/>
            </a:ext>
          </a:extLst>
        </xdr:cNvPr>
        <xdr:cNvSpPr/>
      </xdr:nvSpPr>
      <xdr:spPr>
        <a:xfrm flipH="1" flipV="1">
          <a:off x="0" y="3028950"/>
          <a:ext cx="9080500" cy="3184525"/>
        </a:xfrm>
        <a:prstGeom prst="halfFrame">
          <a:avLst>
            <a:gd name="adj1" fmla="val 5855"/>
            <a:gd name="adj2" fmla="val 5032"/>
          </a:avLst>
        </a:prstGeom>
        <a:blipFill>
          <a:blip xmlns:r="http://schemas.openxmlformats.org/officeDocument/2006/relationships" r:embed="rId1"/>
          <a:tile tx="0" ty="0" sx="100000" sy="100000" flip="none" algn="tl"/>
        </a:blip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editAs="oneCell">
    <xdr:from>
      <xdr:col>4</xdr:col>
      <xdr:colOff>504825</xdr:colOff>
      <xdr:row>0</xdr:row>
      <xdr:rowOff>381141</xdr:rowOff>
    </xdr:from>
    <xdr:to>
      <xdr:col>6</xdr:col>
      <xdr:colOff>631825</xdr:colOff>
      <xdr:row>2</xdr:row>
      <xdr:rowOff>526584</xdr:rowOff>
    </xdr:to>
    <xdr:pic>
      <xdr:nvPicPr>
        <xdr:cNvPr id="4" name="Picture 3" descr="Nigeria_coat of arms">
          <a:extLst>
            <a:ext uri="{FF2B5EF4-FFF2-40B4-BE49-F238E27FC236}">
              <a16:creationId xmlns="" xmlns:a16="http://schemas.microsoft.com/office/drawing/2014/main" id="{00000000-0008-0000-0500-000004000000}"/>
            </a:ext>
          </a:extLst>
        </xdr:cNvPr>
        <xdr:cNvPicPr/>
      </xdr:nvPicPr>
      <xdr:blipFill>
        <a:blip xmlns:r="http://schemas.openxmlformats.org/officeDocument/2006/relationships" r:embed="rId2">
          <a:clrChange>
            <a:clrFrom>
              <a:srgbClr val="FFFDDB"/>
            </a:clrFrom>
            <a:clrTo>
              <a:srgbClr val="FFFDDB">
                <a:alpha val="0"/>
              </a:srgbClr>
            </a:clrTo>
          </a:clrChange>
          <a:extLst>
            <a:ext uri="{BEBA8EAE-BF5A-486C-A8C5-ECC9F3942E4B}">
              <a14:imgProps xmlns:a14="http://schemas.microsoft.com/office/drawing/2010/main">
                <a14:imgLayer r:embed="rId3">
                  <a14:imgEffect>
                    <a14:colorTemperature colorTemp="11200"/>
                  </a14:imgEffect>
                </a14:imgLayer>
              </a14:imgProps>
            </a:ext>
            <a:ext uri="{28A0092B-C50C-407E-A947-70E740481C1C}">
              <a14:useLocalDpi xmlns:a14="http://schemas.microsoft.com/office/drawing/2010/main" val="0"/>
            </a:ext>
          </a:extLst>
        </a:blip>
        <a:srcRect/>
        <a:stretch>
          <a:fillRect/>
        </a:stretch>
      </xdr:blipFill>
      <xdr:spPr bwMode="auto">
        <a:xfrm>
          <a:off x="3762375" y="381141"/>
          <a:ext cx="1441450" cy="1212243"/>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581025</xdr:colOff>
      <xdr:row>124</xdr:row>
      <xdr:rowOff>138112</xdr:rowOff>
    </xdr:from>
    <xdr:to>
      <xdr:col>13</xdr:col>
      <xdr:colOff>276225</xdr:colOff>
      <xdr:row>141</xdr:row>
      <xdr:rowOff>128587</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571500</xdr:colOff>
      <xdr:row>142</xdr:row>
      <xdr:rowOff>4761</xdr:rowOff>
    </xdr:from>
    <xdr:to>
      <xdr:col>14</xdr:col>
      <xdr:colOff>314326</xdr:colOff>
      <xdr:row>159</xdr:row>
      <xdr:rowOff>76200</xdr:rowOff>
    </xdr:to>
    <xdr:graphicFrame macro="">
      <xdr:nvGraphicFramePr>
        <xdr:cNvPr id="3" name="Chart 2">
          <a:extLst>
            <a:ext uri="{FF2B5EF4-FFF2-40B4-BE49-F238E27FC236}">
              <a16:creationId xmlns="" xmlns:a16="http://schemas.microsoft.com/office/drawing/2014/main" id="{00000000-0008-0000-0C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ni%20Budget/Desktop/All%20budgde/budget%20revised%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rop. I"/>
      <sheetName val="Approp. II"/>
      <sheetName val="Sum. Rev."/>
      <sheetName val="Charts Data"/>
      <sheetName val="TOC"/>
      <sheetName val="Cover"/>
      <sheetName val="Table of Contents"/>
      <sheetName val="Charts"/>
      <sheetName val="Sheet1"/>
      <sheetName val="1. Resource"/>
      <sheetName val="2. Revenue"/>
      <sheetName val="3. Summary"/>
      <sheetName val="4. Details"/>
      <sheetName val="Sector Allocation"/>
      <sheetName val="Admin Code"/>
      <sheetName val="Personnel cost"/>
      <sheetName val="Capital"/>
      <sheetName val="SAVINGS"/>
      <sheetName val="AUGMENTATIONS"/>
      <sheetName val="A Glance"/>
      <sheetName val="At a Glance"/>
      <sheetName val="Approp Cover"/>
      <sheetName val="Codes used in the Budget"/>
      <sheetName val="Net Financing"/>
    </sheetNames>
    <sheetDataSet>
      <sheetData sheetId="0"/>
      <sheetData sheetId="1"/>
      <sheetData sheetId="2"/>
      <sheetData sheetId="3"/>
      <sheetData sheetId="4"/>
      <sheetData sheetId="5"/>
      <sheetData sheetId="6"/>
      <sheetData sheetId="7"/>
      <sheetData sheetId="8"/>
      <sheetData sheetId="9"/>
      <sheetData sheetId="10">
        <row r="334">
          <cell r="D334">
            <v>4250000000</v>
          </cell>
        </row>
        <row r="338">
          <cell r="D338">
            <v>7015000000</v>
          </cell>
        </row>
        <row r="342">
          <cell r="D342">
            <v>20900000000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Q72"/>
  <sheetViews>
    <sheetView topLeftCell="A51" workbookViewId="0">
      <selection activeCell="B55" sqref="B55"/>
    </sheetView>
  </sheetViews>
  <sheetFormatPr defaultColWidth="3.5703125" defaultRowHeight="12.75" x14ac:dyDescent="0.2"/>
  <cols>
    <col min="1" max="1" width="13.140625" style="125" customWidth="1"/>
    <col min="2" max="2" width="41.28515625" style="127" bestFit="1" customWidth="1"/>
    <col min="3" max="4" width="18" style="123" customWidth="1"/>
    <col min="5" max="6" width="17.7109375" style="123" hidden="1" customWidth="1"/>
    <col min="7" max="7" width="16.85546875" style="123" hidden="1" customWidth="1"/>
    <col min="8" max="12" width="3.5703125" style="121"/>
    <col min="13" max="251" width="9.140625" style="121" customWidth="1"/>
    <col min="252" max="16384" width="3.5703125" style="122"/>
  </cols>
  <sheetData>
    <row r="1" spans="1:251" x14ac:dyDescent="0.2">
      <c r="A1" s="1161" t="s">
        <v>1092</v>
      </c>
      <c r="B1" s="1161"/>
      <c r="C1" s="1161"/>
      <c r="D1" s="1161"/>
      <c r="E1" s="1161"/>
      <c r="F1" s="1161"/>
      <c r="G1" s="1161"/>
    </row>
    <row r="2" spans="1:251" ht="25.5" x14ac:dyDescent="0.2">
      <c r="A2" s="1163" t="s">
        <v>275</v>
      </c>
      <c r="B2" s="1162" t="s">
        <v>938</v>
      </c>
      <c r="C2" s="466" t="s">
        <v>1891</v>
      </c>
      <c r="D2" s="466" t="s">
        <v>1889</v>
      </c>
      <c r="E2" s="467" t="s">
        <v>1890</v>
      </c>
      <c r="F2" s="472" t="s">
        <v>994</v>
      </c>
      <c r="G2" s="467" t="s">
        <v>1890</v>
      </c>
    </row>
    <row r="3" spans="1:251" ht="12" customHeight="1" x14ac:dyDescent="0.2">
      <c r="A3" s="1163"/>
      <c r="B3" s="1162"/>
      <c r="C3" s="471" t="s">
        <v>939</v>
      </c>
      <c r="D3" s="471" t="s">
        <v>939</v>
      </c>
      <c r="E3" s="472" t="s">
        <v>939</v>
      </c>
      <c r="F3" s="472" t="s">
        <v>939</v>
      </c>
      <c r="G3" s="472" t="s">
        <v>939</v>
      </c>
    </row>
    <row r="4" spans="1:251" x14ac:dyDescent="0.2">
      <c r="A4" s="319" t="s">
        <v>418</v>
      </c>
      <c r="B4" s="313" t="s">
        <v>415</v>
      </c>
      <c r="C4" s="317">
        <f>SUMIFS('2.Revenue Details'!F$12:F$314,'2.Revenue Details'!$C$12:$C$314,"TOTAL",'2.Revenue Details'!$A$12:$A$314,'Fin. Bill'!$A4)</f>
        <v>86500000</v>
      </c>
      <c r="D4" s="317">
        <f>SUMIFS('2.Revenue Details'!E$12:E$314,'2.Revenue Details'!$C$12:$C$314,"TOTAL",'2.Revenue Details'!$A$12:$A$314,'Fin. Bill'!$A4)</f>
        <v>86500000</v>
      </c>
      <c r="E4" s="315"/>
      <c r="F4" s="315"/>
      <c r="G4" s="317">
        <f>SUMIFS('2.Revenue Details'!D$12:D$314,'2.Revenue Details'!$C$12:$C$314,"TOTAL",'2.Revenue Details'!$A$12:$A$314,'Fin. Bill'!$A4)</f>
        <v>21495000</v>
      </c>
    </row>
    <row r="5" spans="1:251" x14ac:dyDescent="0.2">
      <c r="A5" s="319" t="s">
        <v>380</v>
      </c>
      <c r="B5" s="316" t="s">
        <v>538</v>
      </c>
      <c r="C5" s="317">
        <f>SUMIFS('2.Revenue Details'!F$12:F$314,'2.Revenue Details'!$C$12:$C$314,"TOTAL",'2.Revenue Details'!$A$12:$A$314,'Fin. Bill'!$A5)</f>
        <v>350000</v>
      </c>
      <c r="D5" s="317">
        <f>SUMIFS('2.Revenue Details'!E$12:E$314,'2.Revenue Details'!$C$12:$C$314,"TOTAL",'2.Revenue Details'!$A$12:$A$314,'Fin. Bill'!$A5)</f>
        <v>350000</v>
      </c>
      <c r="E5" s="315"/>
      <c r="F5" s="315"/>
      <c r="G5" s="317">
        <f>SUMIFS('2.Revenue Details'!D$12:D$314,'2.Revenue Details'!$C$12:$C$314,"TOTAL",'2.Revenue Details'!$A$12:$A$314,'Fin. Bill'!$A5)</f>
        <v>0</v>
      </c>
    </row>
    <row r="6" spans="1:251" s="124" customFormat="1" x14ac:dyDescent="0.2">
      <c r="A6" s="319" t="s">
        <v>315</v>
      </c>
      <c r="B6" s="316" t="s">
        <v>1082</v>
      </c>
      <c r="C6" s="317">
        <f>SUMIFS('2.Revenue Details'!F$12:F$314,'2.Revenue Details'!$C$12:$C$314,"TOTAL",'2.Revenue Details'!$A$12:$A$314,'Fin. Bill'!$A6)</f>
        <v>300000</v>
      </c>
      <c r="D6" s="317">
        <f>SUMIFS('2.Revenue Details'!E$12:E$314,'2.Revenue Details'!$C$12:$C$314,"TOTAL",'2.Revenue Details'!$A$12:$A$314,'Fin. Bill'!$A6)</f>
        <v>300000</v>
      </c>
      <c r="E6" s="315"/>
      <c r="F6" s="315"/>
      <c r="G6" s="317">
        <f>SUMIFS('2.Revenue Details'!D$12:D$314,'2.Revenue Details'!$C$12:$C$314,"TOTAL",'2.Revenue Details'!$A$12:$A$314,'Fin. Bill'!$A6)</f>
        <v>0</v>
      </c>
    </row>
    <row r="7" spans="1:251" x14ac:dyDescent="0.2">
      <c r="A7" s="319" t="s">
        <v>318</v>
      </c>
      <c r="B7" s="316" t="s">
        <v>531</v>
      </c>
      <c r="C7" s="317">
        <f>SUMIFS('2.Revenue Details'!F$12:F$314,'2.Revenue Details'!$C$12:$C$314,"TOTAL",'2.Revenue Details'!$A$12:$A$314,'Fin. Bill'!$A7)</f>
        <v>3850000</v>
      </c>
      <c r="D7" s="317">
        <f>SUMIFS('2.Revenue Details'!E$12:E$314,'2.Revenue Details'!$C$12:$C$314,"TOTAL",'2.Revenue Details'!$A$12:$A$314,'Fin. Bill'!$A7)</f>
        <v>3850000</v>
      </c>
      <c r="E7" s="315"/>
      <c r="F7" s="315"/>
      <c r="G7" s="317">
        <f>SUMIFS('2.Revenue Details'!D$12:D$314,'2.Revenue Details'!$C$12:$C$314,"TOTAL",'2.Revenue Details'!$A$12:$A$314,'Fin. Bill'!$A7)</f>
        <v>300000</v>
      </c>
    </row>
    <row r="8" spans="1:251" x14ac:dyDescent="0.2">
      <c r="A8" s="319" t="s">
        <v>317</v>
      </c>
      <c r="B8" s="316" t="s">
        <v>388</v>
      </c>
      <c r="C8" s="317">
        <f>SUMIFS('2.Revenue Details'!F$12:F$314,'2.Revenue Details'!$C$12:$C$314,"TOTAL",'2.Revenue Details'!$A$12:$A$314,'Fin. Bill'!$A8)</f>
        <v>7984000</v>
      </c>
      <c r="D8" s="317">
        <f>SUMIFS('2.Revenue Details'!E$12:E$314,'2.Revenue Details'!$C$12:$C$314,"TOTAL",'2.Revenue Details'!$A$12:$A$314,'Fin. Bill'!$A8)</f>
        <v>7984000</v>
      </c>
      <c r="E8" s="315"/>
      <c r="F8" s="315"/>
      <c r="G8" s="317">
        <f>SUMIFS('2.Revenue Details'!D$12:D$314,'2.Revenue Details'!$C$12:$C$314,"TOTAL",'2.Revenue Details'!$A$12:$A$314,'Fin. Bill'!$A8)</f>
        <v>4273113</v>
      </c>
    </row>
    <row r="9" spans="1:251" s="124" customFormat="1" x14ac:dyDescent="0.2">
      <c r="A9" s="319" t="s">
        <v>530</v>
      </c>
      <c r="B9" s="316" t="s">
        <v>321</v>
      </c>
      <c r="C9" s="317">
        <f>SUMIFS('2.Revenue Details'!F$12:F$314,'2.Revenue Details'!$C$12:$C$314,"TOTAL",'2.Revenue Details'!$A$12:$A$314,'Fin. Bill'!$A9)</f>
        <v>4000000</v>
      </c>
      <c r="D9" s="317">
        <f>SUMIFS('2.Revenue Details'!E$12:E$314,'2.Revenue Details'!$C$12:$C$314,"TOTAL",'2.Revenue Details'!$A$12:$A$314,'Fin. Bill'!$A9)</f>
        <v>4000000</v>
      </c>
      <c r="E9" s="315"/>
      <c r="F9" s="315"/>
      <c r="G9" s="317">
        <f>SUMIFS('2.Revenue Details'!D$12:D$314,'2.Revenue Details'!$C$12:$C$314,"TOTAL",'2.Revenue Details'!$A$12:$A$314,'Fin. Bill'!$A9)</f>
        <v>0</v>
      </c>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c r="HZ9" s="121"/>
      <c r="IA9" s="121"/>
      <c r="IB9" s="121"/>
      <c r="IC9" s="121"/>
      <c r="ID9" s="121"/>
      <c r="IE9" s="121"/>
      <c r="IF9" s="121"/>
      <c r="IG9" s="121"/>
      <c r="IH9" s="121"/>
      <c r="II9" s="121"/>
      <c r="IJ9" s="121"/>
      <c r="IK9" s="121"/>
      <c r="IL9" s="121"/>
      <c r="IM9" s="121"/>
      <c r="IN9" s="121"/>
      <c r="IO9" s="121"/>
      <c r="IP9" s="121"/>
      <c r="IQ9" s="121"/>
    </row>
    <row r="10" spans="1:251" x14ac:dyDescent="0.2">
      <c r="A10" s="319" t="s">
        <v>535</v>
      </c>
      <c r="B10" s="316" t="s">
        <v>536</v>
      </c>
      <c r="C10" s="317">
        <f>SUMIFS('2.Revenue Details'!F$12:F$314,'2.Revenue Details'!$C$12:$C$314,"TOTAL",'2.Revenue Details'!$A$12:$A$314,'Fin. Bill'!$A10)</f>
        <v>1000000</v>
      </c>
      <c r="D10" s="317">
        <f>SUMIFS('2.Revenue Details'!E$12:E$314,'2.Revenue Details'!$C$12:$C$314,"TOTAL",'2.Revenue Details'!$A$12:$A$314,'Fin. Bill'!$A10)</f>
        <v>1000000</v>
      </c>
      <c r="E10" s="315"/>
      <c r="F10" s="315"/>
      <c r="G10" s="317">
        <f>SUMIFS('2.Revenue Details'!D$12:D$314,'2.Revenue Details'!$C$12:$C$314,"TOTAL",'2.Revenue Details'!$A$12:$A$314,'Fin. Bill'!$A10)</f>
        <v>40000</v>
      </c>
    </row>
    <row r="11" spans="1:251" x14ac:dyDescent="0.2">
      <c r="A11" s="314" t="s">
        <v>30</v>
      </c>
      <c r="B11" s="316" t="s">
        <v>39</v>
      </c>
      <c r="C11" s="317">
        <f>SUMIFS('2.Revenue Details'!F$12:F$314,'2.Revenue Details'!$C$12:$C$314,"TOTAL",'2.Revenue Details'!$A$12:$A$314,'Fin. Bill'!$A11)</f>
        <v>500000</v>
      </c>
      <c r="D11" s="317">
        <f>SUMIFS('2.Revenue Details'!E$12:E$314,'2.Revenue Details'!$C$12:$C$314,"TOTAL",'2.Revenue Details'!$A$12:$A$314,'Fin. Bill'!$A11)</f>
        <v>500000</v>
      </c>
      <c r="E11" s="315"/>
      <c r="F11" s="315"/>
      <c r="G11" s="317">
        <f>SUMIFS('2.Revenue Details'!D$12:D$314,'2.Revenue Details'!$C$12:$C$314,"TOTAL",'2.Revenue Details'!$A$12:$A$314,'Fin. Bill'!$A11)</f>
        <v>360000</v>
      </c>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c r="DO11" s="124"/>
      <c r="DP11" s="124"/>
      <c r="DQ11" s="124"/>
      <c r="DR11" s="124"/>
      <c r="DS11" s="124"/>
      <c r="DT11" s="124"/>
      <c r="DU11" s="124"/>
      <c r="DV11" s="124"/>
      <c r="DW11" s="124"/>
      <c r="DX11" s="124"/>
      <c r="DY11" s="124"/>
      <c r="DZ11" s="124"/>
      <c r="EA11" s="124"/>
      <c r="EB11" s="124"/>
      <c r="EC11" s="124"/>
      <c r="ED11" s="124"/>
      <c r="EE11" s="124"/>
      <c r="EF11" s="124"/>
      <c r="EG11" s="124"/>
      <c r="EH11" s="124"/>
      <c r="EI11" s="124"/>
      <c r="EJ11" s="124"/>
      <c r="EK11" s="124"/>
      <c r="EL11" s="124"/>
      <c r="EM11" s="124"/>
      <c r="EN11" s="124"/>
      <c r="EO11" s="124"/>
      <c r="EP11" s="124"/>
      <c r="EQ11" s="124"/>
      <c r="ER11" s="124"/>
      <c r="ES11" s="124"/>
      <c r="ET11" s="124"/>
      <c r="EU11" s="124"/>
      <c r="EV11" s="124"/>
      <c r="EW11" s="124"/>
      <c r="EX11" s="124"/>
      <c r="EY11" s="124"/>
      <c r="EZ11" s="124"/>
      <c r="FA11" s="124"/>
      <c r="FB11" s="124"/>
      <c r="FC11" s="124"/>
      <c r="FD11" s="124"/>
      <c r="FE11" s="124"/>
      <c r="FF11" s="124"/>
      <c r="FG11" s="124"/>
      <c r="FH11" s="124"/>
      <c r="FI11" s="124"/>
      <c r="FJ11" s="124"/>
      <c r="FK11" s="124"/>
      <c r="FL11" s="124"/>
      <c r="FM11" s="124"/>
      <c r="FN11" s="124"/>
      <c r="FO11" s="124"/>
      <c r="FP11" s="124"/>
      <c r="FQ11" s="124"/>
      <c r="FR11" s="124"/>
      <c r="FS11" s="124"/>
      <c r="FT11" s="124"/>
      <c r="FU11" s="124"/>
      <c r="FV11" s="124"/>
      <c r="FW11" s="124"/>
      <c r="FX11" s="124"/>
      <c r="FY11" s="124"/>
      <c r="FZ11" s="124"/>
      <c r="GA11" s="124"/>
      <c r="GB11" s="124"/>
      <c r="GC11" s="124"/>
      <c r="GD11" s="124"/>
      <c r="GE11" s="124"/>
      <c r="GF11" s="124"/>
      <c r="GG11" s="124"/>
      <c r="GH11" s="124"/>
      <c r="GI11" s="124"/>
      <c r="GJ11" s="124"/>
      <c r="GK11" s="124"/>
      <c r="GL11" s="124"/>
      <c r="GM11" s="124"/>
      <c r="GN11" s="124"/>
      <c r="GO11" s="124"/>
      <c r="GP11" s="124"/>
      <c r="GQ11" s="124"/>
      <c r="GR11" s="124"/>
      <c r="GS11" s="124"/>
      <c r="GT11" s="124"/>
      <c r="GU11" s="124"/>
      <c r="GV11" s="124"/>
      <c r="GW11" s="124"/>
      <c r="GX11" s="124"/>
      <c r="GY11" s="124"/>
      <c r="GZ11" s="124"/>
      <c r="HA11" s="124"/>
      <c r="HB11" s="124"/>
      <c r="HC11" s="124"/>
      <c r="HD11" s="124"/>
      <c r="HE11" s="124"/>
      <c r="HF11" s="124"/>
      <c r="HG11" s="124"/>
      <c r="HH11" s="124"/>
      <c r="HI11" s="124"/>
      <c r="HJ11" s="124"/>
      <c r="HK11" s="124"/>
      <c r="HL11" s="124"/>
      <c r="HM11" s="124"/>
      <c r="HN11" s="124"/>
      <c r="HO11" s="124"/>
      <c r="HP11" s="124"/>
      <c r="HQ11" s="124"/>
      <c r="HR11" s="124"/>
      <c r="HS11" s="124"/>
      <c r="HT11" s="124"/>
      <c r="HU11" s="124"/>
      <c r="HV11" s="124"/>
      <c r="HW11" s="124"/>
      <c r="HX11" s="124"/>
      <c r="HY11" s="124"/>
      <c r="HZ11" s="124"/>
      <c r="IA11" s="124"/>
      <c r="IB11" s="124"/>
      <c r="IC11" s="124"/>
      <c r="ID11" s="124"/>
      <c r="IE11" s="124"/>
      <c r="IF11" s="124"/>
      <c r="IG11" s="124"/>
      <c r="IH11" s="124"/>
      <c r="II11" s="124"/>
      <c r="IJ11" s="124"/>
      <c r="IK11" s="124"/>
      <c r="IL11" s="124"/>
      <c r="IM11" s="124"/>
      <c r="IN11" s="124"/>
      <c r="IO11" s="124"/>
      <c r="IP11" s="124"/>
      <c r="IQ11" s="124"/>
    </row>
    <row r="12" spans="1:251" x14ac:dyDescent="0.2">
      <c r="A12" s="319" t="s">
        <v>390</v>
      </c>
      <c r="B12" s="316" t="s">
        <v>391</v>
      </c>
      <c r="C12" s="317">
        <f>SUMIFS('2.Revenue Details'!F$12:F$314,'2.Revenue Details'!$C$12:$C$314,"TOTAL",'2.Revenue Details'!$A$12:$A$314,'Fin. Bill'!$A12)</f>
        <v>1000000</v>
      </c>
      <c r="D12" s="317">
        <f>SUMIFS('2.Revenue Details'!E$12:E$314,'2.Revenue Details'!$C$12:$C$314,"TOTAL",'2.Revenue Details'!$A$12:$A$314,'Fin. Bill'!$A12)</f>
        <v>1000000</v>
      </c>
      <c r="E12" s="315"/>
      <c r="F12" s="315"/>
      <c r="G12" s="317">
        <f>SUMIFS('2.Revenue Details'!D$12:D$314,'2.Revenue Details'!$C$12:$C$314,"TOTAL",'2.Revenue Details'!$A$12:$A$314,'Fin. Bill'!$A12)</f>
        <v>306000</v>
      </c>
    </row>
    <row r="13" spans="1:251" x14ac:dyDescent="0.2">
      <c r="A13" s="319" t="s">
        <v>541</v>
      </c>
      <c r="B13" s="316" t="s">
        <v>542</v>
      </c>
      <c r="C13" s="317">
        <f>SUMIFS('2.Revenue Details'!F$12:F$314,'2.Revenue Details'!$C$12:$C$314,"TOTAL",'2.Revenue Details'!$A$12:$A$314,'Fin. Bill'!$A13)</f>
        <v>1000000</v>
      </c>
      <c r="D13" s="317">
        <f>SUMIFS('2.Revenue Details'!E$12:E$314,'2.Revenue Details'!$C$12:$C$314,"TOTAL",'2.Revenue Details'!$A$12:$A$314,'Fin. Bill'!$A13)</f>
        <v>1000000</v>
      </c>
      <c r="E13" s="315"/>
      <c r="F13" s="315"/>
      <c r="G13" s="317">
        <f>SUMIFS('2.Revenue Details'!D$12:D$314,'2.Revenue Details'!$C$12:$C$314,"TOTAL",'2.Revenue Details'!$A$12:$A$314,'Fin. Bill'!$A13)</f>
        <v>0</v>
      </c>
    </row>
    <row r="14" spans="1:251" x14ac:dyDescent="0.2">
      <c r="A14" s="319" t="s">
        <v>348</v>
      </c>
      <c r="B14" s="316" t="s">
        <v>544</v>
      </c>
      <c r="C14" s="317">
        <f>SUMIFS('2.Revenue Details'!F$12:F$314,'2.Revenue Details'!$C$12:$C$314,"TOTAL",'2.Revenue Details'!$A$12:$A$314,'Fin. Bill'!$A14)</f>
        <v>400000</v>
      </c>
      <c r="D14" s="317">
        <f>SUMIFS('2.Revenue Details'!E$12:E$314,'2.Revenue Details'!$C$12:$C$314,"TOTAL",'2.Revenue Details'!$A$12:$A$314,'Fin. Bill'!$A14)</f>
        <v>400000</v>
      </c>
      <c r="E14" s="315"/>
      <c r="F14" s="315"/>
      <c r="G14" s="317">
        <f>SUMIFS('2.Revenue Details'!D$12:D$314,'2.Revenue Details'!$C$12:$C$314,"TOTAL",'2.Revenue Details'!$A$12:$A$314,'Fin. Bill'!$A14)</f>
        <v>248000</v>
      </c>
    </row>
    <row r="15" spans="1:251" x14ac:dyDescent="0.2">
      <c r="A15" s="319" t="s">
        <v>424</v>
      </c>
      <c r="B15" s="316" t="s">
        <v>423</v>
      </c>
      <c r="C15" s="317">
        <f>SUMIFS('2.Revenue Details'!F$12:F$314,'2.Revenue Details'!$C$12:$C$314,"TOTAL",'2.Revenue Details'!$A$12:$A$314,'Fin. Bill'!$A15)</f>
        <v>2500000</v>
      </c>
      <c r="D15" s="317">
        <f>SUMIFS('2.Revenue Details'!E$12:E$314,'2.Revenue Details'!$C$12:$C$314,"TOTAL",'2.Revenue Details'!$A$12:$A$314,'Fin. Bill'!$A15)</f>
        <v>2500000</v>
      </c>
      <c r="E15" s="315"/>
      <c r="F15" s="315"/>
      <c r="G15" s="317">
        <f>SUMIFS('2.Revenue Details'!D$12:D$314,'2.Revenue Details'!$C$12:$C$314,"TOTAL",'2.Revenue Details'!$A$12:$A$314,'Fin. Bill'!$A15)</f>
        <v>348000</v>
      </c>
      <c r="H15" s="124"/>
      <c r="I15" s="124"/>
      <c r="J15" s="124"/>
      <c r="K15" s="124"/>
      <c r="L15" s="124"/>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c r="FI15" s="124"/>
      <c r="FJ15" s="124"/>
      <c r="FK15" s="124"/>
      <c r="FL15" s="124"/>
      <c r="FM15" s="124"/>
      <c r="FN15" s="124"/>
      <c r="FO15" s="124"/>
      <c r="FP15" s="124"/>
      <c r="FQ15" s="124"/>
      <c r="FR15" s="124"/>
      <c r="FS15" s="124"/>
      <c r="FT15" s="124"/>
      <c r="FU15" s="124"/>
      <c r="FV15" s="124"/>
      <c r="FW15" s="124"/>
      <c r="FX15" s="124"/>
      <c r="FY15" s="124"/>
      <c r="FZ15" s="124"/>
      <c r="GA15" s="124"/>
      <c r="GB15" s="124"/>
      <c r="GC15" s="124"/>
      <c r="GD15" s="124"/>
      <c r="GE15" s="124"/>
      <c r="GF15" s="124"/>
      <c r="GG15" s="124"/>
      <c r="GH15" s="124"/>
      <c r="GI15" s="124"/>
      <c r="GJ15" s="124"/>
      <c r="GK15" s="124"/>
      <c r="GL15" s="124"/>
      <c r="GM15" s="124"/>
      <c r="GN15" s="124"/>
      <c r="GO15" s="124"/>
      <c r="GP15" s="124"/>
      <c r="GQ15" s="124"/>
      <c r="GR15" s="124"/>
      <c r="GS15" s="124"/>
      <c r="GT15" s="124"/>
      <c r="GU15" s="124"/>
      <c r="GV15" s="124"/>
      <c r="GW15" s="124"/>
      <c r="GX15" s="124"/>
      <c r="GY15" s="124"/>
      <c r="GZ15" s="124"/>
      <c r="HA15" s="124"/>
      <c r="HB15" s="124"/>
      <c r="HC15" s="124"/>
      <c r="HD15" s="124"/>
      <c r="HE15" s="124"/>
      <c r="HF15" s="124"/>
      <c r="HG15" s="124"/>
      <c r="HH15" s="124"/>
      <c r="HI15" s="124"/>
      <c r="HJ15" s="124"/>
      <c r="HK15" s="124"/>
      <c r="HL15" s="124"/>
      <c r="HM15" s="124"/>
      <c r="HN15" s="124"/>
      <c r="HO15" s="124"/>
      <c r="HP15" s="124"/>
      <c r="HQ15" s="124"/>
      <c r="HR15" s="124"/>
      <c r="HS15" s="124"/>
      <c r="HT15" s="124"/>
      <c r="HU15" s="124"/>
      <c r="HV15" s="124"/>
      <c r="HW15" s="124"/>
      <c r="HX15" s="124"/>
      <c r="HY15" s="124"/>
      <c r="HZ15" s="124"/>
      <c r="IA15" s="124"/>
      <c r="IB15" s="124"/>
      <c r="IC15" s="124"/>
      <c r="ID15" s="124"/>
      <c r="IE15" s="124"/>
      <c r="IF15" s="124"/>
      <c r="IG15" s="124"/>
      <c r="IH15" s="124"/>
      <c r="II15" s="124"/>
      <c r="IJ15" s="124"/>
      <c r="IK15" s="124"/>
      <c r="IL15" s="124"/>
      <c r="IM15" s="124"/>
      <c r="IN15" s="124"/>
      <c r="IO15" s="124"/>
      <c r="IP15" s="124"/>
      <c r="IQ15" s="124"/>
    </row>
    <row r="16" spans="1:251" x14ac:dyDescent="0.2">
      <c r="A16" s="320" t="s">
        <v>425</v>
      </c>
      <c r="B16" s="316" t="s">
        <v>545</v>
      </c>
      <c r="C16" s="317">
        <f>SUMIFS('2.Revenue Details'!F$12:F$314,'2.Revenue Details'!$C$12:$C$314,"TOTAL",'2.Revenue Details'!$A$12:$A$314,'Fin. Bill'!$A16)</f>
        <v>294000</v>
      </c>
      <c r="D16" s="317">
        <f>SUMIFS('2.Revenue Details'!E$12:E$314,'2.Revenue Details'!$C$12:$C$314,"TOTAL",'2.Revenue Details'!$A$12:$A$314,'Fin. Bill'!$A16)</f>
        <v>294000</v>
      </c>
      <c r="E16" s="315"/>
      <c r="F16" s="315"/>
      <c r="G16" s="317">
        <f>SUMIFS('2.Revenue Details'!D$12:D$314,'2.Revenue Details'!$C$12:$C$314,"TOTAL",'2.Revenue Details'!$A$12:$A$314,'Fin. Bill'!$A16)</f>
        <v>0</v>
      </c>
    </row>
    <row r="17" spans="1:251" s="124" customFormat="1" x14ac:dyDescent="0.2">
      <c r="A17" s="320" t="s">
        <v>339</v>
      </c>
      <c r="B17" s="316" t="s">
        <v>985</v>
      </c>
      <c r="C17" s="317">
        <f>SUMIFS('2.Revenue Details'!F$12:F$314,'2.Revenue Details'!$C$12:$C$314,"TOTAL",'2.Revenue Details'!$A$12:$A$314,'Fin. Bill'!$A17)</f>
        <v>161482668</v>
      </c>
      <c r="D17" s="317">
        <f>SUMIFS('2.Revenue Details'!E$12:E$314,'2.Revenue Details'!$C$12:$C$314,"TOTAL",'2.Revenue Details'!$A$12:$A$314,'Fin. Bill'!$A17)</f>
        <v>161482668</v>
      </c>
      <c r="E17" s="315"/>
      <c r="F17" s="315"/>
      <c r="G17" s="317">
        <f>SUMIFS('2.Revenue Details'!D$12:D$314,'2.Revenue Details'!$C$12:$C$314,"TOTAL",'2.Revenue Details'!$A$12:$A$314,'Fin. Bill'!$A17)</f>
        <v>102669325</v>
      </c>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1"/>
      <c r="EH17" s="121"/>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c r="HZ17" s="121"/>
      <c r="IA17" s="121"/>
      <c r="IB17" s="121"/>
      <c r="IC17" s="121"/>
      <c r="ID17" s="121"/>
      <c r="IE17" s="121"/>
      <c r="IF17" s="121"/>
      <c r="IG17" s="121"/>
      <c r="IH17" s="121"/>
      <c r="II17" s="121"/>
      <c r="IJ17" s="121"/>
      <c r="IK17" s="121"/>
      <c r="IL17" s="121"/>
      <c r="IM17" s="121"/>
      <c r="IN17" s="121"/>
      <c r="IO17" s="121"/>
      <c r="IP17" s="121"/>
      <c r="IQ17" s="121"/>
    </row>
    <row r="18" spans="1:251" x14ac:dyDescent="0.2">
      <c r="A18" s="320" t="s">
        <v>387</v>
      </c>
      <c r="B18" s="316" t="s">
        <v>561</v>
      </c>
      <c r="C18" s="317">
        <f>SUMIFS('2.Revenue Details'!F$12:F$314,'2.Revenue Details'!$C$12:$C$314,"TOTAL",'2.Revenue Details'!$A$12:$A$314,'Fin. Bill'!$A18)</f>
        <v>700000</v>
      </c>
      <c r="D18" s="317">
        <f>SUMIFS('2.Revenue Details'!E$12:E$314,'2.Revenue Details'!$C$12:$C$314,"TOTAL",'2.Revenue Details'!$A$12:$A$314,'Fin. Bill'!$A18)</f>
        <v>700000</v>
      </c>
      <c r="E18" s="315"/>
      <c r="F18" s="315"/>
      <c r="G18" s="317">
        <f>SUMIFS('2.Revenue Details'!D$12:D$314,'2.Revenue Details'!$C$12:$C$314,"TOTAL",'2.Revenue Details'!$A$12:$A$314,'Fin. Bill'!$A18)</f>
        <v>252000</v>
      </c>
    </row>
    <row r="19" spans="1:251" x14ac:dyDescent="0.2">
      <c r="A19" s="320" t="s">
        <v>236</v>
      </c>
      <c r="B19" s="316" t="s">
        <v>205</v>
      </c>
      <c r="C19" s="317">
        <f>SUMIFS('2.Revenue Details'!F$12:F$314,'2.Revenue Details'!$C$12:$C$314,"TOTAL",'2.Revenue Details'!$A$12:$A$314,'Fin. Bill'!$A19)</f>
        <v>15000000</v>
      </c>
      <c r="D19" s="317">
        <f>SUMIFS('2.Revenue Details'!E$12:E$314,'2.Revenue Details'!$C$12:$C$314,"TOTAL",'2.Revenue Details'!$A$12:$A$314,'Fin. Bill'!$A19)</f>
        <v>15000000</v>
      </c>
      <c r="E19" s="315"/>
      <c r="F19" s="315"/>
      <c r="G19" s="317">
        <f>SUMIFS('2.Revenue Details'!D$12:D$314,'2.Revenue Details'!$C$12:$C$314,"TOTAL",'2.Revenue Details'!$A$12:$A$314,'Fin. Bill'!$A19)</f>
        <v>0</v>
      </c>
    </row>
    <row r="20" spans="1:251" x14ac:dyDescent="0.2">
      <c r="A20" s="473" t="s">
        <v>566</v>
      </c>
      <c r="B20" s="316" t="s">
        <v>567</v>
      </c>
      <c r="C20" s="317">
        <f>SUMIFS('2.Revenue Details'!F$12:F$314,'2.Revenue Details'!$C$12:$C$314,"TOTAL",'2.Revenue Details'!$A$12:$A$314,'Fin. Bill'!$A20)</f>
        <v>565100000</v>
      </c>
      <c r="D20" s="317">
        <f>SUMIFS('2.Revenue Details'!E$12:E$314,'2.Revenue Details'!$C$12:$C$314,"TOTAL",'2.Revenue Details'!$A$12:$A$314,'Fin. Bill'!$A20)</f>
        <v>715100000</v>
      </c>
      <c r="E20" s="315"/>
      <c r="F20" s="315"/>
      <c r="G20" s="317">
        <f>SUMIFS('2.Revenue Details'!D$12:D$314,'2.Revenue Details'!$C$12:$C$314,"TOTAL",'2.Revenue Details'!$A$12:$A$314,'Fin. Bill'!$A20)</f>
        <v>60066714</v>
      </c>
    </row>
    <row r="21" spans="1:251" s="124" customFormat="1" x14ac:dyDescent="0.2">
      <c r="A21" s="319" t="s">
        <v>573</v>
      </c>
      <c r="B21" s="316" t="s">
        <v>574</v>
      </c>
      <c r="C21" s="317">
        <f>SUMIFS('2.Revenue Details'!F$12:F$314,'2.Revenue Details'!$C$12:$C$314,"TOTAL",'2.Revenue Details'!$A$12:$A$314,'Fin. Bill'!$A21)</f>
        <v>4489100180</v>
      </c>
      <c r="D21" s="317">
        <f>SUMIFS('2.Revenue Details'!E$12:E$314,'2.Revenue Details'!$C$12:$C$314,"TOTAL",'2.Revenue Details'!$A$12:$A$314,'Fin. Bill'!$A21)</f>
        <v>3598700000</v>
      </c>
      <c r="E21" s="315"/>
      <c r="F21" s="315"/>
      <c r="G21" s="317">
        <f>SUMIFS('2.Revenue Details'!D$12:D$314,'2.Revenue Details'!$C$12:$C$314,"TOTAL",'2.Revenue Details'!$A$12:$A$314,'Fin. Bill'!$A21)</f>
        <v>2105024487</v>
      </c>
    </row>
    <row r="22" spans="1:251" x14ac:dyDescent="0.2">
      <c r="A22" s="319" t="s">
        <v>49</v>
      </c>
      <c r="B22" s="316" t="s">
        <v>50</v>
      </c>
      <c r="C22" s="317">
        <f>SUMIFS('2.Revenue Details'!F$12:F$314,'2.Revenue Details'!$C$12:$C$314,"TOTAL",'2.Revenue Details'!$A$12:$A$314,'Fin. Bill'!$A22)</f>
        <v>78070000</v>
      </c>
      <c r="D22" s="317">
        <f>SUMIFS('2.Revenue Details'!E$12:E$314,'2.Revenue Details'!$C$12:$C$314,"TOTAL",'2.Revenue Details'!$A$12:$A$314,'Fin. Bill'!$A22)</f>
        <v>78070000</v>
      </c>
      <c r="E22" s="315"/>
      <c r="F22" s="315"/>
      <c r="G22" s="317">
        <f>SUMIFS('2.Revenue Details'!D$12:D$314,'2.Revenue Details'!$C$12:$C$314,"TOTAL",'2.Revenue Details'!$A$12:$A$314,'Fin. Bill'!$A22)</f>
        <v>4662100</v>
      </c>
    </row>
    <row r="23" spans="1:251" x14ac:dyDescent="0.2">
      <c r="A23" s="319" t="s">
        <v>588</v>
      </c>
      <c r="B23" s="316" t="s">
        <v>589</v>
      </c>
      <c r="C23" s="317">
        <f>SUMIFS('2.Revenue Details'!F$12:F$314,'2.Revenue Details'!$C$12:$C$314,"TOTAL",'2.Revenue Details'!$A$12:$A$314,'Fin. Bill'!$A23)</f>
        <v>2000000</v>
      </c>
      <c r="D23" s="317">
        <f>SUMIFS('2.Revenue Details'!E$12:E$314,'2.Revenue Details'!$C$12:$C$314,"TOTAL",'2.Revenue Details'!$A$12:$A$314,'Fin. Bill'!$A23)</f>
        <v>2000000</v>
      </c>
      <c r="E23" s="315"/>
      <c r="F23" s="315"/>
      <c r="G23" s="317">
        <f>SUMIFS('2.Revenue Details'!D$12:D$314,'2.Revenue Details'!$C$12:$C$314,"TOTAL",'2.Revenue Details'!$A$12:$A$314,'Fin. Bill'!$A23)</f>
        <v>0</v>
      </c>
    </row>
    <row r="24" spans="1:251" s="124" customFormat="1" x14ac:dyDescent="0.2">
      <c r="A24" s="319" t="s">
        <v>427</v>
      </c>
      <c r="B24" s="316" t="s">
        <v>431</v>
      </c>
      <c r="C24" s="317">
        <f>SUMIFS('2.Revenue Details'!F$12:F$314,'2.Revenue Details'!$C$12:$C$314,"TOTAL",'2.Revenue Details'!$A$12:$A$314,'Fin. Bill'!$A24)</f>
        <v>7000000</v>
      </c>
      <c r="D24" s="317">
        <f>SUMIFS('2.Revenue Details'!E$12:E$314,'2.Revenue Details'!$C$12:$C$314,"TOTAL",'2.Revenue Details'!$A$12:$A$314,'Fin. Bill'!$A24)</f>
        <v>7000000</v>
      </c>
      <c r="E24" s="315"/>
      <c r="F24" s="315"/>
      <c r="G24" s="317">
        <f>SUMIFS('2.Revenue Details'!D$12:D$314,'2.Revenue Details'!$C$12:$C$314,"TOTAL",'2.Revenue Details'!$A$12:$A$314,'Fin. Bill'!$A24)</f>
        <v>184400</v>
      </c>
    </row>
    <row r="25" spans="1:251" x14ac:dyDescent="0.2">
      <c r="A25" s="319" t="s">
        <v>0</v>
      </c>
      <c r="B25" s="316" t="s">
        <v>1349</v>
      </c>
      <c r="C25" s="317">
        <f>SUMIFS('2.Revenue Details'!F$12:F$314,'2.Revenue Details'!$C$12:$C$314,"TOTAL",'2.Revenue Details'!$A$12:$A$314,'Fin. Bill'!$A25)</f>
        <v>21050000</v>
      </c>
      <c r="D25" s="317">
        <f>SUMIFS('2.Revenue Details'!E$12:E$314,'2.Revenue Details'!$C$12:$C$314,"TOTAL",'2.Revenue Details'!$A$12:$A$314,'Fin. Bill'!$A25)</f>
        <v>21050000</v>
      </c>
      <c r="E25" s="315"/>
      <c r="F25" s="315"/>
      <c r="G25" s="317">
        <f>SUMIFS('2.Revenue Details'!D$12:D$314,'2.Revenue Details'!$C$12:$C$314,"TOTAL",'2.Revenue Details'!$A$12:$A$314,'Fin. Bill'!$A25)</f>
        <v>5903500</v>
      </c>
    </row>
    <row r="26" spans="1:251" x14ac:dyDescent="0.2">
      <c r="A26" s="314" t="s">
        <v>1096</v>
      </c>
      <c r="B26" s="316" t="s">
        <v>598</v>
      </c>
      <c r="C26" s="317">
        <f>SUMIFS('2.Revenue Details'!F$12:F$314,'2.Revenue Details'!$C$12:$C$314,"TOTAL",'2.Revenue Details'!$A$12:$A$314,'Fin. Bill'!$A26)</f>
        <v>3000000</v>
      </c>
      <c r="D26" s="317">
        <f>SUMIFS('2.Revenue Details'!E$12:E$314,'2.Revenue Details'!$C$12:$C$314,"TOTAL",'2.Revenue Details'!$A$12:$A$314,'Fin. Bill'!$A26)</f>
        <v>3000000</v>
      </c>
      <c r="E26" s="315"/>
      <c r="F26" s="315"/>
      <c r="G26" s="317">
        <f>SUMIFS('2.Revenue Details'!D$12:D$314,'2.Revenue Details'!$C$12:$C$314,"TOTAL",'2.Revenue Details'!$A$12:$A$314,'Fin. Bill'!$A26)</f>
        <v>0</v>
      </c>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c r="BQ26" s="124"/>
      <c r="BR26" s="124"/>
      <c r="BS26" s="124"/>
      <c r="BT26" s="124"/>
      <c r="BU26" s="124"/>
      <c r="BV26" s="124"/>
      <c r="BW26" s="124"/>
      <c r="BX26" s="124"/>
      <c r="BY26" s="124"/>
      <c r="BZ26" s="124"/>
      <c r="CA26" s="124"/>
      <c r="CB26" s="124"/>
      <c r="CC26" s="124"/>
      <c r="CD26" s="124"/>
      <c r="CE26" s="124"/>
      <c r="CF26" s="124"/>
      <c r="CG26" s="124"/>
      <c r="CH26" s="124"/>
      <c r="CI26" s="124"/>
      <c r="CJ26" s="124"/>
      <c r="CK26" s="124"/>
      <c r="CL26" s="124"/>
      <c r="CM26" s="124"/>
      <c r="CN26" s="124"/>
      <c r="CO26" s="124"/>
      <c r="CP26" s="124"/>
      <c r="CQ26" s="124"/>
      <c r="CR26" s="124"/>
      <c r="CS26" s="124"/>
      <c r="CT26" s="124"/>
      <c r="CU26" s="124"/>
      <c r="CV26" s="124"/>
      <c r="CW26" s="124"/>
      <c r="CX26" s="124"/>
      <c r="CY26" s="124"/>
      <c r="CZ26" s="124"/>
      <c r="DA26" s="124"/>
      <c r="DB26" s="124"/>
      <c r="DC26" s="124"/>
      <c r="DD26" s="124"/>
      <c r="DE26" s="124"/>
      <c r="DF26" s="124"/>
      <c r="DG26" s="124"/>
      <c r="DH26" s="124"/>
      <c r="DI26" s="124"/>
      <c r="DJ26" s="124"/>
      <c r="DK26" s="124"/>
      <c r="DL26" s="124"/>
      <c r="DM26" s="124"/>
      <c r="DN26" s="124"/>
      <c r="DO26" s="124"/>
      <c r="DP26" s="124"/>
      <c r="DQ26" s="124"/>
      <c r="DR26" s="124"/>
      <c r="DS26" s="124"/>
      <c r="DT26" s="124"/>
      <c r="DU26" s="124"/>
      <c r="DV26" s="124"/>
      <c r="DW26" s="124"/>
      <c r="DX26" s="124"/>
      <c r="DY26" s="124"/>
      <c r="DZ26" s="124"/>
      <c r="EA26" s="124"/>
      <c r="EB26" s="124"/>
      <c r="EC26" s="124"/>
      <c r="ED26" s="124"/>
      <c r="EE26" s="124"/>
      <c r="EF26" s="124"/>
      <c r="EG26" s="124"/>
      <c r="EH26" s="124"/>
      <c r="EI26" s="124"/>
      <c r="EJ26" s="124"/>
      <c r="EK26" s="124"/>
      <c r="EL26" s="124"/>
      <c r="EM26" s="124"/>
      <c r="EN26" s="124"/>
      <c r="EO26" s="124"/>
      <c r="EP26" s="124"/>
      <c r="EQ26" s="124"/>
      <c r="ER26" s="124"/>
      <c r="ES26" s="124"/>
      <c r="ET26" s="124"/>
      <c r="EU26" s="124"/>
      <c r="EV26" s="124"/>
      <c r="EW26" s="124"/>
      <c r="EX26" s="124"/>
      <c r="EY26" s="124"/>
      <c r="EZ26" s="124"/>
      <c r="FA26" s="124"/>
      <c r="FB26" s="124"/>
      <c r="FC26" s="124"/>
      <c r="FD26" s="124"/>
      <c r="FE26" s="124"/>
      <c r="FF26" s="124"/>
      <c r="FG26" s="124"/>
      <c r="FH26" s="124"/>
      <c r="FI26" s="124"/>
      <c r="FJ26" s="124"/>
      <c r="FK26" s="124"/>
      <c r="FL26" s="124"/>
      <c r="FM26" s="124"/>
      <c r="FN26" s="124"/>
      <c r="FO26" s="124"/>
      <c r="FP26" s="124"/>
      <c r="FQ26" s="124"/>
      <c r="FR26" s="124"/>
      <c r="FS26" s="124"/>
      <c r="FT26" s="124"/>
      <c r="FU26" s="124"/>
      <c r="FV26" s="124"/>
      <c r="FW26" s="124"/>
      <c r="FX26" s="124"/>
      <c r="FY26" s="124"/>
      <c r="FZ26" s="124"/>
      <c r="GA26" s="124"/>
      <c r="GB26" s="124"/>
      <c r="GC26" s="124"/>
      <c r="GD26" s="124"/>
      <c r="GE26" s="124"/>
      <c r="GF26" s="124"/>
      <c r="GG26" s="124"/>
      <c r="GH26" s="124"/>
      <c r="GI26" s="124"/>
      <c r="GJ26" s="124"/>
      <c r="GK26" s="124"/>
      <c r="GL26" s="124"/>
      <c r="GM26" s="124"/>
      <c r="GN26" s="124"/>
      <c r="GO26" s="124"/>
      <c r="GP26" s="124"/>
      <c r="GQ26" s="124"/>
      <c r="GR26" s="124"/>
      <c r="GS26" s="124"/>
      <c r="GT26" s="124"/>
      <c r="GU26" s="124"/>
      <c r="GV26" s="124"/>
      <c r="GW26" s="124"/>
      <c r="GX26" s="124"/>
      <c r="GY26" s="124"/>
      <c r="GZ26" s="124"/>
      <c r="HA26" s="124"/>
      <c r="HB26" s="124"/>
      <c r="HC26" s="124"/>
      <c r="HD26" s="124"/>
      <c r="HE26" s="124"/>
      <c r="HF26" s="124"/>
      <c r="HG26" s="124"/>
      <c r="HH26" s="124"/>
      <c r="HI26" s="124"/>
      <c r="HJ26" s="124"/>
      <c r="HK26" s="124"/>
      <c r="HL26" s="124"/>
      <c r="HM26" s="124"/>
      <c r="HN26" s="124"/>
      <c r="HO26" s="124"/>
      <c r="HP26" s="124"/>
      <c r="HQ26" s="124"/>
      <c r="HR26" s="124"/>
      <c r="HS26" s="124"/>
      <c r="HT26" s="124"/>
      <c r="HU26" s="124"/>
      <c r="HV26" s="124"/>
      <c r="HW26" s="124"/>
      <c r="HX26" s="124"/>
      <c r="HY26" s="124"/>
      <c r="HZ26" s="124"/>
      <c r="IA26" s="124"/>
      <c r="IB26" s="124"/>
      <c r="IC26" s="124"/>
      <c r="ID26" s="124"/>
      <c r="IE26" s="124"/>
      <c r="IF26" s="124"/>
      <c r="IG26" s="124"/>
      <c r="IH26" s="124"/>
      <c r="II26" s="124"/>
      <c r="IJ26" s="124"/>
      <c r="IK26" s="124"/>
      <c r="IL26" s="124"/>
      <c r="IM26" s="124"/>
      <c r="IN26" s="124"/>
      <c r="IO26" s="124"/>
      <c r="IP26" s="124"/>
      <c r="IQ26" s="124"/>
    </row>
    <row r="27" spans="1:251" x14ac:dyDescent="0.2">
      <c r="A27" s="319" t="s">
        <v>58</v>
      </c>
      <c r="B27" s="316" t="s">
        <v>314</v>
      </c>
      <c r="C27" s="317">
        <f>SUMIFS('2.Revenue Details'!F$12:F$314,'2.Revenue Details'!$C$12:$C$314,"TOTAL",'2.Revenue Details'!$A$12:$A$314,'Fin. Bill'!$A27)</f>
        <v>5000000</v>
      </c>
      <c r="D27" s="317">
        <f>SUMIFS('2.Revenue Details'!E$12:E$314,'2.Revenue Details'!$C$12:$C$314,"TOTAL",'2.Revenue Details'!$A$12:$A$314,'Fin. Bill'!$A27)</f>
        <v>5000000</v>
      </c>
      <c r="E27" s="315"/>
      <c r="F27" s="315"/>
      <c r="G27" s="317">
        <f>SUMIFS('2.Revenue Details'!D$12:D$314,'2.Revenue Details'!$C$12:$C$314,"TOTAL",'2.Revenue Details'!$A$12:$A$314,'Fin. Bill'!$A27)</f>
        <v>0</v>
      </c>
    </row>
    <row r="28" spans="1:251" x14ac:dyDescent="0.2">
      <c r="A28" s="314" t="s">
        <v>64</v>
      </c>
      <c r="B28" s="316" t="s">
        <v>65</v>
      </c>
      <c r="C28" s="317">
        <f>SUMIFS('2.Revenue Details'!F$12:F$314,'2.Revenue Details'!$C$12:$C$314,"TOTAL",'2.Revenue Details'!$A$12:$A$314,'Fin. Bill'!$A28)</f>
        <v>18000000</v>
      </c>
      <c r="D28" s="317">
        <f>SUMIFS('2.Revenue Details'!E$12:E$314,'2.Revenue Details'!$C$12:$C$314,"TOTAL",'2.Revenue Details'!$A$12:$A$314,'Fin. Bill'!$A28)</f>
        <v>18000000</v>
      </c>
      <c r="E28" s="315"/>
      <c r="F28" s="315"/>
      <c r="G28" s="317">
        <f>SUMIFS('2.Revenue Details'!D$12:D$314,'2.Revenue Details'!$C$12:$C$314,"TOTAL",'2.Revenue Details'!$A$12:$A$314,'Fin. Bill'!$A28)</f>
        <v>4200000</v>
      </c>
    </row>
    <row r="29" spans="1:251" s="124" customFormat="1" x14ac:dyDescent="0.2">
      <c r="A29" s="319" t="s">
        <v>1347</v>
      </c>
      <c r="B29" s="316" t="s">
        <v>1895</v>
      </c>
      <c r="C29" s="317">
        <f>SUMIFS('2.Revenue Details'!F$12:F$314,'2.Revenue Details'!$C$12:$C$314,"TOTAL",'2.Revenue Details'!$A$12:$A$314,'Fin. Bill'!$A29)</f>
        <v>67345000</v>
      </c>
      <c r="D29" s="317">
        <f>SUMIFS('2.Revenue Details'!E$12:E$314,'2.Revenue Details'!$C$12:$C$314,"TOTAL",'2.Revenue Details'!$A$12:$A$314,'Fin. Bill'!$A29)</f>
        <v>67345000</v>
      </c>
      <c r="E29" s="315"/>
      <c r="F29" s="315"/>
      <c r="G29" s="317">
        <f>SUMIFS('2.Revenue Details'!D$12:D$314,'2.Revenue Details'!$C$12:$C$314,"TOTAL",'2.Revenue Details'!$A$12:$A$314,'Fin. Bill'!$A29)</f>
        <v>12876598</v>
      </c>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c r="DE29" s="121"/>
      <c r="DF29" s="121"/>
      <c r="DG29" s="121"/>
      <c r="DH29" s="121"/>
      <c r="DI29" s="121"/>
      <c r="DJ29" s="121"/>
      <c r="DK29" s="121"/>
      <c r="DL29" s="121"/>
      <c r="DM29" s="121"/>
      <c r="DN29" s="121"/>
      <c r="DO29" s="121"/>
      <c r="DP29" s="121"/>
      <c r="DQ29" s="121"/>
      <c r="DR29" s="121"/>
      <c r="DS29" s="121"/>
      <c r="DT29" s="121"/>
      <c r="DU29" s="121"/>
      <c r="DV29" s="121"/>
      <c r="DW29" s="121"/>
      <c r="DX29" s="121"/>
      <c r="DY29" s="121"/>
      <c r="DZ29" s="121"/>
      <c r="EA29" s="121"/>
      <c r="EB29" s="121"/>
      <c r="EC29" s="121"/>
      <c r="ED29" s="121"/>
      <c r="EE29" s="121"/>
      <c r="EF29" s="121"/>
      <c r="EG29" s="121"/>
      <c r="EH29" s="121"/>
      <c r="EI29" s="121"/>
      <c r="EJ29" s="121"/>
      <c r="EK29" s="121"/>
      <c r="EL29" s="121"/>
      <c r="EM29" s="121"/>
      <c r="EN29" s="121"/>
      <c r="EO29" s="121"/>
      <c r="EP29" s="121"/>
      <c r="EQ29" s="121"/>
      <c r="ER29" s="121"/>
      <c r="ES29" s="121"/>
      <c r="ET29" s="121"/>
      <c r="EU29" s="121"/>
      <c r="EV29" s="121"/>
      <c r="EW29" s="121"/>
      <c r="EX29" s="121"/>
      <c r="EY29" s="121"/>
      <c r="EZ29" s="121"/>
      <c r="FA29" s="121"/>
      <c r="FB29" s="121"/>
      <c r="FC29" s="121"/>
      <c r="FD29" s="121"/>
      <c r="FE29" s="121"/>
      <c r="FF29" s="121"/>
      <c r="FG29" s="121"/>
      <c r="FH29" s="121"/>
      <c r="FI29" s="121"/>
      <c r="FJ29" s="121"/>
      <c r="FK29" s="121"/>
      <c r="FL29" s="121"/>
      <c r="FM29" s="121"/>
      <c r="FN29" s="121"/>
      <c r="FO29" s="121"/>
      <c r="FP29" s="121"/>
      <c r="FQ29" s="121"/>
      <c r="FR29" s="121"/>
      <c r="FS29" s="121"/>
      <c r="FT29" s="121"/>
      <c r="FU29" s="121"/>
      <c r="FV29" s="121"/>
      <c r="FW29" s="121"/>
      <c r="FX29" s="121"/>
      <c r="FY29" s="121"/>
      <c r="FZ29" s="121"/>
      <c r="GA29" s="121"/>
      <c r="GB29" s="121"/>
      <c r="GC29" s="121"/>
      <c r="GD29" s="121"/>
      <c r="GE29" s="121"/>
      <c r="GF29" s="121"/>
      <c r="GG29" s="121"/>
      <c r="GH29" s="121"/>
      <c r="GI29" s="121"/>
      <c r="GJ29" s="121"/>
      <c r="GK29" s="121"/>
      <c r="GL29" s="121"/>
      <c r="GM29" s="121"/>
      <c r="GN29" s="121"/>
      <c r="GO29" s="121"/>
      <c r="GP29" s="121"/>
      <c r="GQ29" s="121"/>
      <c r="GR29" s="121"/>
      <c r="GS29" s="121"/>
      <c r="GT29" s="121"/>
      <c r="GU29" s="121"/>
      <c r="GV29" s="121"/>
      <c r="GW29" s="121"/>
      <c r="GX29" s="121"/>
      <c r="GY29" s="121"/>
      <c r="GZ29" s="121"/>
      <c r="HA29" s="121"/>
      <c r="HB29" s="121"/>
      <c r="HC29" s="121"/>
      <c r="HD29" s="121"/>
      <c r="HE29" s="121"/>
      <c r="HF29" s="121"/>
      <c r="HG29" s="121"/>
      <c r="HH29" s="121"/>
      <c r="HI29" s="121"/>
      <c r="HJ29" s="121"/>
      <c r="HK29" s="121"/>
      <c r="HL29" s="121"/>
      <c r="HM29" s="121"/>
      <c r="HN29" s="121"/>
      <c r="HO29" s="121"/>
      <c r="HP29" s="121"/>
      <c r="HQ29" s="121"/>
      <c r="HR29" s="121"/>
      <c r="HS29" s="121"/>
      <c r="HT29" s="121"/>
      <c r="HU29" s="121"/>
      <c r="HV29" s="121"/>
      <c r="HW29" s="121"/>
      <c r="HX29" s="121"/>
      <c r="HY29" s="121"/>
      <c r="HZ29" s="121"/>
      <c r="IA29" s="121"/>
      <c r="IB29" s="121"/>
      <c r="IC29" s="121"/>
      <c r="ID29" s="121"/>
      <c r="IE29" s="121"/>
      <c r="IF29" s="121"/>
      <c r="IG29" s="121"/>
      <c r="IH29" s="121"/>
      <c r="II29" s="121"/>
      <c r="IJ29" s="121"/>
      <c r="IK29" s="121"/>
      <c r="IL29" s="121"/>
      <c r="IM29" s="121"/>
      <c r="IN29" s="121"/>
      <c r="IO29" s="121"/>
      <c r="IP29" s="121"/>
      <c r="IQ29" s="121"/>
    </row>
    <row r="30" spans="1:251" x14ac:dyDescent="0.2">
      <c r="A30" s="319" t="s">
        <v>599</v>
      </c>
      <c r="B30" s="316" t="s">
        <v>600</v>
      </c>
      <c r="C30" s="317">
        <f>SUMIFS('2.Revenue Details'!F$12:F$314,'2.Revenue Details'!$C$12:$C$314,"TOTAL",'2.Revenue Details'!$A$12:$A$314,'Fin. Bill'!$A30)</f>
        <v>24000000</v>
      </c>
      <c r="D30" s="317">
        <f>SUMIFS('2.Revenue Details'!E$12:E$314,'2.Revenue Details'!$C$12:$C$314,"TOTAL",'2.Revenue Details'!$A$12:$A$314,'Fin. Bill'!$A30)</f>
        <v>24000000</v>
      </c>
      <c r="E30" s="315"/>
      <c r="F30" s="315"/>
      <c r="G30" s="317">
        <f>SUMIFS('2.Revenue Details'!D$12:D$314,'2.Revenue Details'!$C$12:$C$314,"TOTAL",'2.Revenue Details'!$A$12:$A$314,'Fin. Bill'!$A30)</f>
        <v>8411639</v>
      </c>
    </row>
    <row r="31" spans="1:251" x14ac:dyDescent="0.2">
      <c r="A31" s="319" t="s">
        <v>258</v>
      </c>
      <c r="B31" s="316" t="s">
        <v>261</v>
      </c>
      <c r="C31" s="317">
        <f>SUMIFS('2.Revenue Details'!F$12:F$314,'2.Revenue Details'!$C$12:$C$314,"TOTAL",'2.Revenue Details'!$A$12:$A$314,'Fin. Bill'!$A31)</f>
        <v>400000</v>
      </c>
      <c r="D31" s="317">
        <f>SUMIFS('2.Revenue Details'!E$12:E$314,'2.Revenue Details'!$C$12:$C$314,"TOTAL",'2.Revenue Details'!$A$12:$A$314,'Fin. Bill'!$A31)</f>
        <v>400000</v>
      </c>
      <c r="E31" s="315"/>
      <c r="F31" s="315"/>
      <c r="G31" s="317">
        <f>SUMIFS('2.Revenue Details'!D$12:D$314,'2.Revenue Details'!$C$12:$C$314,"TOTAL",'2.Revenue Details'!$A$12:$A$314,'Fin. Bill'!$A31)</f>
        <v>0</v>
      </c>
    </row>
    <row r="32" spans="1:251" s="124" customFormat="1" x14ac:dyDescent="0.2">
      <c r="A32" s="319" t="s">
        <v>264</v>
      </c>
      <c r="B32" s="316" t="s">
        <v>265</v>
      </c>
      <c r="C32" s="317">
        <f>SUMIFS('2.Revenue Details'!F$12:F$314,'2.Revenue Details'!$C$12:$C$314,"TOTAL",'2.Revenue Details'!$A$12:$A$314,'Fin. Bill'!$A32)</f>
        <v>300900000</v>
      </c>
      <c r="D32" s="317">
        <f>SUMIFS('2.Revenue Details'!E$12:E$314,'2.Revenue Details'!$C$12:$C$314,"TOTAL",'2.Revenue Details'!$A$12:$A$314,'Fin. Bill'!$A32)</f>
        <v>450900000</v>
      </c>
      <c r="E32" s="315"/>
      <c r="F32" s="315"/>
      <c r="G32" s="317">
        <f>SUMIFS('2.Revenue Details'!D$12:D$314,'2.Revenue Details'!$C$12:$C$314,"TOTAL",'2.Revenue Details'!$A$12:$A$314,'Fin. Bill'!$A32)</f>
        <v>124947905</v>
      </c>
    </row>
    <row r="33" spans="1:251" x14ac:dyDescent="0.2">
      <c r="A33" s="319" t="s">
        <v>272</v>
      </c>
      <c r="B33" s="316" t="s">
        <v>271</v>
      </c>
      <c r="C33" s="317">
        <f>SUMIFS('2.Revenue Details'!F$12:F$314,'2.Revenue Details'!$C$12:$C$314,"TOTAL",'2.Revenue Details'!$A$12:$A$314,'Fin. Bill'!$A33)</f>
        <v>17650000</v>
      </c>
      <c r="D33" s="317">
        <f>SUMIFS('2.Revenue Details'!E$12:E$314,'2.Revenue Details'!$C$12:$C$314,"TOTAL",'2.Revenue Details'!$A$12:$A$314,'Fin. Bill'!$A33)</f>
        <v>17650000</v>
      </c>
      <c r="E33" s="315"/>
      <c r="F33" s="315"/>
      <c r="G33" s="317">
        <f>SUMIFS('2.Revenue Details'!D$12:D$314,'2.Revenue Details'!$C$12:$C$314,"TOTAL",'2.Revenue Details'!$A$12:$A$314,'Fin. Bill'!$A33)</f>
        <v>1585637</v>
      </c>
    </row>
    <row r="34" spans="1:251" s="124" customFormat="1" x14ac:dyDescent="0.2">
      <c r="A34" s="473" t="s">
        <v>274</v>
      </c>
      <c r="B34" s="316" t="s">
        <v>626</v>
      </c>
      <c r="C34" s="317">
        <f>SUMIFS('2.Revenue Details'!F$12:F$314,'2.Revenue Details'!$C$12:$C$314,"TOTAL",'2.Revenue Details'!$A$12:$A$314,'Fin. Bill'!$A34)</f>
        <v>1000000</v>
      </c>
      <c r="D34" s="317">
        <f>SUMIFS('2.Revenue Details'!E$12:E$314,'2.Revenue Details'!$C$12:$C$314,"TOTAL",'2.Revenue Details'!$A$12:$A$314,'Fin. Bill'!$A34)</f>
        <v>1000000</v>
      </c>
      <c r="E34" s="315"/>
      <c r="F34" s="315"/>
      <c r="G34" s="317">
        <f>SUMIFS('2.Revenue Details'!D$12:D$314,'2.Revenue Details'!$C$12:$C$314,"TOTAL",'2.Revenue Details'!$A$12:$A$314,'Fin. Bill'!$A34)</f>
        <v>20000</v>
      </c>
    </row>
    <row r="35" spans="1:251" x14ac:dyDescent="0.2">
      <c r="A35" s="473" t="s">
        <v>254</v>
      </c>
      <c r="B35" s="316" t="s">
        <v>627</v>
      </c>
      <c r="C35" s="317">
        <f>SUMIFS('2.Revenue Details'!F$12:F$314,'2.Revenue Details'!$C$12:$C$314,"TOTAL",'2.Revenue Details'!$A$12:$A$314,'Fin. Bill'!$A35)</f>
        <v>1000000</v>
      </c>
      <c r="D35" s="317">
        <f>SUMIFS('2.Revenue Details'!E$12:E$314,'2.Revenue Details'!$C$12:$C$314,"TOTAL",'2.Revenue Details'!$A$12:$A$314,'Fin. Bill'!$A35)</f>
        <v>1000000</v>
      </c>
      <c r="E35" s="315"/>
      <c r="F35" s="315"/>
      <c r="G35" s="317">
        <f>SUMIFS('2.Revenue Details'!D$12:D$314,'2.Revenue Details'!$C$12:$C$314,"TOTAL",'2.Revenue Details'!$A$12:$A$314,'Fin. Bill'!$A35)</f>
        <v>28000</v>
      </c>
    </row>
    <row r="36" spans="1:251" s="124" customFormat="1" x14ac:dyDescent="0.2">
      <c r="A36" s="320" t="s">
        <v>296</v>
      </c>
      <c r="B36" s="316" t="s">
        <v>628</v>
      </c>
      <c r="C36" s="317">
        <f>SUMIFS('2.Revenue Details'!F$12:F$314,'2.Revenue Details'!$C$12:$C$314,"TOTAL",'2.Revenue Details'!$A$12:$A$314,'Fin. Bill'!$A36)</f>
        <v>600000</v>
      </c>
      <c r="D36" s="317">
        <f>SUMIFS('2.Revenue Details'!E$12:E$314,'2.Revenue Details'!$C$12:$C$314,"TOTAL",'2.Revenue Details'!$A$12:$A$314,'Fin. Bill'!$A36)</f>
        <v>600000</v>
      </c>
      <c r="E36" s="315"/>
      <c r="F36" s="315"/>
      <c r="G36" s="317">
        <f>SUMIFS('2.Revenue Details'!D$12:D$314,'2.Revenue Details'!$C$12:$C$314,"TOTAL",'2.Revenue Details'!$A$12:$A$314,'Fin. Bill'!$A36)</f>
        <v>15000</v>
      </c>
    </row>
    <row r="37" spans="1:251" x14ac:dyDescent="0.2">
      <c r="A37" s="320" t="s">
        <v>300</v>
      </c>
      <c r="B37" s="316" t="s">
        <v>1015</v>
      </c>
      <c r="C37" s="317">
        <f>SUMIFS('2.Revenue Details'!F$12:F$314,'2.Revenue Details'!$C$12:$C$314,"TOTAL",'2.Revenue Details'!$A$12:$A$314,'Fin. Bill'!$A37)</f>
        <v>1350000</v>
      </c>
      <c r="D37" s="317">
        <f>SUMIFS('2.Revenue Details'!E$12:E$314,'2.Revenue Details'!$C$12:$C$314,"TOTAL",'2.Revenue Details'!$A$12:$A$314,'Fin. Bill'!$A37)</f>
        <v>1350000</v>
      </c>
      <c r="E37" s="315"/>
      <c r="F37" s="315"/>
      <c r="G37" s="317">
        <f>SUMIFS('2.Revenue Details'!D$12:D$314,'2.Revenue Details'!$C$12:$C$314,"TOTAL",'2.Revenue Details'!$A$12:$A$314,'Fin. Bill'!$A37)</f>
        <v>9000</v>
      </c>
    </row>
    <row r="38" spans="1:251" s="124" customFormat="1" x14ac:dyDescent="0.2">
      <c r="A38" s="320" t="s">
        <v>301</v>
      </c>
      <c r="B38" s="316" t="s">
        <v>629</v>
      </c>
      <c r="C38" s="317">
        <f>SUMIFS('2.Revenue Details'!F$12:F$314,'2.Revenue Details'!$C$12:$C$314,"TOTAL",'2.Revenue Details'!$A$12:$A$314,'Fin. Bill'!$A38)</f>
        <v>1500000</v>
      </c>
      <c r="D38" s="317">
        <f>SUMIFS('2.Revenue Details'!E$12:E$314,'2.Revenue Details'!$C$12:$C$314,"TOTAL",'2.Revenue Details'!$A$12:$A$314,'Fin. Bill'!$A38)</f>
        <v>1500000</v>
      </c>
      <c r="E38" s="315"/>
      <c r="F38" s="315"/>
      <c r="G38" s="317">
        <f>SUMIFS('2.Revenue Details'!D$12:D$314,'2.Revenue Details'!$C$12:$C$314,"TOTAL",'2.Revenue Details'!$A$12:$A$314,'Fin. Bill'!$A38)</f>
        <v>0</v>
      </c>
    </row>
    <row r="39" spans="1:251" x14ac:dyDescent="0.2">
      <c r="A39" s="320" t="s">
        <v>70</v>
      </c>
      <c r="B39" s="316" t="s">
        <v>77</v>
      </c>
      <c r="C39" s="317">
        <f>SUMIFS('2.Revenue Details'!F$12:F$314,'2.Revenue Details'!$C$12:$C$314,"TOTAL",'2.Revenue Details'!$A$12:$A$314,'Fin. Bill'!$A39)</f>
        <v>36000000</v>
      </c>
      <c r="D39" s="317">
        <f>SUMIFS('2.Revenue Details'!E$12:E$314,'2.Revenue Details'!$C$12:$C$314,"TOTAL",'2.Revenue Details'!$A$12:$A$314,'Fin. Bill'!$A39)</f>
        <v>36000000</v>
      </c>
      <c r="E39" s="315"/>
      <c r="F39" s="315"/>
      <c r="G39" s="317">
        <f>SUMIFS('2.Revenue Details'!D$12:D$314,'2.Revenue Details'!$C$12:$C$314,"TOTAL",'2.Revenue Details'!$A$12:$A$314,'Fin. Bill'!$A39)</f>
        <v>0</v>
      </c>
    </row>
    <row r="40" spans="1:251" x14ac:dyDescent="0.2">
      <c r="A40" s="473" t="s">
        <v>632</v>
      </c>
      <c r="B40" s="316" t="s">
        <v>633</v>
      </c>
      <c r="C40" s="317">
        <f>SUMIFS('2.Revenue Details'!F$12:F$314,'2.Revenue Details'!$C$12:$C$314,"TOTAL",'2.Revenue Details'!$A$12:$A$314,'Fin. Bill'!$A40)</f>
        <v>1400000</v>
      </c>
      <c r="D40" s="317">
        <f>SUMIFS('2.Revenue Details'!E$12:E$314,'2.Revenue Details'!$C$12:$C$314,"TOTAL",'2.Revenue Details'!$A$12:$A$314,'Fin. Bill'!$A40)</f>
        <v>1400000</v>
      </c>
      <c r="E40" s="315"/>
      <c r="F40" s="315"/>
      <c r="G40" s="317">
        <f>SUMIFS('2.Revenue Details'!D$12:D$314,'2.Revenue Details'!$C$12:$C$314,"TOTAL",'2.Revenue Details'!$A$12:$A$314,'Fin. Bill'!$A40)</f>
        <v>0</v>
      </c>
    </row>
    <row r="41" spans="1:251" x14ac:dyDescent="0.2">
      <c r="A41" s="473" t="s">
        <v>204</v>
      </c>
      <c r="B41" s="316" t="s">
        <v>636</v>
      </c>
      <c r="C41" s="317">
        <f>SUMIFS('2.Revenue Details'!F$12:F$314,'2.Revenue Details'!$C$12:$C$314,"TOTAL",'2.Revenue Details'!$A$12:$A$314,'Fin. Bill'!$A41)</f>
        <v>50000000</v>
      </c>
      <c r="D41" s="317">
        <f>SUMIFS('2.Revenue Details'!E$12:E$314,'2.Revenue Details'!$C$12:$C$314,"TOTAL",'2.Revenue Details'!$A$12:$A$314,'Fin. Bill'!$A41)</f>
        <v>50000000</v>
      </c>
      <c r="E41" s="315"/>
      <c r="F41" s="315"/>
      <c r="G41" s="317">
        <f>SUMIFS('2.Revenue Details'!D$12:D$314,'2.Revenue Details'!$C$12:$C$314,"TOTAL",'2.Revenue Details'!$A$12:$A$314,'Fin. Bill'!$A41)</f>
        <v>0</v>
      </c>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c r="BR41" s="124"/>
      <c r="BS41" s="124"/>
      <c r="BT41" s="124"/>
      <c r="BU41" s="124"/>
      <c r="BV41" s="124"/>
      <c r="BW41" s="124"/>
      <c r="BX41" s="124"/>
      <c r="BY41" s="124"/>
      <c r="BZ41" s="124"/>
      <c r="CA41" s="124"/>
      <c r="CB41" s="124"/>
      <c r="CC41" s="124"/>
      <c r="CD41" s="124"/>
      <c r="CE41" s="124"/>
      <c r="CF41" s="124"/>
      <c r="CG41" s="124"/>
      <c r="CH41" s="124"/>
      <c r="CI41" s="124"/>
      <c r="CJ41" s="124"/>
      <c r="CK41" s="124"/>
      <c r="CL41" s="124"/>
      <c r="CM41" s="124"/>
      <c r="CN41" s="124"/>
      <c r="CO41" s="124"/>
      <c r="CP41" s="124"/>
      <c r="CQ41" s="124"/>
      <c r="CR41" s="124"/>
      <c r="CS41" s="124"/>
      <c r="CT41" s="124"/>
      <c r="CU41" s="124"/>
      <c r="CV41" s="124"/>
      <c r="CW41" s="124"/>
      <c r="CX41" s="124"/>
      <c r="CY41" s="124"/>
      <c r="CZ41" s="124"/>
      <c r="DA41" s="124"/>
      <c r="DB41" s="124"/>
      <c r="DC41" s="124"/>
      <c r="DD41" s="124"/>
      <c r="DE41" s="124"/>
      <c r="DF41" s="124"/>
      <c r="DG41" s="124"/>
      <c r="DH41" s="124"/>
      <c r="DI41" s="124"/>
      <c r="DJ41" s="124"/>
      <c r="DK41" s="124"/>
      <c r="DL41" s="124"/>
      <c r="DM41" s="124"/>
      <c r="DN41" s="124"/>
      <c r="DO41" s="124"/>
      <c r="DP41" s="124"/>
      <c r="DQ41" s="124"/>
      <c r="DR41" s="124"/>
      <c r="DS41" s="124"/>
      <c r="DT41" s="124"/>
      <c r="DU41" s="124"/>
      <c r="DV41" s="124"/>
      <c r="DW41" s="124"/>
      <c r="DX41" s="124"/>
      <c r="DY41" s="124"/>
      <c r="DZ41" s="124"/>
      <c r="EA41" s="124"/>
      <c r="EB41" s="124"/>
      <c r="EC41" s="124"/>
      <c r="ED41" s="124"/>
      <c r="EE41" s="124"/>
      <c r="EF41" s="124"/>
      <c r="EG41" s="124"/>
      <c r="EH41" s="124"/>
      <c r="EI41" s="124"/>
      <c r="EJ41" s="124"/>
      <c r="EK41" s="124"/>
      <c r="EL41" s="124"/>
      <c r="EM41" s="124"/>
      <c r="EN41" s="124"/>
      <c r="EO41" s="124"/>
      <c r="EP41" s="124"/>
      <c r="EQ41" s="124"/>
      <c r="ER41" s="124"/>
      <c r="ES41" s="124"/>
      <c r="ET41" s="124"/>
      <c r="EU41" s="124"/>
      <c r="EV41" s="124"/>
      <c r="EW41" s="124"/>
      <c r="EX41" s="124"/>
      <c r="EY41" s="124"/>
      <c r="EZ41" s="124"/>
      <c r="FA41" s="124"/>
      <c r="FB41" s="124"/>
      <c r="FC41" s="124"/>
      <c r="FD41" s="124"/>
      <c r="FE41" s="124"/>
      <c r="FF41" s="124"/>
      <c r="FG41" s="124"/>
      <c r="FH41" s="124"/>
      <c r="FI41" s="124"/>
      <c r="FJ41" s="124"/>
      <c r="FK41" s="124"/>
      <c r="FL41" s="124"/>
      <c r="FM41" s="124"/>
      <c r="FN41" s="124"/>
      <c r="FO41" s="124"/>
      <c r="FP41" s="124"/>
      <c r="FQ41" s="124"/>
      <c r="FR41" s="124"/>
      <c r="FS41" s="124"/>
      <c r="FT41" s="124"/>
      <c r="FU41" s="124"/>
      <c r="FV41" s="124"/>
      <c r="FW41" s="124"/>
      <c r="FX41" s="124"/>
      <c r="FY41" s="124"/>
      <c r="FZ41" s="124"/>
      <c r="GA41" s="124"/>
      <c r="GB41" s="124"/>
      <c r="GC41" s="124"/>
      <c r="GD41" s="124"/>
      <c r="GE41" s="124"/>
      <c r="GF41" s="124"/>
      <c r="GG41" s="124"/>
      <c r="GH41" s="124"/>
      <c r="GI41" s="124"/>
      <c r="GJ41" s="124"/>
      <c r="GK41" s="124"/>
      <c r="GL41" s="124"/>
      <c r="GM41" s="124"/>
      <c r="GN41" s="124"/>
      <c r="GO41" s="124"/>
      <c r="GP41" s="124"/>
      <c r="GQ41" s="124"/>
      <c r="GR41" s="124"/>
      <c r="GS41" s="124"/>
      <c r="GT41" s="124"/>
      <c r="GU41" s="124"/>
      <c r="GV41" s="124"/>
      <c r="GW41" s="124"/>
      <c r="GX41" s="124"/>
      <c r="GY41" s="124"/>
      <c r="GZ41" s="124"/>
      <c r="HA41" s="124"/>
      <c r="HB41" s="124"/>
      <c r="HC41" s="124"/>
      <c r="HD41" s="124"/>
      <c r="HE41" s="124"/>
      <c r="HF41" s="124"/>
      <c r="HG41" s="124"/>
      <c r="HH41" s="124"/>
      <c r="HI41" s="124"/>
      <c r="HJ41" s="124"/>
      <c r="HK41" s="124"/>
      <c r="HL41" s="124"/>
      <c r="HM41" s="124"/>
      <c r="HN41" s="124"/>
      <c r="HO41" s="124"/>
      <c r="HP41" s="124"/>
      <c r="HQ41" s="124"/>
      <c r="HR41" s="124"/>
      <c r="HS41" s="124"/>
      <c r="HT41" s="124"/>
      <c r="HU41" s="124"/>
      <c r="HV41" s="124"/>
      <c r="HW41" s="124"/>
      <c r="HX41" s="124"/>
      <c r="HY41" s="124"/>
      <c r="HZ41" s="124"/>
      <c r="IA41" s="124"/>
      <c r="IB41" s="124"/>
      <c r="IC41" s="124"/>
      <c r="ID41" s="124"/>
      <c r="IE41" s="124"/>
      <c r="IF41" s="124"/>
      <c r="IG41" s="124"/>
      <c r="IH41" s="124"/>
      <c r="II41" s="124"/>
      <c r="IJ41" s="124"/>
      <c r="IK41" s="124"/>
      <c r="IL41" s="124"/>
      <c r="IM41" s="124"/>
      <c r="IN41" s="124"/>
      <c r="IO41" s="124"/>
      <c r="IP41" s="124"/>
      <c r="IQ41" s="124"/>
    </row>
    <row r="42" spans="1:251" x14ac:dyDescent="0.2">
      <c r="A42" s="473" t="s">
        <v>84</v>
      </c>
      <c r="B42" s="316" t="s">
        <v>87</v>
      </c>
      <c r="C42" s="317">
        <f>SUMIFS('2.Revenue Details'!F$12:F$314,'2.Revenue Details'!$C$12:$C$314,"TOTAL",'2.Revenue Details'!$A$12:$A$314,'Fin. Bill'!$A42)</f>
        <v>4000000</v>
      </c>
      <c r="D42" s="317">
        <f>SUMIFS('2.Revenue Details'!E$12:E$314,'2.Revenue Details'!$C$12:$C$314,"TOTAL",'2.Revenue Details'!$A$12:$A$314,'Fin. Bill'!$A42)</f>
        <v>4000000</v>
      </c>
      <c r="E42" s="315"/>
      <c r="F42" s="315"/>
      <c r="G42" s="317">
        <f>SUMIFS('2.Revenue Details'!D$12:D$314,'2.Revenue Details'!$C$12:$C$314,"TOTAL",'2.Revenue Details'!$A$12:$A$314,'Fin. Bill'!$A42)</f>
        <v>2000000</v>
      </c>
    </row>
    <row r="43" spans="1:251" x14ac:dyDescent="0.2">
      <c r="A43" s="473" t="s">
        <v>187</v>
      </c>
      <c r="B43" s="316" t="s">
        <v>638</v>
      </c>
      <c r="C43" s="317">
        <f>SUMIFS('2.Revenue Details'!F$12:F$314,'2.Revenue Details'!$C$12:$C$314,"TOTAL",'2.Revenue Details'!$A$12:$A$314,'Fin. Bill'!$A43)</f>
        <v>10000000</v>
      </c>
      <c r="D43" s="317">
        <f>SUMIFS('2.Revenue Details'!E$12:E$314,'2.Revenue Details'!$C$12:$C$314,"TOTAL",'2.Revenue Details'!$A$12:$A$314,'Fin. Bill'!$A43)</f>
        <v>10000000</v>
      </c>
      <c r="E43" s="315"/>
      <c r="F43" s="315"/>
      <c r="G43" s="317">
        <f>SUMIFS('2.Revenue Details'!D$12:D$314,'2.Revenue Details'!$C$12:$C$314,"TOTAL",'2.Revenue Details'!$A$12:$A$314,'Fin. Bill'!$A43)</f>
        <v>0</v>
      </c>
    </row>
    <row r="44" spans="1:251" x14ac:dyDescent="0.2">
      <c r="A44" s="473" t="s">
        <v>190</v>
      </c>
      <c r="B44" s="316" t="s">
        <v>640</v>
      </c>
      <c r="C44" s="317">
        <f>SUMIFS('2.Revenue Details'!F$12:F$314,'2.Revenue Details'!$C$12:$C$314,"TOTAL",'2.Revenue Details'!$A$12:$A$314,'Fin. Bill'!$A44)</f>
        <v>8000000</v>
      </c>
      <c r="D44" s="317">
        <f>SUMIFS('2.Revenue Details'!E$12:E$314,'2.Revenue Details'!$C$12:$C$314,"TOTAL",'2.Revenue Details'!$A$12:$A$314,'Fin. Bill'!$A44)</f>
        <v>8000000</v>
      </c>
      <c r="E44" s="315"/>
      <c r="F44" s="315"/>
      <c r="G44" s="317">
        <f>SUMIFS('2.Revenue Details'!D$12:D$314,'2.Revenue Details'!$C$12:$C$314,"TOTAL",'2.Revenue Details'!$A$12:$A$314,'Fin. Bill'!$A44)</f>
        <v>0</v>
      </c>
    </row>
    <row r="45" spans="1:251" x14ac:dyDescent="0.2">
      <c r="A45" s="473" t="s">
        <v>192</v>
      </c>
      <c r="B45" s="316" t="s">
        <v>641</v>
      </c>
      <c r="C45" s="317">
        <f>SUMIFS('2.Revenue Details'!F$12:F$314,'2.Revenue Details'!$C$12:$C$314,"TOTAL",'2.Revenue Details'!$A$12:$A$314,'Fin. Bill'!$A45)</f>
        <v>3600000</v>
      </c>
      <c r="D45" s="317">
        <f>SUMIFS('2.Revenue Details'!E$12:E$314,'2.Revenue Details'!$C$12:$C$314,"TOTAL",'2.Revenue Details'!$A$12:$A$314,'Fin. Bill'!$A45)</f>
        <v>3600000</v>
      </c>
      <c r="E45" s="315"/>
      <c r="F45" s="315"/>
      <c r="G45" s="317">
        <f>SUMIFS('2.Revenue Details'!D$12:D$314,'2.Revenue Details'!$C$12:$C$314,"TOTAL",'2.Revenue Details'!$A$12:$A$314,'Fin. Bill'!$A45)</f>
        <v>0</v>
      </c>
    </row>
    <row r="46" spans="1:251" x14ac:dyDescent="0.2">
      <c r="A46" s="473" t="s">
        <v>196</v>
      </c>
      <c r="B46" s="316" t="s">
        <v>1088</v>
      </c>
      <c r="C46" s="317">
        <f>SUMIFS('2.Revenue Details'!F$12:F$314,'2.Revenue Details'!$C$12:$C$314,"TOTAL",'2.Revenue Details'!$A$12:$A$314,'Fin. Bill'!$A46)</f>
        <v>4200000</v>
      </c>
      <c r="D46" s="317">
        <f>SUMIFS('2.Revenue Details'!E$12:E$314,'2.Revenue Details'!$C$12:$C$314,"TOTAL",'2.Revenue Details'!$A$12:$A$314,'Fin. Bill'!$A46)</f>
        <v>4200000</v>
      </c>
      <c r="E46" s="315"/>
      <c r="F46" s="315"/>
      <c r="G46" s="317">
        <f>SUMIFS('2.Revenue Details'!D$12:D$314,'2.Revenue Details'!$C$12:$C$314,"TOTAL",'2.Revenue Details'!$A$12:$A$314,'Fin. Bill'!$A46)</f>
        <v>0</v>
      </c>
    </row>
    <row r="47" spans="1:251" x14ac:dyDescent="0.2">
      <c r="A47" s="320" t="s">
        <v>105</v>
      </c>
      <c r="B47" s="316" t="s">
        <v>108</v>
      </c>
      <c r="C47" s="317">
        <f>SUMIFS('2.Revenue Details'!F$12:F$314,'2.Revenue Details'!$C$12:$C$314,"TOTAL",'2.Revenue Details'!$A$12:$A$314,'Fin. Bill'!$A47)</f>
        <v>1100000</v>
      </c>
      <c r="D47" s="317">
        <f>SUMIFS('2.Revenue Details'!E$12:E$314,'2.Revenue Details'!$C$12:$C$314,"TOTAL",'2.Revenue Details'!$A$12:$A$314,'Fin. Bill'!$A47)</f>
        <v>1100000</v>
      </c>
      <c r="E47" s="315"/>
      <c r="F47" s="315"/>
      <c r="G47" s="317">
        <f>SUMIFS('2.Revenue Details'!D$12:D$314,'2.Revenue Details'!$C$12:$C$314,"TOTAL",'2.Revenue Details'!$A$12:$A$314,'Fin. Bill'!$A47)</f>
        <v>0</v>
      </c>
    </row>
    <row r="48" spans="1:251" x14ac:dyDescent="0.2">
      <c r="A48" s="320" t="s">
        <v>130</v>
      </c>
      <c r="B48" s="316" t="s">
        <v>131</v>
      </c>
      <c r="C48" s="317">
        <f>SUMIFS('2.Revenue Details'!F$12:F$314,'2.Revenue Details'!$C$12:$C$314,"TOTAL",'2.Revenue Details'!$A$12:$A$314,'Fin. Bill'!$A48)</f>
        <v>3800000</v>
      </c>
      <c r="D48" s="317">
        <f>SUMIFS('2.Revenue Details'!E$12:E$314,'2.Revenue Details'!$C$12:$C$314,"TOTAL",'2.Revenue Details'!$A$12:$A$314,'Fin. Bill'!$A48)</f>
        <v>3800000</v>
      </c>
      <c r="E48" s="315"/>
      <c r="F48" s="315"/>
      <c r="G48" s="317">
        <f>SUMIFS('2.Revenue Details'!D$12:D$314,'2.Revenue Details'!$C$12:$C$314,"TOTAL",'2.Revenue Details'!$A$12:$A$314,'Fin. Bill'!$A48)</f>
        <v>551821</v>
      </c>
    </row>
    <row r="49" spans="1:7" x14ac:dyDescent="0.2">
      <c r="A49" s="320" t="s">
        <v>112</v>
      </c>
      <c r="B49" s="316" t="s">
        <v>643</v>
      </c>
      <c r="C49" s="317">
        <f>SUMIFS('2.Revenue Details'!F$12:F$314,'2.Revenue Details'!$C$12:$C$314,"TOTAL",'2.Revenue Details'!$A$12:$A$314,'Fin. Bill'!$A49)</f>
        <v>6300000</v>
      </c>
      <c r="D49" s="317">
        <f>SUMIFS('2.Revenue Details'!E$12:E$314,'2.Revenue Details'!$C$12:$C$314,"TOTAL",'2.Revenue Details'!$A$12:$A$314,'Fin. Bill'!$A49)</f>
        <v>6300000</v>
      </c>
      <c r="E49" s="315"/>
      <c r="F49" s="315"/>
      <c r="G49" s="317">
        <f>SUMIFS('2.Revenue Details'!D$12:D$314,'2.Revenue Details'!$C$12:$C$314,"TOTAL",'2.Revenue Details'!$A$12:$A$314,'Fin. Bill'!$A49)</f>
        <v>5195791</v>
      </c>
    </row>
    <row r="50" spans="1:7" x14ac:dyDescent="0.2">
      <c r="A50" s="320" t="s">
        <v>132</v>
      </c>
      <c r="B50" s="316" t="s">
        <v>644</v>
      </c>
      <c r="C50" s="317">
        <f>SUMIFS('2.Revenue Details'!F$12:F$314,'2.Revenue Details'!$C$12:$C$314,"TOTAL",'2.Revenue Details'!$A$12:$A$314,'Fin. Bill'!$A50)</f>
        <v>800000</v>
      </c>
      <c r="D50" s="317">
        <f>SUMIFS('2.Revenue Details'!E$12:E$314,'2.Revenue Details'!$C$12:$C$314,"TOTAL",'2.Revenue Details'!$A$12:$A$314,'Fin. Bill'!$A50)</f>
        <v>800000</v>
      </c>
      <c r="E50" s="315"/>
      <c r="F50" s="315"/>
      <c r="G50" s="317">
        <f>SUMIFS('2.Revenue Details'!D$12:D$314,'2.Revenue Details'!$C$12:$C$314,"TOTAL",'2.Revenue Details'!$A$12:$A$314,'Fin. Bill'!$A50)</f>
        <v>0</v>
      </c>
    </row>
    <row r="51" spans="1:7" x14ac:dyDescent="0.2">
      <c r="A51" s="320" t="s">
        <v>139</v>
      </c>
      <c r="B51" s="316" t="s">
        <v>645</v>
      </c>
      <c r="C51" s="317">
        <f>SUMIFS('2.Revenue Details'!F$12:F$314,'2.Revenue Details'!$C$12:$C$314,"TOTAL",'2.Revenue Details'!$A$12:$A$314,'Fin. Bill'!$A51)</f>
        <v>5800000</v>
      </c>
      <c r="D51" s="317">
        <f>SUMIFS('2.Revenue Details'!E$12:E$314,'2.Revenue Details'!$C$12:$C$314,"TOTAL",'2.Revenue Details'!$A$12:$A$314,'Fin. Bill'!$A51)</f>
        <v>5800000</v>
      </c>
      <c r="E51" s="315"/>
      <c r="F51" s="315"/>
      <c r="G51" s="317">
        <f>SUMIFS('2.Revenue Details'!D$12:D$314,'2.Revenue Details'!$C$12:$C$314,"TOTAL",'2.Revenue Details'!$A$12:$A$314,'Fin. Bill'!$A51)</f>
        <v>0</v>
      </c>
    </row>
    <row r="52" spans="1:7" x14ac:dyDescent="0.2">
      <c r="A52" s="320" t="s">
        <v>199</v>
      </c>
      <c r="B52" s="316" t="s">
        <v>200</v>
      </c>
      <c r="C52" s="317">
        <f>SUMIFS('2.Revenue Details'!F$12:F$314,'2.Revenue Details'!$C$12:$C$314,"TOTAL",'2.Revenue Details'!$A$12:$A$314,'Fin. Bill'!$A52)</f>
        <v>6900000</v>
      </c>
      <c r="D52" s="317">
        <f>SUMIFS('2.Revenue Details'!E$12:E$314,'2.Revenue Details'!$C$12:$C$314,"TOTAL",'2.Revenue Details'!$A$12:$A$314,'Fin. Bill'!$A52)</f>
        <v>6900000</v>
      </c>
      <c r="E52" s="315"/>
      <c r="F52" s="315"/>
      <c r="G52" s="317">
        <f>SUMIFS('2.Revenue Details'!D$12:D$314,'2.Revenue Details'!$C$12:$C$314,"TOTAL",'2.Revenue Details'!$A$12:$A$314,'Fin. Bill'!$A52)</f>
        <v>2501500</v>
      </c>
    </row>
    <row r="53" spans="1:7" x14ac:dyDescent="0.2">
      <c r="A53" s="320"/>
      <c r="B53" s="318" t="s">
        <v>528</v>
      </c>
      <c r="C53" s="712">
        <f>SUM(C4:C52)</f>
        <v>6032825848</v>
      </c>
      <c r="D53" s="321">
        <f>SUM(D4:D52)</f>
        <v>5442425668</v>
      </c>
      <c r="E53" s="317"/>
      <c r="F53" s="317"/>
      <c r="G53" s="321">
        <f>SUM(G4:G52)</f>
        <v>2468475530</v>
      </c>
    </row>
    <row r="55" spans="1:7" x14ac:dyDescent="0.2">
      <c r="A55" s="121"/>
      <c r="B55" s="714" t="s">
        <v>2066</v>
      </c>
      <c r="C55" s="713"/>
      <c r="D55" s="713"/>
      <c r="E55" s="121"/>
      <c r="F55" s="121"/>
      <c r="G55" s="121"/>
    </row>
    <row r="56" spans="1:7" x14ac:dyDescent="0.2">
      <c r="A56" s="121">
        <v>11010101</v>
      </c>
      <c r="B56" s="127" t="s">
        <v>947</v>
      </c>
      <c r="C56" s="713">
        <v>32776448798</v>
      </c>
      <c r="D56" s="713">
        <v>52018120659</v>
      </c>
      <c r="E56" s="121"/>
      <c r="F56" s="121"/>
      <c r="G56" s="121"/>
    </row>
    <row r="57" spans="1:7" x14ac:dyDescent="0.2">
      <c r="A57" s="121">
        <v>11010201</v>
      </c>
      <c r="B57" s="127" t="s">
        <v>1046</v>
      </c>
      <c r="C57" s="713">
        <v>15914739818</v>
      </c>
      <c r="D57" s="713">
        <v>12470885755</v>
      </c>
      <c r="E57" s="121"/>
      <c r="F57" s="121"/>
      <c r="G57" s="121"/>
    </row>
    <row r="58" spans="1:7" x14ac:dyDescent="0.2">
      <c r="A58" s="121"/>
      <c r="B58" s="714" t="s">
        <v>2067</v>
      </c>
      <c r="C58" s="713"/>
      <c r="D58" s="713"/>
      <c r="E58" s="121"/>
      <c r="F58" s="121"/>
      <c r="G58" s="121"/>
    </row>
    <row r="59" spans="1:7" x14ac:dyDescent="0.2">
      <c r="A59" s="121">
        <v>11010301</v>
      </c>
      <c r="B59" s="127" t="s">
        <v>971</v>
      </c>
      <c r="C59" s="713">
        <v>2201000000</v>
      </c>
      <c r="D59" s="713">
        <v>2201000000</v>
      </c>
      <c r="E59" s="121"/>
      <c r="F59" s="121"/>
      <c r="G59" s="121"/>
    </row>
    <row r="60" spans="1:7" x14ac:dyDescent="0.2">
      <c r="A60" s="121">
        <v>11010401</v>
      </c>
      <c r="B60" s="127" t="s">
        <v>948</v>
      </c>
      <c r="C60" s="713">
        <v>0</v>
      </c>
      <c r="D60" s="713">
        <v>1000000000</v>
      </c>
      <c r="E60" s="121"/>
      <c r="F60" s="121"/>
      <c r="G60" s="121"/>
    </row>
    <row r="61" spans="1:7" x14ac:dyDescent="0.2">
      <c r="A61" s="121">
        <v>11010501</v>
      </c>
      <c r="B61" s="127" t="s">
        <v>949</v>
      </c>
      <c r="C61" s="713">
        <v>0</v>
      </c>
      <c r="D61" s="713">
        <v>516599000</v>
      </c>
      <c r="E61" s="121"/>
      <c r="F61" s="121"/>
      <c r="G61" s="121"/>
    </row>
    <row r="62" spans="1:7" x14ac:dyDescent="0.2">
      <c r="A62" s="121"/>
      <c r="B62" s="714" t="s">
        <v>2100</v>
      </c>
      <c r="C62" s="713"/>
      <c r="D62" s="713"/>
      <c r="E62" s="121"/>
      <c r="F62" s="121"/>
      <c r="G62" s="121"/>
    </row>
    <row r="63" spans="1:7" x14ac:dyDescent="0.2">
      <c r="A63" s="125">
        <v>13010101</v>
      </c>
      <c r="B63" s="130" t="s">
        <v>2101</v>
      </c>
      <c r="C63" s="123">
        <v>0</v>
      </c>
      <c r="D63" s="123">
        <v>0</v>
      </c>
    </row>
    <row r="64" spans="1:7" x14ac:dyDescent="0.2">
      <c r="A64" s="125">
        <v>13020401</v>
      </c>
      <c r="B64" s="130" t="s">
        <v>952</v>
      </c>
      <c r="C64" s="123">
        <v>9500000000</v>
      </c>
      <c r="D64" s="123">
        <v>4250000000</v>
      </c>
    </row>
    <row r="65" spans="1:251" x14ac:dyDescent="0.2">
      <c r="B65" s="715" t="s">
        <v>2102</v>
      </c>
    </row>
    <row r="66" spans="1:251" x14ac:dyDescent="0.2">
      <c r="A66" s="125">
        <v>14020200</v>
      </c>
      <c r="B66" s="130" t="s">
        <v>841</v>
      </c>
      <c r="C66" s="123">
        <v>15000000</v>
      </c>
      <c r="D66" s="123">
        <v>7015000000</v>
      </c>
    </row>
    <row r="67" spans="1:251" x14ac:dyDescent="0.2">
      <c r="B67" s="715" t="s">
        <v>2103</v>
      </c>
    </row>
    <row r="68" spans="1:251" x14ac:dyDescent="0.2">
      <c r="A68" s="125">
        <v>31010000</v>
      </c>
      <c r="B68" s="130" t="s">
        <v>940</v>
      </c>
      <c r="C68" s="123">
        <v>2223232298</v>
      </c>
      <c r="D68" s="123">
        <v>2500000000</v>
      </c>
    </row>
    <row r="69" spans="1:251" x14ac:dyDescent="0.2">
      <c r="A69" s="125">
        <v>14030201</v>
      </c>
      <c r="B69" s="130" t="s">
        <v>953</v>
      </c>
      <c r="C69" s="123">
        <v>0</v>
      </c>
      <c r="D69" s="123">
        <v>0</v>
      </c>
    </row>
    <row r="70" spans="1:251" x14ac:dyDescent="0.2">
      <c r="A70" s="125">
        <v>14030101</v>
      </c>
      <c r="B70" s="130" t="s">
        <v>675</v>
      </c>
      <c r="C70" s="123">
        <v>17385794343</v>
      </c>
      <c r="D70" s="123">
        <v>20900000000</v>
      </c>
    </row>
    <row r="71" spans="1:251" x14ac:dyDescent="0.2">
      <c r="A71" s="125">
        <v>14040101</v>
      </c>
      <c r="B71" s="130" t="s">
        <v>954</v>
      </c>
      <c r="C71" s="123">
        <v>0</v>
      </c>
      <c r="D71" s="123">
        <v>0</v>
      </c>
    </row>
    <row r="72" spans="1:251" s="718" customFormat="1" x14ac:dyDescent="0.2">
      <c r="A72" s="716"/>
      <c r="B72" s="715"/>
      <c r="C72" s="717">
        <f>SUM(C56:C71)</f>
        <v>80016215257</v>
      </c>
      <c r="D72" s="717">
        <f>SUM(D56:D71)</f>
        <v>102871605414</v>
      </c>
      <c r="E72" s="717"/>
      <c r="F72" s="717"/>
      <c r="G72" s="717"/>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c r="AN72" s="124"/>
      <c r="AO72" s="124"/>
      <c r="AP72" s="124"/>
      <c r="AQ72" s="124"/>
      <c r="AR72" s="124"/>
      <c r="AS72" s="124"/>
      <c r="AT72" s="124"/>
      <c r="AU72" s="124"/>
      <c r="AV72" s="124"/>
      <c r="AW72" s="124"/>
      <c r="AX72" s="124"/>
      <c r="AY72" s="124"/>
      <c r="AZ72" s="124"/>
      <c r="BA72" s="124"/>
      <c r="BB72" s="124"/>
      <c r="BC72" s="124"/>
      <c r="BD72" s="124"/>
      <c r="BE72" s="124"/>
      <c r="BF72" s="124"/>
      <c r="BG72" s="124"/>
      <c r="BH72" s="124"/>
      <c r="BI72" s="124"/>
      <c r="BJ72" s="124"/>
      <c r="BK72" s="124"/>
      <c r="BL72" s="124"/>
      <c r="BM72" s="124"/>
      <c r="BN72" s="124"/>
      <c r="BO72" s="124"/>
      <c r="BP72" s="124"/>
      <c r="BQ72" s="124"/>
      <c r="BR72" s="124"/>
      <c r="BS72" s="124"/>
      <c r="BT72" s="124"/>
      <c r="BU72" s="124"/>
      <c r="BV72" s="124"/>
      <c r="BW72" s="124"/>
      <c r="BX72" s="124"/>
      <c r="BY72" s="124"/>
      <c r="BZ72" s="124"/>
      <c r="CA72" s="124"/>
      <c r="CB72" s="124"/>
      <c r="CC72" s="124"/>
      <c r="CD72" s="124"/>
      <c r="CE72" s="124"/>
      <c r="CF72" s="124"/>
      <c r="CG72" s="124"/>
      <c r="CH72" s="124"/>
      <c r="CI72" s="124"/>
      <c r="CJ72" s="124"/>
      <c r="CK72" s="124"/>
      <c r="CL72" s="124"/>
      <c r="CM72" s="124"/>
      <c r="CN72" s="124"/>
      <c r="CO72" s="124"/>
      <c r="CP72" s="124"/>
      <c r="CQ72" s="124"/>
      <c r="CR72" s="124"/>
      <c r="CS72" s="124"/>
      <c r="CT72" s="124"/>
      <c r="CU72" s="124"/>
      <c r="CV72" s="124"/>
      <c r="CW72" s="124"/>
      <c r="CX72" s="124"/>
      <c r="CY72" s="124"/>
      <c r="CZ72" s="124"/>
      <c r="DA72" s="124"/>
      <c r="DB72" s="124"/>
      <c r="DC72" s="124"/>
      <c r="DD72" s="124"/>
      <c r="DE72" s="124"/>
      <c r="DF72" s="124"/>
      <c r="DG72" s="124"/>
      <c r="DH72" s="124"/>
      <c r="DI72" s="124"/>
      <c r="DJ72" s="124"/>
      <c r="DK72" s="124"/>
      <c r="DL72" s="124"/>
      <c r="DM72" s="124"/>
      <c r="DN72" s="124"/>
      <c r="DO72" s="124"/>
      <c r="DP72" s="124"/>
      <c r="DQ72" s="124"/>
      <c r="DR72" s="124"/>
      <c r="DS72" s="124"/>
      <c r="DT72" s="124"/>
      <c r="DU72" s="124"/>
      <c r="DV72" s="124"/>
      <c r="DW72" s="124"/>
      <c r="DX72" s="124"/>
      <c r="DY72" s="124"/>
      <c r="DZ72" s="124"/>
      <c r="EA72" s="124"/>
      <c r="EB72" s="124"/>
      <c r="EC72" s="124"/>
      <c r="ED72" s="124"/>
      <c r="EE72" s="124"/>
      <c r="EF72" s="124"/>
      <c r="EG72" s="124"/>
      <c r="EH72" s="124"/>
      <c r="EI72" s="124"/>
      <c r="EJ72" s="124"/>
      <c r="EK72" s="124"/>
      <c r="EL72" s="124"/>
      <c r="EM72" s="124"/>
      <c r="EN72" s="124"/>
      <c r="EO72" s="124"/>
      <c r="EP72" s="124"/>
      <c r="EQ72" s="124"/>
      <c r="ER72" s="124"/>
      <c r="ES72" s="124"/>
      <c r="ET72" s="124"/>
      <c r="EU72" s="124"/>
      <c r="EV72" s="124"/>
      <c r="EW72" s="124"/>
      <c r="EX72" s="124"/>
      <c r="EY72" s="124"/>
      <c r="EZ72" s="124"/>
      <c r="FA72" s="124"/>
      <c r="FB72" s="124"/>
      <c r="FC72" s="124"/>
      <c r="FD72" s="124"/>
      <c r="FE72" s="124"/>
      <c r="FF72" s="124"/>
      <c r="FG72" s="124"/>
      <c r="FH72" s="124"/>
      <c r="FI72" s="124"/>
      <c r="FJ72" s="124"/>
      <c r="FK72" s="124"/>
      <c r="FL72" s="124"/>
      <c r="FM72" s="124"/>
      <c r="FN72" s="124"/>
      <c r="FO72" s="124"/>
      <c r="FP72" s="124"/>
      <c r="FQ72" s="124"/>
      <c r="FR72" s="124"/>
      <c r="FS72" s="124"/>
      <c r="FT72" s="124"/>
      <c r="FU72" s="124"/>
      <c r="FV72" s="124"/>
      <c r="FW72" s="124"/>
      <c r="FX72" s="124"/>
      <c r="FY72" s="124"/>
      <c r="FZ72" s="124"/>
      <c r="GA72" s="124"/>
      <c r="GB72" s="124"/>
      <c r="GC72" s="124"/>
      <c r="GD72" s="124"/>
      <c r="GE72" s="124"/>
      <c r="GF72" s="124"/>
      <c r="GG72" s="124"/>
      <c r="GH72" s="124"/>
      <c r="GI72" s="124"/>
      <c r="GJ72" s="124"/>
      <c r="GK72" s="124"/>
      <c r="GL72" s="124"/>
      <c r="GM72" s="124"/>
      <c r="GN72" s="124"/>
      <c r="GO72" s="124"/>
      <c r="GP72" s="124"/>
      <c r="GQ72" s="124"/>
      <c r="GR72" s="124"/>
      <c r="GS72" s="124"/>
      <c r="GT72" s="124"/>
      <c r="GU72" s="124"/>
      <c r="GV72" s="124"/>
      <c r="GW72" s="124"/>
      <c r="GX72" s="124"/>
      <c r="GY72" s="124"/>
      <c r="GZ72" s="124"/>
      <c r="HA72" s="124"/>
      <c r="HB72" s="124"/>
      <c r="HC72" s="124"/>
      <c r="HD72" s="124"/>
      <c r="HE72" s="124"/>
      <c r="HF72" s="124"/>
      <c r="HG72" s="124"/>
      <c r="HH72" s="124"/>
      <c r="HI72" s="124"/>
      <c r="HJ72" s="124"/>
      <c r="HK72" s="124"/>
      <c r="HL72" s="124"/>
      <c r="HM72" s="124"/>
      <c r="HN72" s="124"/>
      <c r="HO72" s="124"/>
      <c r="HP72" s="124"/>
      <c r="HQ72" s="124"/>
      <c r="HR72" s="124"/>
      <c r="HS72" s="124"/>
      <c r="HT72" s="124"/>
      <c r="HU72" s="124"/>
      <c r="HV72" s="124"/>
      <c r="HW72" s="124"/>
      <c r="HX72" s="124"/>
      <c r="HY72" s="124"/>
      <c r="HZ72" s="124"/>
      <c r="IA72" s="124"/>
      <c r="IB72" s="124"/>
      <c r="IC72" s="124"/>
      <c r="ID72" s="124"/>
      <c r="IE72" s="124"/>
      <c r="IF72" s="124"/>
      <c r="IG72" s="124"/>
      <c r="IH72" s="124"/>
      <c r="II72" s="124"/>
      <c r="IJ72" s="124"/>
      <c r="IK72" s="124"/>
      <c r="IL72" s="124"/>
      <c r="IM72" s="124"/>
      <c r="IN72" s="124"/>
      <c r="IO72" s="124"/>
      <c r="IP72" s="124"/>
      <c r="IQ72" s="124"/>
    </row>
  </sheetData>
  <mergeCells count="3">
    <mergeCell ref="A1:G1"/>
    <mergeCell ref="B2:B3"/>
    <mergeCell ref="A2:A3"/>
  </mergeCells>
  <printOptions horizontalCentered="1" gridLines="1"/>
  <pageMargins left="0.45" right="0.45" top="0.66666666666666696" bottom="0.5" header="0.3" footer="0.3"/>
  <pageSetup paperSize="9" scale="89" fitToHeight="0" orientation="portrait" r:id="rId1"/>
  <headerFooter>
    <oddHeader>&amp;C&amp;"Tahoma,Bold"&amp;10YOBE STATE GOVERNMENT OF NIGERIA
APPROVED REVISE FINANCE BILL 2020</oddHeader>
    <oddFooter>&amp;LAS REVISED BY YBHA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G45"/>
  <sheetViews>
    <sheetView showGridLines="0" view="pageLayout" topLeftCell="A28" zoomScale="130" zoomScaleNormal="100" zoomScalePageLayoutView="130" workbookViewId="0">
      <selection activeCell="C28" sqref="C28"/>
    </sheetView>
  </sheetViews>
  <sheetFormatPr defaultColWidth="9.140625" defaultRowHeight="12.75" x14ac:dyDescent="0.2"/>
  <cols>
    <col min="1" max="1" width="2.140625" style="221" bestFit="1" customWidth="1"/>
    <col min="2" max="2" width="13.5703125" style="221" customWidth="1"/>
    <col min="3" max="3" width="35.7109375" style="311" customWidth="1"/>
    <col min="4" max="4" width="20.28515625" style="322" customWidth="1"/>
    <col min="5" max="6" width="20.28515625" style="311" customWidth="1"/>
    <col min="7" max="7" width="18.7109375" style="311" customWidth="1"/>
    <col min="8" max="16384" width="9.140625" style="311"/>
  </cols>
  <sheetData>
    <row r="1" spans="1:7" ht="15.75" x14ac:dyDescent="0.25">
      <c r="A1" s="1184" t="s">
        <v>1911</v>
      </c>
      <c r="B1" s="1185"/>
      <c r="C1" s="1185"/>
      <c r="D1" s="1185"/>
      <c r="E1" s="1185"/>
      <c r="F1" s="1186"/>
      <c r="G1" s="1186"/>
    </row>
    <row r="2" spans="1:7" ht="45" customHeight="1" x14ac:dyDescent="0.2">
      <c r="A2" s="539" t="s">
        <v>970</v>
      </c>
      <c r="B2" s="529"/>
      <c r="C2" s="1187" t="s">
        <v>938</v>
      </c>
      <c r="D2" s="323" t="s">
        <v>1817</v>
      </c>
      <c r="E2" s="323" t="s">
        <v>1818</v>
      </c>
      <c r="F2" s="1190" t="s">
        <v>1819</v>
      </c>
      <c r="G2" s="1192" t="s">
        <v>1820</v>
      </c>
    </row>
    <row r="3" spans="1:7" x14ac:dyDescent="0.2">
      <c r="A3" s="540"/>
      <c r="B3" s="528"/>
      <c r="C3" s="1187"/>
      <c r="D3" s="324" t="s">
        <v>939</v>
      </c>
      <c r="E3" s="418" t="s">
        <v>939</v>
      </c>
      <c r="F3" s="1191"/>
      <c r="G3" s="1193"/>
    </row>
    <row r="4" spans="1:7" s="252" customFormat="1" ht="11.85" customHeight="1" x14ac:dyDescent="0.25">
      <c r="A4" s="1188"/>
      <c r="B4" s="1189"/>
      <c r="C4" s="476" t="s">
        <v>1826</v>
      </c>
      <c r="D4" s="477"/>
      <c r="E4" s="478"/>
      <c r="F4" s="479"/>
      <c r="G4" s="480"/>
    </row>
    <row r="5" spans="1:7" s="252" customFormat="1" ht="11.85" customHeight="1" x14ac:dyDescent="0.25">
      <c r="A5" s="1181"/>
      <c r="B5" s="1182"/>
      <c r="C5" s="475" t="s">
        <v>1827</v>
      </c>
      <c r="D5" s="497">
        <v>57</v>
      </c>
      <c r="E5" s="497">
        <v>20</v>
      </c>
      <c r="F5" s="498"/>
      <c r="G5" s="480"/>
    </row>
    <row r="6" spans="1:7" s="252" customFormat="1" ht="11.85" customHeight="1" x14ac:dyDescent="0.25">
      <c r="A6" s="1181"/>
      <c r="B6" s="1182"/>
      <c r="C6" s="475" t="s">
        <v>1828</v>
      </c>
      <c r="D6" s="499">
        <v>2.1800000000000002</v>
      </c>
      <c r="E6" s="499">
        <v>1.7</v>
      </c>
      <c r="F6" s="498"/>
      <c r="G6" s="479"/>
    </row>
    <row r="7" spans="1:7" s="252" customFormat="1" ht="11.85" customHeight="1" x14ac:dyDescent="0.25">
      <c r="A7" s="1181"/>
      <c r="B7" s="1182"/>
      <c r="C7" s="475" t="s">
        <v>1829</v>
      </c>
      <c r="D7" s="500">
        <v>305</v>
      </c>
      <c r="E7" s="500">
        <v>360</v>
      </c>
      <c r="F7" s="498"/>
      <c r="G7" s="480"/>
    </row>
    <row r="8" spans="1:7" s="252" customFormat="1" ht="11.85" customHeight="1" x14ac:dyDescent="0.25">
      <c r="A8" s="1181"/>
      <c r="B8" s="1182"/>
      <c r="C8" s="475" t="s">
        <v>1888</v>
      </c>
      <c r="D8" s="501">
        <v>2.93E-2</v>
      </c>
      <c r="E8" s="501">
        <v>-4.4200000000000003E-2</v>
      </c>
      <c r="F8" s="498"/>
      <c r="G8" s="480"/>
    </row>
    <row r="9" spans="1:7" s="252" customFormat="1" ht="11.85" customHeight="1" x14ac:dyDescent="0.25">
      <c r="A9" s="1181"/>
      <c r="B9" s="1182"/>
      <c r="C9" s="475" t="s">
        <v>1887</v>
      </c>
      <c r="D9" s="501">
        <v>0.108</v>
      </c>
      <c r="E9" s="501">
        <v>0.14130000000000001</v>
      </c>
      <c r="F9" s="502"/>
      <c r="G9" s="480"/>
    </row>
    <row r="10" spans="1:7" s="252" customFormat="1" ht="11.85" customHeight="1" x14ac:dyDescent="0.25">
      <c r="A10" s="1183"/>
      <c r="B10" s="1182"/>
      <c r="C10" s="475" t="s">
        <v>1830</v>
      </c>
      <c r="D10" s="503">
        <v>0.35</v>
      </c>
      <c r="E10" s="503">
        <v>0.27</v>
      </c>
      <c r="F10" s="498"/>
      <c r="G10" s="480"/>
    </row>
    <row r="11" spans="1:7" s="525" customFormat="1" ht="11.85" customHeight="1" x14ac:dyDescent="0.25">
      <c r="A11" s="527" t="s">
        <v>968</v>
      </c>
      <c r="B11" s="536">
        <v>31010100</v>
      </c>
      <c r="C11" s="525" t="s">
        <v>940</v>
      </c>
      <c r="D11" s="525">
        <v>2500000000</v>
      </c>
      <c r="E11" s="525">
        <v>2223232298</v>
      </c>
    </row>
    <row r="12" spans="1:7" s="252" customFormat="1" ht="11.85" customHeight="1" x14ac:dyDescent="0.25">
      <c r="A12" s="537"/>
      <c r="B12" s="486"/>
      <c r="C12" s="481" t="s">
        <v>941</v>
      </c>
      <c r="D12" s="482"/>
      <c r="E12" s="482"/>
      <c r="F12" s="487"/>
      <c r="G12" s="484"/>
    </row>
    <row r="13" spans="1:7" s="252" customFormat="1" ht="11.85" customHeight="1" x14ac:dyDescent="0.25">
      <c r="A13" s="537" t="s">
        <v>969</v>
      </c>
      <c r="B13" s="486">
        <v>12000000</v>
      </c>
      <c r="C13" s="484" t="s">
        <v>946</v>
      </c>
      <c r="D13" s="488">
        <v>5442495668</v>
      </c>
      <c r="E13" s="488">
        <v>6032895848</v>
      </c>
      <c r="F13" s="487"/>
      <c r="G13" s="484"/>
    </row>
    <row r="14" spans="1:7" s="252" customFormat="1" ht="11.85" customHeight="1" x14ac:dyDescent="0.2">
      <c r="A14" s="541"/>
      <c r="B14" s="486">
        <v>11010101</v>
      </c>
      <c r="C14" s="484" t="s">
        <v>947</v>
      </c>
      <c r="D14" s="488">
        <v>52018120659</v>
      </c>
      <c r="E14" s="505">
        <v>32776448798</v>
      </c>
      <c r="F14" s="487"/>
      <c r="G14" s="484"/>
    </row>
    <row r="15" spans="1:7" s="252" customFormat="1" ht="11.85" customHeight="1" x14ac:dyDescent="0.25">
      <c r="A15" s="525"/>
      <c r="B15" s="486">
        <v>11010201</v>
      </c>
      <c r="C15" s="484" t="s">
        <v>1046</v>
      </c>
      <c r="D15" s="489">
        <v>12470885755</v>
      </c>
      <c r="E15" s="489">
        <v>15914739818</v>
      </c>
      <c r="F15" s="487"/>
      <c r="G15" s="484"/>
    </row>
    <row r="16" spans="1:7" s="252" customFormat="1" ht="11.85" customHeight="1" x14ac:dyDescent="0.25">
      <c r="A16" s="541"/>
      <c r="B16" s="486">
        <v>11010301</v>
      </c>
      <c r="C16" s="484" t="s">
        <v>971</v>
      </c>
      <c r="D16" s="487">
        <v>2201000000</v>
      </c>
      <c r="E16" s="487">
        <v>2201000000</v>
      </c>
      <c r="F16" s="487"/>
      <c r="G16" s="484"/>
    </row>
    <row r="17" spans="1:7" s="252" customFormat="1" ht="11.85" customHeight="1" x14ac:dyDescent="0.25">
      <c r="A17" s="541"/>
      <c r="B17" s="486">
        <v>11010401</v>
      </c>
      <c r="C17" s="484" t="s">
        <v>948</v>
      </c>
      <c r="D17" s="487">
        <v>1000000000</v>
      </c>
      <c r="E17" s="487">
        <v>1000000000</v>
      </c>
      <c r="F17" s="487"/>
      <c r="G17" s="484"/>
    </row>
    <row r="18" spans="1:7" s="252" customFormat="1" ht="11.85" customHeight="1" x14ac:dyDescent="0.25">
      <c r="A18" s="541"/>
      <c r="B18" s="486">
        <v>11010501</v>
      </c>
      <c r="C18" s="484" t="s">
        <v>949</v>
      </c>
      <c r="D18" s="487">
        <v>516599000</v>
      </c>
      <c r="E18" s="487">
        <v>516599000</v>
      </c>
      <c r="F18" s="487"/>
      <c r="G18" s="484"/>
    </row>
    <row r="19" spans="1:7" s="252" customFormat="1" ht="11.85" customHeight="1" x14ac:dyDescent="0.25">
      <c r="A19" s="541"/>
      <c r="B19" s="486"/>
      <c r="C19" s="481" t="s">
        <v>942</v>
      </c>
      <c r="D19" s="482">
        <f>SUM(D13:D18)</f>
        <v>73649101082</v>
      </c>
      <c r="E19" s="482">
        <f>SUM(E13:E18)</f>
        <v>58441683464</v>
      </c>
      <c r="F19" s="483"/>
      <c r="G19" s="484"/>
    </row>
    <row r="20" spans="1:7" s="252" customFormat="1" ht="11.85" customHeight="1" x14ac:dyDescent="0.25">
      <c r="A20" s="541"/>
      <c r="B20" s="486"/>
      <c r="C20" s="481" t="s">
        <v>943</v>
      </c>
      <c r="D20" s="482">
        <f>D11+D19</f>
        <v>76149101082</v>
      </c>
      <c r="E20" s="482">
        <f>E11+E19</f>
        <v>60664915762</v>
      </c>
      <c r="F20" s="490">
        <v>0</v>
      </c>
      <c r="G20" s="484"/>
    </row>
    <row r="21" spans="1:7" s="252" customFormat="1" ht="11.85" customHeight="1" x14ac:dyDescent="0.25">
      <c r="A21" s="541" t="s">
        <v>960</v>
      </c>
      <c r="B21" s="486"/>
      <c r="C21" s="484" t="s">
        <v>840</v>
      </c>
      <c r="D21" s="488">
        <v>11298796228</v>
      </c>
      <c r="E21" s="488">
        <f>'4. Details'!M1645</f>
        <v>4537542000</v>
      </c>
      <c r="F21" s="488"/>
      <c r="G21" s="484"/>
    </row>
    <row r="22" spans="1:7" s="252" customFormat="1" ht="11.85" customHeight="1" x14ac:dyDescent="0.25">
      <c r="A22" s="541" t="s">
        <v>961</v>
      </c>
      <c r="B22" s="486"/>
      <c r="C22" s="481" t="s">
        <v>944</v>
      </c>
      <c r="D22" s="482"/>
      <c r="E22" s="482"/>
      <c r="F22" s="482"/>
      <c r="G22" s="484"/>
    </row>
    <row r="23" spans="1:7" s="252" customFormat="1" ht="11.85" customHeight="1" x14ac:dyDescent="0.25">
      <c r="A23" s="541"/>
      <c r="B23" s="486"/>
      <c r="C23" s="484" t="s">
        <v>815</v>
      </c>
      <c r="D23" s="488">
        <v>29386790820</v>
      </c>
      <c r="E23" s="488">
        <f>'3. Summary of Exp'!D158</f>
        <v>28412987994.440002</v>
      </c>
      <c r="F23" s="488"/>
      <c r="G23" s="484"/>
    </row>
    <row r="24" spans="1:7" s="252" customFormat="1" ht="11.85" customHeight="1" x14ac:dyDescent="0.25">
      <c r="A24" s="541"/>
      <c r="B24" s="486"/>
      <c r="C24" s="484" t="s">
        <v>816</v>
      </c>
      <c r="D24" s="488">
        <v>17109714034</v>
      </c>
      <c r="E24" s="488">
        <f>'3. Summary of Exp'!K158-Resource!E21</f>
        <v>18943972762.080002</v>
      </c>
      <c r="F24" s="488"/>
      <c r="G24" s="484"/>
    </row>
    <row r="25" spans="1:7" s="252" customFormat="1" ht="11.85" customHeight="1" x14ac:dyDescent="0.25">
      <c r="A25" s="541" t="s">
        <v>962</v>
      </c>
      <c r="B25" s="486"/>
      <c r="C25" s="481" t="s">
        <v>945</v>
      </c>
      <c r="D25" s="483">
        <f>SUM(D21:D24)</f>
        <v>57795301082</v>
      </c>
      <c r="E25" s="483">
        <f>SUM(E21:E24)</f>
        <v>51894502756.520004</v>
      </c>
      <c r="F25" s="483"/>
      <c r="G25" s="484"/>
    </row>
    <row r="26" spans="1:7" s="252" customFormat="1" ht="11.85" customHeight="1" x14ac:dyDescent="0.25">
      <c r="A26" s="541" t="s">
        <v>963</v>
      </c>
      <c r="B26" s="486"/>
      <c r="C26" s="484" t="s">
        <v>950</v>
      </c>
      <c r="D26" s="488"/>
      <c r="E26" s="488"/>
      <c r="F26" s="487"/>
      <c r="G26" s="484"/>
    </row>
    <row r="27" spans="1:7" s="268" customFormat="1" ht="11.85" customHeight="1" x14ac:dyDescent="0.25">
      <c r="A27" s="542"/>
      <c r="B27" s="491"/>
      <c r="C27" s="481" t="s">
        <v>1313</v>
      </c>
      <c r="D27" s="482">
        <f>D20-D25</f>
        <v>18353800000</v>
      </c>
      <c r="E27" s="482">
        <f>E20-E25</f>
        <v>8770413005.4799957</v>
      </c>
      <c r="F27" s="482"/>
      <c r="G27" s="481"/>
    </row>
    <row r="28" spans="1:7" s="252" customFormat="1" ht="11.85" customHeight="1" x14ac:dyDescent="0.25">
      <c r="A28" s="541" t="s">
        <v>964</v>
      </c>
      <c r="B28" s="486"/>
      <c r="C28" s="481" t="s">
        <v>674</v>
      </c>
      <c r="D28" s="482"/>
      <c r="E28" s="482"/>
      <c r="F28" s="487"/>
      <c r="G28" s="484"/>
    </row>
    <row r="29" spans="1:7" s="252" customFormat="1" ht="11.85" customHeight="1" x14ac:dyDescent="0.25">
      <c r="A29" s="541"/>
      <c r="B29" s="506">
        <v>13020300</v>
      </c>
      <c r="C29" s="507" t="s">
        <v>952</v>
      </c>
      <c r="D29" s="508">
        <v>4250000000</v>
      </c>
      <c r="E29" s="508">
        <v>7700000000</v>
      </c>
      <c r="F29" s="509">
        <v>78822000</v>
      </c>
      <c r="G29" s="484" t="s">
        <v>1831</v>
      </c>
    </row>
    <row r="30" spans="1:7" s="252" customFormat="1" ht="11.85" customHeight="1" x14ac:dyDescent="0.25">
      <c r="A30" s="541"/>
      <c r="B30" s="506">
        <v>14030200</v>
      </c>
      <c r="C30" s="507" t="s">
        <v>953</v>
      </c>
      <c r="D30" s="508">
        <v>0</v>
      </c>
      <c r="E30" s="508">
        <v>0</v>
      </c>
      <c r="F30" s="509"/>
      <c r="G30" s="484"/>
    </row>
    <row r="31" spans="1:7" s="252" customFormat="1" ht="11.85" customHeight="1" x14ac:dyDescent="0.25">
      <c r="A31" s="541"/>
      <c r="B31" s="506">
        <v>14030100</v>
      </c>
      <c r="C31" s="507" t="s">
        <v>675</v>
      </c>
      <c r="D31" s="508">
        <v>20900000000</v>
      </c>
      <c r="E31" s="508">
        <v>16916371567</v>
      </c>
      <c r="F31" s="509">
        <v>2000000000</v>
      </c>
      <c r="G31" s="484" t="s">
        <v>1832</v>
      </c>
    </row>
    <row r="32" spans="1:7" s="252" customFormat="1" ht="11.85" customHeight="1" x14ac:dyDescent="0.25">
      <c r="A32" s="541"/>
      <c r="B32" s="506">
        <v>14040100</v>
      </c>
      <c r="C32" s="507" t="s">
        <v>954</v>
      </c>
      <c r="D32" s="508">
        <v>0</v>
      </c>
      <c r="E32" s="508">
        <v>0</v>
      </c>
      <c r="F32" s="509"/>
      <c r="G32" s="484"/>
    </row>
    <row r="33" spans="1:7" s="252" customFormat="1" ht="11.85" customHeight="1" x14ac:dyDescent="0.25">
      <c r="A33" s="541"/>
      <c r="B33" s="506">
        <v>14020200</v>
      </c>
      <c r="C33" s="507" t="s">
        <v>841</v>
      </c>
      <c r="D33" s="508">
        <v>7015000000</v>
      </c>
      <c r="E33" s="508">
        <v>1015000000</v>
      </c>
      <c r="F33" s="509"/>
      <c r="G33" s="484"/>
    </row>
    <row r="34" spans="1:7" s="252" customFormat="1" ht="11.85" customHeight="1" x14ac:dyDescent="0.25">
      <c r="A34" s="541"/>
      <c r="B34" s="486"/>
      <c r="C34" s="481" t="s">
        <v>955</v>
      </c>
      <c r="D34" s="482">
        <f>SUM(D29:D33)</f>
        <v>32165000000</v>
      </c>
      <c r="E34" s="482">
        <f>SUM(E29:E33)</f>
        <v>25631371567</v>
      </c>
      <c r="F34" s="482"/>
      <c r="G34" s="484"/>
    </row>
    <row r="35" spans="1:7" s="252" customFormat="1" ht="11.85" customHeight="1" x14ac:dyDescent="0.25">
      <c r="A35" s="525"/>
      <c r="B35" s="486"/>
      <c r="C35" s="481" t="s">
        <v>956</v>
      </c>
      <c r="D35" s="482">
        <f>D20+D34</f>
        <v>108314101082</v>
      </c>
      <c r="E35" s="482">
        <f>E20+E34</f>
        <v>86296287329</v>
      </c>
      <c r="F35" s="482"/>
      <c r="G35" s="484"/>
    </row>
    <row r="36" spans="1:7" s="252" customFormat="1" ht="11.85" customHeight="1" x14ac:dyDescent="0.25">
      <c r="A36" s="525"/>
      <c r="B36" s="486"/>
      <c r="C36" s="484" t="s">
        <v>957</v>
      </c>
      <c r="D36" s="488">
        <v>57795301082</v>
      </c>
      <c r="E36" s="488">
        <f>E25</f>
        <v>51894502756.520004</v>
      </c>
      <c r="F36" s="488"/>
      <c r="G36" s="484"/>
    </row>
    <row r="37" spans="1:7" s="252" customFormat="1" ht="11.85" customHeight="1" x14ac:dyDescent="0.25">
      <c r="A37" s="525" t="s">
        <v>965</v>
      </c>
      <c r="B37" s="486"/>
      <c r="C37" s="484" t="s">
        <v>1907</v>
      </c>
      <c r="D37" s="488">
        <v>50518800000</v>
      </c>
      <c r="E37" s="488">
        <f>'3. Summary of Exp'!R158</f>
        <v>34154608348</v>
      </c>
      <c r="G37" s="484"/>
    </row>
    <row r="38" spans="1:7" s="252" customFormat="1" ht="11.85" customHeight="1" x14ac:dyDescent="0.25">
      <c r="A38" s="541"/>
      <c r="B38" s="486"/>
      <c r="C38" s="484" t="s">
        <v>1908</v>
      </c>
      <c r="D38" s="488"/>
      <c r="E38" s="488"/>
      <c r="G38" s="484"/>
    </row>
    <row r="39" spans="1:7" s="252" customFormat="1" ht="11.85" customHeight="1" x14ac:dyDescent="0.25">
      <c r="A39" s="541"/>
      <c r="B39" s="486"/>
      <c r="C39" s="484" t="s">
        <v>1909</v>
      </c>
      <c r="D39" s="488"/>
      <c r="E39" s="488"/>
      <c r="G39" s="484"/>
    </row>
    <row r="40" spans="1:7" s="252" customFormat="1" ht="11.85" customHeight="1" x14ac:dyDescent="0.25">
      <c r="A40" s="543"/>
      <c r="B40" s="486"/>
      <c r="C40" s="484" t="s">
        <v>1910</v>
      </c>
      <c r="D40" s="488"/>
      <c r="E40" s="488"/>
      <c r="G40" s="484"/>
    </row>
    <row r="41" spans="1:7" s="252" customFormat="1" ht="11.85" customHeight="1" x14ac:dyDescent="0.25">
      <c r="A41" s="485"/>
      <c r="B41" s="486"/>
      <c r="C41" s="484" t="s">
        <v>1412</v>
      </c>
      <c r="D41" s="488"/>
      <c r="E41" s="488"/>
      <c r="G41" s="484"/>
    </row>
    <row r="42" spans="1:7" s="252" customFormat="1" ht="11.85" customHeight="1" x14ac:dyDescent="0.25">
      <c r="A42" s="492" t="s">
        <v>966</v>
      </c>
      <c r="B42" s="493"/>
      <c r="C42" s="494" t="s">
        <v>959</v>
      </c>
      <c r="D42" s="495">
        <f>SUM(D36:D37)</f>
        <v>108314101082</v>
      </c>
      <c r="E42" s="495">
        <f>SUM(E36:E37)</f>
        <v>86049111104.520004</v>
      </c>
      <c r="F42" s="504">
        <f>SUM(F29:F37)</f>
        <v>2078822000</v>
      </c>
      <c r="G42" s="496"/>
    </row>
    <row r="43" spans="1:7" x14ac:dyDescent="0.2">
      <c r="A43" s="311"/>
      <c r="B43" s="311"/>
      <c r="D43" s="311"/>
      <c r="E43" s="420"/>
    </row>
    <row r="44" spans="1:7" x14ac:dyDescent="0.2">
      <c r="A44" s="311"/>
      <c r="B44" s="311"/>
      <c r="D44" s="419"/>
      <c r="E44" s="421"/>
    </row>
    <row r="45" spans="1:7" x14ac:dyDescent="0.2">
      <c r="A45" s="311"/>
      <c r="B45" s="311"/>
      <c r="D45" s="311"/>
      <c r="E45" s="420"/>
    </row>
  </sheetData>
  <mergeCells count="11">
    <mergeCell ref="A1:G1"/>
    <mergeCell ref="C2:C3"/>
    <mergeCell ref="A4:B4"/>
    <mergeCell ref="A5:B5"/>
    <mergeCell ref="F2:F3"/>
    <mergeCell ref="G2:G3"/>
    <mergeCell ref="A6:B6"/>
    <mergeCell ref="A7:B7"/>
    <mergeCell ref="A8:B8"/>
    <mergeCell ref="A9:B9"/>
    <mergeCell ref="A10:B10"/>
  </mergeCells>
  <dataValidations count="1">
    <dataValidation type="decimal" allowBlank="1" showInputMessage="1" showErrorMessage="1" sqref="D6:E6">
      <formula1>0</formula1>
      <formula2>10</formula2>
    </dataValidation>
  </dataValidations>
  <printOptions horizontalCentered="1"/>
  <pageMargins left="0.95" right="0.45" top="0.75" bottom="0.60416666666666696" header="0.3" footer="0.3"/>
  <pageSetup paperSize="9" fitToHeight="0" orientation="landscape" r:id="rId1"/>
  <headerFooter>
    <oddHeader>&amp;C&amp;"Arial,Bold"&amp;10YOBE STATE GOVERNMENT OF NIGERIA
APPROVED REVISED BUDGET 2020</oddHeader>
    <oddFooter>&amp;CPage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view="pageLayout" topLeftCell="D6" zoomScale="130" zoomScaleNormal="100" zoomScalePageLayoutView="130" workbookViewId="0">
      <selection activeCell="E10" sqref="E10"/>
    </sheetView>
  </sheetViews>
  <sheetFormatPr defaultRowHeight="15" x14ac:dyDescent="0.25"/>
  <cols>
    <col min="1" max="1" width="9.7109375" hidden="1" customWidth="1"/>
    <col min="2" max="2" width="35.5703125" customWidth="1"/>
    <col min="3" max="3" width="17" bestFit="1" customWidth="1"/>
    <col min="4" max="4" width="19.42578125" bestFit="1" customWidth="1"/>
    <col min="5" max="5" width="19.85546875" customWidth="1"/>
    <col min="6" max="6" width="19.140625" style="510" customWidth="1"/>
    <col min="7" max="7" width="16.28515625" customWidth="1"/>
  </cols>
  <sheetData>
    <row r="1" spans="1:7" ht="15.75" x14ac:dyDescent="0.25">
      <c r="A1" s="1194" t="s">
        <v>1941</v>
      </c>
      <c r="B1" s="1194"/>
      <c r="C1" s="1194"/>
      <c r="D1" s="1194"/>
      <c r="E1" s="1194"/>
      <c r="F1" s="1194"/>
      <c r="G1" s="1194"/>
    </row>
    <row r="2" spans="1:7" ht="63" x14ac:dyDescent="0.25">
      <c r="A2" s="547" t="s">
        <v>1951</v>
      </c>
      <c r="B2" s="545" t="s">
        <v>1943</v>
      </c>
      <c r="C2" s="548" t="s">
        <v>1862</v>
      </c>
      <c r="D2" s="546" t="s">
        <v>1944</v>
      </c>
      <c r="E2" s="546" t="s">
        <v>1945</v>
      </c>
      <c r="F2" s="546" t="s">
        <v>1912</v>
      </c>
      <c r="G2" s="549" t="s">
        <v>1946</v>
      </c>
    </row>
    <row r="3" spans="1:7" ht="30" x14ac:dyDescent="0.25">
      <c r="A3" s="525"/>
      <c r="B3" s="544" t="s">
        <v>1913</v>
      </c>
      <c r="C3" s="544"/>
      <c r="D3" s="526"/>
      <c r="E3" s="526"/>
      <c r="F3" s="526"/>
      <c r="G3" s="552" t="s">
        <v>1976</v>
      </c>
    </row>
    <row r="4" spans="1:7" ht="15.75" x14ac:dyDescent="0.25">
      <c r="A4" s="525"/>
      <c r="B4" s="530" t="s">
        <v>1914</v>
      </c>
      <c r="C4" s="530"/>
      <c r="D4" s="511">
        <v>57</v>
      </c>
      <c r="E4" s="511">
        <v>20</v>
      </c>
      <c r="F4" s="512"/>
      <c r="G4" s="525" t="s">
        <v>1974</v>
      </c>
    </row>
    <row r="5" spans="1:7" ht="15.75" x14ac:dyDescent="0.25">
      <c r="A5" s="525"/>
      <c r="B5" s="531" t="s">
        <v>1915</v>
      </c>
      <c r="C5" s="531"/>
      <c r="D5" s="513">
        <v>2.1800000000000002</v>
      </c>
      <c r="E5" s="513">
        <v>1.7</v>
      </c>
      <c r="F5" s="512"/>
      <c r="G5" s="525" t="s">
        <v>1974</v>
      </c>
    </row>
    <row r="6" spans="1:7" ht="15.75" x14ac:dyDescent="0.25">
      <c r="A6" s="525"/>
      <c r="B6" s="531" t="s">
        <v>1916</v>
      </c>
      <c r="C6" s="531"/>
      <c r="D6" s="514">
        <v>305</v>
      </c>
      <c r="E6" s="514">
        <v>360</v>
      </c>
      <c r="F6" s="512"/>
      <c r="G6" s="525" t="s">
        <v>1974</v>
      </c>
    </row>
    <row r="7" spans="1:7" ht="15.75" x14ac:dyDescent="0.25">
      <c r="A7" s="525"/>
      <c r="B7" s="531" t="s">
        <v>1917</v>
      </c>
      <c r="C7" s="531"/>
      <c r="D7" s="515">
        <v>2.93E-2</v>
      </c>
      <c r="E7" s="515">
        <v>-4.4200000000000003E-2</v>
      </c>
      <c r="F7" s="512"/>
      <c r="G7" s="525" t="s">
        <v>1974</v>
      </c>
    </row>
    <row r="8" spans="1:7" ht="15.75" x14ac:dyDescent="0.25">
      <c r="A8" s="525"/>
      <c r="B8" s="531" t="s">
        <v>1918</v>
      </c>
      <c r="C8" s="531"/>
      <c r="D8" s="515">
        <v>0.108</v>
      </c>
      <c r="E8" s="515">
        <v>0.14130000000000001</v>
      </c>
      <c r="F8" s="512"/>
      <c r="G8" s="525" t="s">
        <v>1974</v>
      </c>
    </row>
    <row r="9" spans="1:7" ht="15.75" x14ac:dyDescent="0.25">
      <c r="A9" s="525"/>
      <c r="B9" s="531" t="s">
        <v>1830</v>
      </c>
      <c r="C9" s="531"/>
      <c r="D9" s="515">
        <v>0.3</v>
      </c>
      <c r="E9" s="515">
        <v>0.27</v>
      </c>
      <c r="F9" s="512"/>
      <c r="G9" s="525" t="s">
        <v>1974</v>
      </c>
    </row>
    <row r="10" spans="1:7" ht="15.75" x14ac:dyDescent="0.25">
      <c r="A10" s="525"/>
      <c r="B10" s="532" t="s">
        <v>1990</v>
      </c>
      <c r="C10" s="532"/>
      <c r="D10" s="512"/>
      <c r="E10" s="550">
        <v>68364915762</v>
      </c>
      <c r="F10" s="550">
        <f>SUM(F11:F17)</f>
        <v>78822000</v>
      </c>
      <c r="G10" s="525" t="s">
        <v>1977</v>
      </c>
    </row>
    <row r="11" spans="1:7" ht="31.5" x14ac:dyDescent="0.25">
      <c r="A11" s="537">
        <v>11010101</v>
      </c>
      <c r="B11" s="530" t="s">
        <v>1919</v>
      </c>
      <c r="C11" s="530"/>
      <c r="D11" s="516">
        <v>52018120659</v>
      </c>
      <c r="E11" s="517">
        <v>32776448798</v>
      </c>
      <c r="F11" s="512"/>
      <c r="G11" s="525" t="s">
        <v>1978</v>
      </c>
    </row>
    <row r="12" spans="1:7" ht="31.5" x14ac:dyDescent="0.25">
      <c r="A12" s="537">
        <v>11010301</v>
      </c>
      <c r="B12" s="530" t="s">
        <v>1942</v>
      </c>
      <c r="C12" s="530"/>
      <c r="D12" s="518">
        <v>3717599000</v>
      </c>
      <c r="E12" s="518">
        <v>3717599000</v>
      </c>
      <c r="F12" s="512"/>
      <c r="G12" s="525" t="s">
        <v>1979</v>
      </c>
    </row>
    <row r="13" spans="1:7" ht="15.75" x14ac:dyDescent="0.25">
      <c r="A13" s="537">
        <v>11010201</v>
      </c>
      <c r="B13" s="531" t="s">
        <v>1920</v>
      </c>
      <c r="C13" s="531"/>
      <c r="D13" s="519">
        <v>12470885755</v>
      </c>
      <c r="E13" s="519">
        <v>15914739818</v>
      </c>
      <c r="F13" s="512"/>
      <c r="G13" s="525" t="s">
        <v>1979</v>
      </c>
    </row>
    <row r="14" spans="1:7" ht="15.75" x14ac:dyDescent="0.25">
      <c r="A14" s="537">
        <v>12000000</v>
      </c>
      <c r="B14" s="531" t="s">
        <v>1921</v>
      </c>
      <c r="C14" s="531"/>
      <c r="D14" s="516">
        <v>5442495668</v>
      </c>
      <c r="E14" s="516">
        <v>6032895848</v>
      </c>
      <c r="F14" s="512"/>
      <c r="G14" s="525" t="s">
        <v>1980</v>
      </c>
    </row>
    <row r="15" spans="1:7" ht="15.75" x14ac:dyDescent="0.25">
      <c r="A15" s="525">
        <v>13020300</v>
      </c>
      <c r="B15" s="531" t="s">
        <v>1922</v>
      </c>
      <c r="C15" s="531"/>
      <c r="D15" s="520">
        <v>250000000</v>
      </c>
      <c r="E15" s="520">
        <v>250000000</v>
      </c>
      <c r="F15" s="521">
        <v>78822000</v>
      </c>
      <c r="G15" s="525" t="s">
        <v>1981</v>
      </c>
    </row>
    <row r="16" spans="1:7" ht="15.75" x14ac:dyDescent="0.25">
      <c r="A16" s="525"/>
      <c r="B16" s="531" t="s">
        <v>1939</v>
      </c>
      <c r="C16" s="531"/>
      <c r="D16" s="520">
        <v>4000000000</v>
      </c>
      <c r="E16" s="520">
        <v>7450000000</v>
      </c>
      <c r="F16" s="512"/>
      <c r="G16" s="525" t="s">
        <v>1981</v>
      </c>
    </row>
    <row r="17" spans="1:7" ht="15.75" x14ac:dyDescent="0.25">
      <c r="A17" s="525">
        <v>31010100</v>
      </c>
      <c r="B17" s="531" t="s">
        <v>1923</v>
      </c>
      <c r="C17" s="533"/>
      <c r="D17" s="520">
        <v>2500000000</v>
      </c>
      <c r="E17" s="520">
        <v>2223232298</v>
      </c>
      <c r="F17" s="512"/>
      <c r="G17" s="525" t="s">
        <v>1975</v>
      </c>
    </row>
    <row r="18" spans="1:7" ht="15.75" x14ac:dyDescent="0.25">
      <c r="A18" s="525"/>
      <c r="B18" s="532" t="s">
        <v>1991</v>
      </c>
      <c r="C18" s="532"/>
      <c r="D18" s="512"/>
      <c r="E18" s="553">
        <v>86049111105</v>
      </c>
      <c r="F18" s="553">
        <f>SUM(F20:F23)</f>
        <v>0</v>
      </c>
      <c r="G18" s="553" t="s">
        <v>1982</v>
      </c>
    </row>
    <row r="19" spans="1:7" ht="15.75" x14ac:dyDescent="0.25">
      <c r="A19" s="525"/>
      <c r="B19" s="532" t="s">
        <v>1924</v>
      </c>
      <c r="C19" s="532"/>
      <c r="D19" s="512"/>
      <c r="E19" s="553">
        <v>51894502757</v>
      </c>
      <c r="F19" s="512"/>
      <c r="G19" s="525" t="s">
        <v>1982</v>
      </c>
    </row>
    <row r="20" spans="1:7" ht="15.75" x14ac:dyDescent="0.25">
      <c r="A20" s="525"/>
      <c r="B20" s="531" t="s">
        <v>1937</v>
      </c>
      <c r="C20" s="531"/>
      <c r="D20" s="516">
        <v>29386790820</v>
      </c>
      <c r="E20" s="516">
        <v>28412987994</v>
      </c>
      <c r="F20" s="512"/>
      <c r="G20" s="525" t="s">
        <v>1983</v>
      </c>
    </row>
    <row r="21" spans="1:7" ht="15.75" x14ac:dyDescent="0.25">
      <c r="A21" s="525"/>
      <c r="B21" s="531" t="s">
        <v>1925</v>
      </c>
      <c r="C21" s="531"/>
      <c r="D21" s="516">
        <v>4212542000</v>
      </c>
      <c r="E21" s="521">
        <v>4537542000</v>
      </c>
      <c r="F21" s="512"/>
      <c r="G21" s="525" t="s">
        <v>1984</v>
      </c>
    </row>
    <row r="22" spans="1:7" s="555" customFormat="1" ht="47.25" x14ac:dyDescent="0.25">
      <c r="A22" s="554"/>
      <c r="B22" s="534" t="s">
        <v>1926</v>
      </c>
      <c r="C22" s="534"/>
      <c r="D22" s="516">
        <v>7086254228</v>
      </c>
      <c r="E22" s="521">
        <v>2141254228</v>
      </c>
      <c r="F22" s="512"/>
      <c r="G22" s="554" t="s">
        <v>1984</v>
      </c>
    </row>
    <row r="23" spans="1:7" ht="15.75" x14ac:dyDescent="0.25">
      <c r="A23" s="525"/>
      <c r="B23" s="531" t="s">
        <v>1938</v>
      </c>
      <c r="C23" s="531"/>
      <c r="D23" s="516">
        <v>17109714034</v>
      </c>
      <c r="E23" s="516">
        <v>16802718534</v>
      </c>
      <c r="F23" s="512"/>
      <c r="G23" s="525" t="s">
        <v>1985</v>
      </c>
    </row>
    <row r="24" spans="1:7" ht="15.75" x14ac:dyDescent="0.25">
      <c r="A24" s="525"/>
      <c r="B24" s="556" t="s">
        <v>1927</v>
      </c>
      <c r="C24" s="532"/>
      <c r="D24" s="512"/>
      <c r="E24" s="523">
        <v>34154608348</v>
      </c>
      <c r="F24" s="512"/>
      <c r="G24" s="525" t="s">
        <v>1985</v>
      </c>
    </row>
    <row r="25" spans="1:7" ht="15.75" x14ac:dyDescent="0.25">
      <c r="A25" s="525"/>
      <c r="B25" s="531" t="s">
        <v>1928</v>
      </c>
      <c r="C25" s="531"/>
      <c r="D25" s="522">
        <f>'3. Summary of Exp'!O101</f>
        <v>30468000000</v>
      </c>
      <c r="E25" s="522">
        <v>21539880348</v>
      </c>
      <c r="F25" s="512"/>
      <c r="G25" s="525" t="s">
        <v>1985</v>
      </c>
    </row>
    <row r="26" spans="1:7" ht="15.75" x14ac:dyDescent="0.25">
      <c r="A26" s="525"/>
      <c r="B26" s="531" t="s">
        <v>1929</v>
      </c>
      <c r="C26" s="531"/>
      <c r="D26" s="522">
        <f>'3. Summary of Exp'!O156</f>
        <v>12188500000.110001</v>
      </c>
      <c r="E26" s="522">
        <v>7638350000</v>
      </c>
      <c r="F26" s="512"/>
      <c r="G26" s="525" t="s">
        <v>1985</v>
      </c>
    </row>
    <row r="27" spans="1:7" ht="15.75" x14ac:dyDescent="0.25">
      <c r="A27" s="525"/>
      <c r="B27" s="531" t="s">
        <v>1940</v>
      </c>
      <c r="C27" s="531"/>
      <c r="D27" s="522">
        <f>'3. Summary of Exp'!O113</f>
        <v>987000000</v>
      </c>
      <c r="E27" s="522">
        <v>591200000</v>
      </c>
      <c r="F27" s="512"/>
      <c r="G27" s="525" t="s">
        <v>1985</v>
      </c>
    </row>
    <row r="28" spans="1:7" ht="15.75" x14ac:dyDescent="0.25">
      <c r="A28" s="525"/>
      <c r="B28" s="531" t="s">
        <v>1930</v>
      </c>
      <c r="C28" s="531"/>
      <c r="D28" s="522">
        <f>'3. Summary of Exp'!O60</f>
        <v>6098300000</v>
      </c>
      <c r="E28" s="522">
        <v>4385178000</v>
      </c>
      <c r="F28" s="512"/>
      <c r="G28" s="525" t="s">
        <v>1985</v>
      </c>
    </row>
    <row r="29" spans="1:7" ht="15.75" x14ac:dyDescent="0.25">
      <c r="A29" s="525"/>
      <c r="B29" s="533" t="s">
        <v>1993</v>
      </c>
      <c r="C29" s="531"/>
      <c r="D29" s="522"/>
      <c r="E29" s="522">
        <v>-17684195343</v>
      </c>
      <c r="F29" s="512"/>
      <c r="G29" s="525"/>
    </row>
    <row r="30" spans="1:7" ht="15.75" x14ac:dyDescent="0.25">
      <c r="A30" s="525"/>
      <c r="B30" s="532" t="s">
        <v>1992</v>
      </c>
      <c r="C30" s="532"/>
      <c r="D30" s="512"/>
      <c r="E30" s="558">
        <v>17684195343</v>
      </c>
      <c r="F30" s="558">
        <f>SUM(F31:F34)</f>
        <v>2000000000</v>
      </c>
      <c r="G30" s="525" t="s">
        <v>1986</v>
      </c>
    </row>
    <row r="31" spans="1:7" ht="15.75" x14ac:dyDescent="0.25">
      <c r="A31" s="525"/>
      <c r="B31" s="531" t="s">
        <v>1931</v>
      </c>
      <c r="C31" s="531"/>
      <c r="D31" s="551">
        <v>0</v>
      </c>
      <c r="E31" s="557">
        <v>0</v>
      </c>
      <c r="F31" s="512"/>
      <c r="G31" s="525" t="s">
        <v>1987</v>
      </c>
    </row>
    <row r="32" spans="1:7" ht="15.75" x14ac:dyDescent="0.25">
      <c r="A32" s="525">
        <v>14030100</v>
      </c>
      <c r="B32" s="531" t="s">
        <v>1932</v>
      </c>
      <c r="C32" s="531"/>
      <c r="D32" s="520">
        <v>20900000000</v>
      </c>
      <c r="E32" s="520">
        <v>16669195343</v>
      </c>
      <c r="F32" s="521">
        <v>2000000000</v>
      </c>
      <c r="G32" s="525" t="s">
        <v>1987</v>
      </c>
    </row>
    <row r="33" spans="1:7" ht="15.75" x14ac:dyDescent="0.25">
      <c r="A33" s="525">
        <v>14030200</v>
      </c>
      <c r="B33" s="531" t="s">
        <v>1933</v>
      </c>
      <c r="C33" s="531"/>
      <c r="D33" s="551">
        <v>0</v>
      </c>
      <c r="E33" s="551">
        <v>0</v>
      </c>
      <c r="F33" s="512"/>
      <c r="G33" s="525" t="s">
        <v>1988</v>
      </c>
    </row>
    <row r="34" spans="1:7" ht="15.75" x14ac:dyDescent="0.25">
      <c r="A34" s="525">
        <v>14020200</v>
      </c>
      <c r="B34" s="531" t="s">
        <v>1934</v>
      </c>
      <c r="C34" s="531"/>
      <c r="D34" s="520">
        <v>7015000000</v>
      </c>
      <c r="E34" s="559">
        <v>1015000000</v>
      </c>
      <c r="F34" s="512"/>
      <c r="G34" s="525" t="s">
        <v>1989</v>
      </c>
    </row>
    <row r="35" spans="1:7" ht="15.75" x14ac:dyDescent="0.25">
      <c r="A35" s="525"/>
      <c r="B35" s="533" t="s">
        <v>1994</v>
      </c>
      <c r="C35" s="531"/>
      <c r="D35" s="551">
        <f>(D10-D18+D30)</f>
        <v>0</v>
      </c>
      <c r="E35" s="551">
        <f>(E10-E18+E30)</f>
        <v>0</v>
      </c>
      <c r="F35" s="560">
        <f>(F10-F18+F30)</f>
        <v>2078822000</v>
      </c>
      <c r="G35" s="551"/>
    </row>
    <row r="36" spans="1:7" ht="15.75" x14ac:dyDescent="0.25">
      <c r="A36" s="525"/>
      <c r="B36" s="531" t="s">
        <v>1935</v>
      </c>
      <c r="C36" s="531"/>
      <c r="D36" s="512"/>
      <c r="E36" s="512"/>
      <c r="F36" s="512"/>
      <c r="G36" s="525"/>
    </row>
    <row r="37" spans="1:7" ht="33" customHeight="1" x14ac:dyDescent="0.25">
      <c r="A37" s="538"/>
      <c r="B37" s="535" t="s">
        <v>1936</v>
      </c>
      <c r="C37" s="535"/>
      <c r="D37" s="524"/>
      <c r="E37" s="561" t="e">
        <f>'3. Summary of Exp'!#REF!</f>
        <v>#REF!</v>
      </c>
      <c r="F37" s="524" t="e">
        <f>E37/E18*100</f>
        <v>#REF!</v>
      </c>
      <c r="G37" s="538"/>
    </row>
    <row r="38" spans="1:7" x14ac:dyDescent="0.25">
      <c r="F38" s="562"/>
    </row>
  </sheetData>
  <mergeCells count="1">
    <mergeCell ref="A1:G1"/>
  </mergeCells>
  <dataValidations count="1">
    <dataValidation type="decimal" allowBlank="1" showInputMessage="1" showErrorMessage="1" sqref="D5:E5">
      <formula1>0</formula1>
      <formula2>10</formula2>
    </dataValidation>
  </dataValidations>
  <pageMargins left="0.38541666666666669" right="0.33333333333333331" top="0.74803149606299213" bottom="0.74803149606299213" header="0.31496062992125984" footer="0.31496062992125984"/>
  <pageSetup paperSize="9" orientation="landscape" r:id="rId1"/>
  <headerFooter>
    <oddHeader>&amp;C&amp;"-,Bold"&amp;14YOBE STATE GOVERNMENT OF NIGERIA
APPROVED REVISED BUDGET 2020</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5"/>
  <sheetViews>
    <sheetView view="pageLayout" topLeftCell="A40" zoomScale="180" zoomScaleNormal="100" zoomScalePageLayoutView="180" workbookViewId="0">
      <selection activeCell="A43" sqref="A43"/>
    </sheetView>
  </sheetViews>
  <sheetFormatPr defaultColWidth="9.140625" defaultRowHeight="15" x14ac:dyDescent="0.25"/>
  <cols>
    <col min="1" max="1" width="25.42578125" style="565" customWidth="1"/>
    <col min="2" max="2" width="17.42578125" style="565" customWidth="1"/>
    <col min="3" max="3" width="19" style="563" bestFit="1" customWidth="1"/>
    <col min="4" max="4" width="18.85546875" style="563" bestFit="1" customWidth="1"/>
    <col min="5" max="5" width="20.140625" style="567" customWidth="1"/>
    <col min="6" max="6" width="28" style="563" customWidth="1"/>
    <col min="7" max="16384" width="9.140625" style="563"/>
  </cols>
  <sheetData>
    <row r="1" spans="1:6" s="657" customFormat="1" ht="15.75" thickBot="1" x14ac:dyDescent="0.3">
      <c r="A1" s="1208" t="s">
        <v>2004</v>
      </c>
      <c r="B1" s="1208"/>
      <c r="C1" s="1208"/>
      <c r="D1" s="1208"/>
      <c r="E1" s="1208"/>
      <c r="F1" s="1208"/>
    </row>
    <row r="2" spans="1:6" ht="45.75" thickBot="1" x14ac:dyDescent="0.3">
      <c r="A2" s="642" t="s">
        <v>2005</v>
      </c>
      <c r="B2" s="664" t="s">
        <v>2092</v>
      </c>
      <c r="C2" s="568" t="s">
        <v>2006</v>
      </c>
      <c r="D2" s="568" t="s">
        <v>2007</v>
      </c>
      <c r="E2" s="569" t="s">
        <v>2008</v>
      </c>
      <c r="F2" s="729" t="s">
        <v>2112</v>
      </c>
    </row>
    <row r="3" spans="1:6" ht="15.75" thickBot="1" x14ac:dyDescent="0.3">
      <c r="A3" s="643" t="s">
        <v>2009</v>
      </c>
      <c r="B3" s="658"/>
      <c r="C3" s="570"/>
      <c r="D3" s="570"/>
      <c r="E3" s="571"/>
      <c r="F3" s="570" t="s">
        <v>2010</v>
      </c>
    </row>
    <row r="4" spans="1:6" ht="15.75" thickBot="1" x14ac:dyDescent="0.3">
      <c r="A4" s="644" t="s">
        <v>2011</v>
      </c>
      <c r="B4" s="659"/>
      <c r="C4" s="572" t="s">
        <v>2012</v>
      </c>
      <c r="D4" s="572" t="s">
        <v>2013</v>
      </c>
      <c r="E4" s="573" t="s">
        <v>2014</v>
      </c>
      <c r="F4" s="574" t="s">
        <v>2015</v>
      </c>
    </row>
    <row r="5" spans="1:6" ht="15.75" thickBot="1" x14ac:dyDescent="0.3">
      <c r="A5" s="644" t="s">
        <v>2063</v>
      </c>
      <c r="B5" s="659"/>
      <c r="C5" s="572">
        <v>2.1800000000000002</v>
      </c>
      <c r="D5" s="572">
        <v>1.7</v>
      </c>
      <c r="E5" s="573" t="s">
        <v>2014</v>
      </c>
      <c r="F5" s="575" t="s">
        <v>2051</v>
      </c>
    </row>
    <row r="6" spans="1:6" ht="15.75" thickBot="1" x14ac:dyDescent="0.3">
      <c r="A6" s="644" t="s">
        <v>2016</v>
      </c>
      <c r="B6" s="659"/>
      <c r="C6" s="572">
        <v>305</v>
      </c>
      <c r="D6" s="572">
        <v>360</v>
      </c>
      <c r="E6" s="573" t="s">
        <v>2014</v>
      </c>
      <c r="F6" s="574" t="s">
        <v>2017</v>
      </c>
    </row>
    <row r="7" spans="1:6" ht="15.75" thickBot="1" x14ac:dyDescent="0.3">
      <c r="A7" s="644" t="s">
        <v>2018</v>
      </c>
      <c r="B7" s="659"/>
      <c r="C7" s="576">
        <v>2.93E-2</v>
      </c>
      <c r="D7" s="576">
        <v>-4.4200000000000003E-2</v>
      </c>
      <c r="E7" s="573" t="s">
        <v>2014</v>
      </c>
      <c r="F7" s="574" t="s">
        <v>2017</v>
      </c>
    </row>
    <row r="8" spans="1:6" ht="15.75" thickBot="1" x14ac:dyDescent="0.3">
      <c r="A8" s="644" t="s">
        <v>2019</v>
      </c>
      <c r="B8" s="659"/>
      <c r="C8" s="576">
        <v>0.108</v>
      </c>
      <c r="D8" s="576">
        <v>0.14130000000000001</v>
      </c>
      <c r="E8" s="573" t="s">
        <v>2014</v>
      </c>
      <c r="F8" s="574" t="s">
        <v>2015</v>
      </c>
    </row>
    <row r="9" spans="1:6" ht="15.75" thickBot="1" x14ac:dyDescent="0.3">
      <c r="A9" s="644" t="s">
        <v>1830</v>
      </c>
      <c r="B9" s="659"/>
      <c r="C9" s="577">
        <v>0.35</v>
      </c>
      <c r="D9" s="577">
        <v>0.27</v>
      </c>
      <c r="E9" s="573" t="s">
        <v>2014</v>
      </c>
      <c r="F9" s="575"/>
    </row>
    <row r="10" spans="1:6" ht="15.75" thickBot="1" x14ac:dyDescent="0.3">
      <c r="A10" s="645" t="s">
        <v>2020</v>
      </c>
      <c r="B10" s="666">
        <v>2223232298</v>
      </c>
      <c r="C10" s="666">
        <v>2500000000</v>
      </c>
      <c r="D10" s="666">
        <v>2223232298</v>
      </c>
      <c r="E10" s="578" t="s">
        <v>2014</v>
      </c>
      <c r="F10" s="570" t="s">
        <v>2021</v>
      </c>
    </row>
    <row r="11" spans="1:6" ht="15.75" thickBot="1" x14ac:dyDescent="0.3">
      <c r="A11" s="645" t="s">
        <v>2022</v>
      </c>
      <c r="B11" s="666">
        <f>SUM(B12:B20)+B10</f>
        <v>30211915492</v>
      </c>
      <c r="C11" s="666">
        <f>SUM(C12:C20)+C10</f>
        <v>80399101082</v>
      </c>
      <c r="D11" s="666">
        <f>SUM(D12:D20)</f>
        <v>66425084464</v>
      </c>
      <c r="E11" s="578" t="s">
        <v>2014</v>
      </c>
      <c r="F11" s="570" t="s">
        <v>1977</v>
      </c>
    </row>
    <row r="12" spans="1:6" ht="15.75" thickBot="1" x14ac:dyDescent="0.3">
      <c r="A12" s="644" t="s">
        <v>2023</v>
      </c>
      <c r="B12" s="667">
        <v>15141787125</v>
      </c>
      <c r="C12" s="668">
        <v>52018120659</v>
      </c>
      <c r="D12" s="668">
        <v>32776448798</v>
      </c>
      <c r="E12" s="573" t="s">
        <v>2014</v>
      </c>
      <c r="F12" s="575" t="s">
        <v>2052</v>
      </c>
    </row>
    <row r="13" spans="1:6" s="657" customFormat="1" ht="15.75" thickBot="1" x14ac:dyDescent="0.3">
      <c r="A13" s="686" t="s">
        <v>2097</v>
      </c>
      <c r="B13" s="687"/>
      <c r="C13" s="688"/>
      <c r="D13" s="688"/>
      <c r="E13" s="689"/>
      <c r="F13" s="574"/>
    </row>
    <row r="14" spans="1:6" ht="15.75" thickBot="1" x14ac:dyDescent="0.3">
      <c r="A14" s="644" t="s">
        <v>971</v>
      </c>
      <c r="B14" s="667">
        <v>1375090521</v>
      </c>
      <c r="C14" s="668">
        <v>2201000000</v>
      </c>
      <c r="D14" s="668">
        <f>3717599000-1516599000</f>
        <v>2201000000</v>
      </c>
      <c r="E14" s="579" t="s">
        <v>2014</v>
      </c>
      <c r="F14" s="574" t="s">
        <v>1979</v>
      </c>
    </row>
    <row r="15" spans="1:6" ht="15.75" thickBot="1" x14ac:dyDescent="0.3">
      <c r="A15" s="644" t="s">
        <v>2096</v>
      </c>
      <c r="B15" s="667">
        <v>0</v>
      </c>
      <c r="C15" s="668">
        <v>1000000000</v>
      </c>
      <c r="D15" s="668">
        <v>0</v>
      </c>
      <c r="E15" s="579"/>
      <c r="F15" s="574"/>
    </row>
    <row r="16" spans="1:6" ht="15.75" thickBot="1" x14ac:dyDescent="0.3">
      <c r="A16" s="644" t="s">
        <v>2095</v>
      </c>
      <c r="B16" s="667">
        <v>0</v>
      </c>
      <c r="C16" s="668">
        <v>516599000</v>
      </c>
      <c r="D16" s="668">
        <v>0</v>
      </c>
      <c r="E16" s="579"/>
      <c r="F16" s="574"/>
    </row>
    <row r="17" spans="1:6" ht="15.75" thickBot="1" x14ac:dyDescent="0.3">
      <c r="A17" s="644" t="s">
        <v>1920</v>
      </c>
      <c r="B17" s="667">
        <v>4826008521</v>
      </c>
      <c r="C17" s="668">
        <v>12470885755</v>
      </c>
      <c r="D17" s="668">
        <v>15914739818</v>
      </c>
      <c r="E17" s="579" t="s">
        <v>2014</v>
      </c>
      <c r="F17" s="574" t="s">
        <v>2024</v>
      </c>
    </row>
    <row r="18" spans="1:6" ht="15.75" thickBot="1" x14ac:dyDescent="0.3">
      <c r="A18" s="644" t="s">
        <v>1921</v>
      </c>
      <c r="B18" s="667">
        <f>'2.Revenue Details'!D316</f>
        <v>2755797027</v>
      </c>
      <c r="C18" s="667">
        <f>'2.Revenue Details'!E316</f>
        <v>5442495668</v>
      </c>
      <c r="D18" s="667">
        <f>'2.Revenue Details'!F316</f>
        <v>6032895848</v>
      </c>
      <c r="E18" s="579" t="s">
        <v>2014</v>
      </c>
      <c r="F18" s="574" t="s">
        <v>2025</v>
      </c>
    </row>
    <row r="19" spans="1:6" ht="15.75" thickBot="1" x14ac:dyDescent="0.3">
      <c r="A19" s="644" t="s">
        <v>2026</v>
      </c>
      <c r="B19" s="667">
        <v>0</v>
      </c>
      <c r="C19" s="668">
        <v>250000000</v>
      </c>
      <c r="D19" s="728">
        <v>250000000</v>
      </c>
      <c r="E19" s="579" t="s">
        <v>2014</v>
      </c>
      <c r="F19" s="574" t="s">
        <v>2027</v>
      </c>
    </row>
    <row r="20" spans="1:6" ht="15.75" thickBot="1" x14ac:dyDescent="0.3">
      <c r="A20" s="644" t="s">
        <v>2028</v>
      </c>
      <c r="B20" s="667">
        <v>3890000000</v>
      </c>
      <c r="C20" s="668">
        <v>4000000000</v>
      </c>
      <c r="D20" s="728">
        <f>7450000000+1800000000</f>
        <v>9250000000</v>
      </c>
      <c r="E20" s="579" t="s">
        <v>2014</v>
      </c>
      <c r="F20" s="574" t="s">
        <v>1981</v>
      </c>
    </row>
    <row r="21" spans="1:6" ht="15.75" thickBot="1" x14ac:dyDescent="0.3">
      <c r="A21" s="643" t="s">
        <v>2029</v>
      </c>
      <c r="B21" s="669">
        <f t="shared" ref="B21:C21" si="0">B22+B27</f>
        <v>27849988176</v>
      </c>
      <c r="C21" s="669">
        <f t="shared" si="0"/>
        <v>108314101082</v>
      </c>
      <c r="D21" s="669">
        <f>D22+D27</f>
        <v>86049111105</v>
      </c>
      <c r="E21" s="580">
        <f>E22+E27</f>
        <v>10053500000</v>
      </c>
      <c r="F21" s="570" t="s">
        <v>2030</v>
      </c>
    </row>
    <row r="22" spans="1:6" s="635" customFormat="1" ht="15.75" thickBot="1" x14ac:dyDescent="0.3">
      <c r="A22" s="679" t="s">
        <v>1924</v>
      </c>
      <c r="B22" s="683">
        <f>SUM(B23:B26)</f>
        <v>17318238671</v>
      </c>
      <c r="C22" s="684">
        <v>57795301082</v>
      </c>
      <c r="D22" s="684">
        <v>51894502757</v>
      </c>
      <c r="E22" s="685">
        <f>SUM(E23:E24)</f>
        <v>2700500000</v>
      </c>
      <c r="F22" s="636" t="s">
        <v>2031</v>
      </c>
    </row>
    <row r="23" spans="1:6" s="564" customFormat="1" ht="15.75" thickBot="1" x14ac:dyDescent="0.3">
      <c r="A23" s="644" t="s">
        <v>2093</v>
      </c>
      <c r="B23" s="667">
        <f>'3. Summary of Exp'!E158</f>
        <v>8146288812</v>
      </c>
      <c r="C23" s="668">
        <v>29386790820</v>
      </c>
      <c r="D23" s="668">
        <v>28412987994</v>
      </c>
      <c r="E23" s="582">
        <v>720000000</v>
      </c>
      <c r="F23" s="574" t="s">
        <v>1983</v>
      </c>
    </row>
    <row r="24" spans="1:6" ht="15.75" thickBot="1" x14ac:dyDescent="0.3">
      <c r="A24" s="644" t="s">
        <v>2032</v>
      </c>
      <c r="B24" s="667">
        <f>'3. Summary of Exp'!I158-SUM('1.summary &amp; EN'!B25:B26)</f>
        <v>6437375885</v>
      </c>
      <c r="C24" s="668">
        <v>17109714034</v>
      </c>
      <c r="D24" s="668">
        <v>16802718534</v>
      </c>
      <c r="E24" s="581">
        <v>1980500000</v>
      </c>
      <c r="F24" s="574" t="s">
        <v>2033</v>
      </c>
    </row>
    <row r="25" spans="1:6" s="565" customFormat="1" ht="15.75" thickBot="1" x14ac:dyDescent="0.3">
      <c r="A25" s="646" t="s">
        <v>2034</v>
      </c>
      <c r="B25" s="670">
        <f>'3. Summary of Exp'!I70</f>
        <v>1426452640</v>
      </c>
      <c r="C25" s="671">
        <v>7086254228</v>
      </c>
      <c r="D25" s="671">
        <v>2141254228</v>
      </c>
      <c r="E25" s="583" t="s">
        <v>2014</v>
      </c>
      <c r="F25" s="584" t="s">
        <v>1984</v>
      </c>
    </row>
    <row r="26" spans="1:6" s="565" customFormat="1" ht="15.75" thickBot="1" x14ac:dyDescent="0.3">
      <c r="A26" s="646" t="s">
        <v>840</v>
      </c>
      <c r="B26" s="670">
        <f>'3. Summary of Exp'!I69</f>
        <v>1308121334</v>
      </c>
      <c r="C26" s="671">
        <v>4212542000</v>
      </c>
      <c r="D26" s="671">
        <v>4537542000</v>
      </c>
      <c r="E26" s="583" t="s">
        <v>2014</v>
      </c>
      <c r="F26" s="584" t="s">
        <v>1984</v>
      </c>
    </row>
    <row r="27" spans="1:6" ht="15.75" thickBot="1" x14ac:dyDescent="0.3">
      <c r="A27" s="680" t="s">
        <v>2035</v>
      </c>
      <c r="B27" s="681">
        <f>SUM(B28:B31)</f>
        <v>10531749505</v>
      </c>
      <c r="C27" s="681">
        <f>SUM(C28:C31)</f>
        <v>50518800000</v>
      </c>
      <c r="D27" s="681">
        <f>SUM(D28:D31)</f>
        <v>34154608348</v>
      </c>
      <c r="E27" s="682">
        <f>SUM(E28:E31)</f>
        <v>7353000000</v>
      </c>
      <c r="F27" s="586" t="s">
        <v>2036</v>
      </c>
    </row>
    <row r="28" spans="1:6" ht="15.75" thickBot="1" x14ac:dyDescent="0.3">
      <c r="A28" s="647" t="s">
        <v>1909</v>
      </c>
      <c r="B28" s="672">
        <f>'3. Summary of Exp'!P101</f>
        <v>8046983041</v>
      </c>
      <c r="C28" s="673">
        <v>31013000000</v>
      </c>
      <c r="D28" s="673">
        <v>21539880348</v>
      </c>
      <c r="E28" s="587">
        <v>4130000000</v>
      </c>
      <c r="F28" s="588" t="s">
        <v>2036</v>
      </c>
    </row>
    <row r="29" spans="1:6" ht="15.75" thickBot="1" x14ac:dyDescent="0.3">
      <c r="A29" s="648" t="s">
        <v>1412</v>
      </c>
      <c r="B29" s="674">
        <f>'3. Summary of Exp'!P156</f>
        <v>1047707635</v>
      </c>
      <c r="C29" s="668">
        <v>12420500000</v>
      </c>
      <c r="D29" s="668">
        <v>7638350000</v>
      </c>
      <c r="E29" s="581">
        <v>2943000000</v>
      </c>
      <c r="F29" s="574" t="s">
        <v>2036</v>
      </c>
    </row>
    <row r="30" spans="1:6" ht="15.75" thickBot="1" x14ac:dyDescent="0.3">
      <c r="A30" s="649" t="s">
        <v>1910</v>
      </c>
      <c r="B30" s="675">
        <f>'3. Summary of Exp'!P113</f>
        <v>101000000</v>
      </c>
      <c r="C30" s="668">
        <v>987000000</v>
      </c>
      <c r="D30" s="668">
        <v>591200000</v>
      </c>
      <c r="E30" s="583" t="s">
        <v>2014</v>
      </c>
      <c r="F30" s="574" t="s">
        <v>2036</v>
      </c>
    </row>
    <row r="31" spans="1:6" s="565" customFormat="1" ht="15.75" customHeight="1" thickBot="1" x14ac:dyDescent="0.3">
      <c r="A31" s="649" t="s">
        <v>2037</v>
      </c>
      <c r="B31" s="675">
        <f>'3. Summary of Exp'!P60</f>
        <v>1336058829</v>
      </c>
      <c r="C31" s="671">
        <v>6098300000</v>
      </c>
      <c r="D31" s="671">
        <v>4385178000</v>
      </c>
      <c r="E31" s="581">
        <v>280000000</v>
      </c>
      <c r="F31" s="584" t="s">
        <v>2036</v>
      </c>
    </row>
    <row r="32" spans="1:6" ht="15.75" thickBot="1" x14ac:dyDescent="0.3">
      <c r="A32" s="645" t="s">
        <v>2038</v>
      </c>
      <c r="B32" s="676">
        <f>B11-B21</f>
        <v>2361927316</v>
      </c>
      <c r="C32" s="676">
        <f>C11-C21</f>
        <v>-27915000000</v>
      </c>
      <c r="D32" s="676">
        <f>D11-D21</f>
        <v>-19624026641</v>
      </c>
      <c r="E32" s="589"/>
      <c r="F32" s="590"/>
    </row>
    <row r="33" spans="1:6" ht="15.75" thickBot="1" x14ac:dyDescent="0.3">
      <c r="A33" s="645" t="s">
        <v>2039</v>
      </c>
      <c r="B33" s="677">
        <f>SUM(B34:B36)</f>
        <v>3108100087</v>
      </c>
      <c r="C33" s="677">
        <f>SUM(C34:C36)</f>
        <v>27915000000</v>
      </c>
      <c r="D33" s="677">
        <f>SUM(D34:D36)+D10</f>
        <v>19624026641</v>
      </c>
      <c r="E33" s="578" t="s">
        <v>2014</v>
      </c>
      <c r="F33" s="570" t="s">
        <v>2053</v>
      </c>
    </row>
    <row r="34" spans="1:6" ht="15.75" thickBot="1" x14ac:dyDescent="0.3">
      <c r="A34" s="644" t="s">
        <v>2040</v>
      </c>
      <c r="B34" s="667">
        <f>'2.Revenue Details'!D347</f>
        <v>3108100087</v>
      </c>
      <c r="C34" s="668">
        <v>20900000000</v>
      </c>
      <c r="D34" s="668">
        <f>'2.Revenue Details'!F347</f>
        <v>17385794343</v>
      </c>
      <c r="E34" s="573" t="s">
        <v>2014</v>
      </c>
      <c r="F34" s="575" t="s">
        <v>2054</v>
      </c>
    </row>
    <row r="35" spans="1:6" ht="15.75" thickBot="1" x14ac:dyDescent="0.3">
      <c r="A35" s="646" t="s">
        <v>2041</v>
      </c>
      <c r="B35" s="670">
        <v>0</v>
      </c>
      <c r="C35" s="668">
        <v>15000000</v>
      </c>
      <c r="D35" s="668">
        <v>15000000</v>
      </c>
      <c r="E35" s="573" t="s">
        <v>2014</v>
      </c>
      <c r="F35" s="574" t="s">
        <v>2042</v>
      </c>
    </row>
    <row r="36" spans="1:6" ht="15.75" thickBot="1" x14ac:dyDescent="0.3">
      <c r="A36" s="646" t="s">
        <v>2043</v>
      </c>
      <c r="B36" s="670">
        <v>0</v>
      </c>
      <c r="C36" s="668">
        <v>7000000000</v>
      </c>
      <c r="D36" s="668">
        <v>0</v>
      </c>
      <c r="E36" s="573" t="s">
        <v>2014</v>
      </c>
      <c r="F36" s="575"/>
    </row>
    <row r="37" spans="1:6" ht="15.75" thickBot="1" x14ac:dyDescent="0.3">
      <c r="A37" s="645" t="s">
        <v>2044</v>
      </c>
      <c r="B37" s="676">
        <f>B11-B21+B33</f>
        <v>5470027403</v>
      </c>
      <c r="C37" s="676">
        <f>C11-C21+C33</f>
        <v>0</v>
      </c>
      <c r="D37" s="676">
        <f>D11-D21+D33</f>
        <v>0</v>
      </c>
      <c r="E37" s="589"/>
      <c r="F37" s="570" t="s">
        <v>2045</v>
      </c>
    </row>
    <row r="38" spans="1:6" ht="15.75" thickBot="1" x14ac:dyDescent="0.3">
      <c r="A38" s="645" t="s">
        <v>2046</v>
      </c>
      <c r="B38" s="665"/>
      <c r="C38" s="676"/>
      <c r="D38" s="676"/>
      <c r="E38" s="589"/>
      <c r="F38" s="592"/>
    </row>
    <row r="39" spans="1:6" s="565" customFormat="1" ht="47.25" customHeight="1" x14ac:dyDescent="0.25">
      <c r="A39" s="650" t="s">
        <v>2047</v>
      </c>
      <c r="B39" s="660"/>
      <c r="C39" s="593"/>
      <c r="D39" s="585"/>
      <c r="E39" s="594">
        <f>E21/D21</f>
        <v>0.11683444338817613</v>
      </c>
      <c r="F39" s="595" t="s">
        <v>1983</v>
      </c>
    </row>
    <row r="40" spans="1:6" x14ac:dyDescent="0.25">
      <c r="A40" s="597"/>
      <c r="B40" s="597"/>
      <c r="C40" s="591"/>
      <c r="D40" s="591"/>
      <c r="E40" s="596"/>
      <c r="F40" s="591"/>
    </row>
    <row r="41" spans="1:6" x14ac:dyDescent="0.25">
      <c r="A41" s="1209" t="s">
        <v>2048</v>
      </c>
      <c r="B41" s="1209"/>
      <c r="C41" s="1209"/>
      <c r="D41" s="1209"/>
      <c r="E41" s="1209"/>
      <c r="F41" s="1209"/>
    </row>
    <row r="42" spans="1:6" s="634" customFormat="1" ht="45" customHeight="1" x14ac:dyDescent="0.25">
      <c r="A42" s="637" t="s">
        <v>2017</v>
      </c>
      <c r="B42" s="637"/>
      <c r="C42" s="1207" t="s">
        <v>2076</v>
      </c>
      <c r="D42" s="1207"/>
      <c r="E42" s="1207"/>
      <c r="F42" s="1207"/>
    </row>
    <row r="43" spans="1:6" s="634" customFormat="1" ht="49.5" customHeight="1" x14ac:dyDescent="0.25">
      <c r="A43" s="637"/>
      <c r="B43" s="661"/>
      <c r="C43" s="1202" t="s">
        <v>2077</v>
      </c>
      <c r="D43" s="1203"/>
      <c r="E43" s="1203"/>
      <c r="F43" s="1210"/>
    </row>
    <row r="44" spans="1:6" s="634" customFormat="1" ht="47.25" customHeight="1" x14ac:dyDescent="0.25">
      <c r="A44" s="637"/>
      <c r="B44" s="637"/>
      <c r="C44" s="1207" t="s">
        <v>2074</v>
      </c>
      <c r="D44" s="1207"/>
      <c r="E44" s="1207"/>
      <c r="F44" s="1207"/>
    </row>
    <row r="45" spans="1:6" s="634" customFormat="1" ht="61.5" customHeight="1" x14ac:dyDescent="0.25">
      <c r="A45" s="637"/>
      <c r="B45" s="661"/>
      <c r="C45" s="1202" t="s">
        <v>2075</v>
      </c>
      <c r="D45" s="1203"/>
      <c r="E45" s="1203"/>
      <c r="F45" s="1203"/>
    </row>
    <row r="46" spans="1:6" ht="64.5" customHeight="1" x14ac:dyDescent="0.25">
      <c r="A46" s="597"/>
      <c r="B46" s="662"/>
      <c r="C46" s="1204" t="s">
        <v>2113</v>
      </c>
      <c r="D46" s="1205"/>
      <c r="E46" s="1205"/>
      <c r="F46" s="1206"/>
    </row>
    <row r="47" spans="1:6" s="634" customFormat="1" ht="49.5" customHeight="1" x14ac:dyDescent="0.25">
      <c r="A47" s="637"/>
      <c r="B47" s="637"/>
      <c r="C47" s="1207" t="s">
        <v>2073</v>
      </c>
      <c r="D47" s="1207"/>
      <c r="E47" s="1207"/>
      <c r="F47" s="1207"/>
    </row>
    <row r="48" spans="1:6" ht="42" customHeight="1" x14ac:dyDescent="0.25">
      <c r="A48" s="597" t="s">
        <v>2021</v>
      </c>
      <c r="B48" s="662"/>
      <c r="C48" s="1204" t="s">
        <v>2082</v>
      </c>
      <c r="D48" s="1205"/>
      <c r="E48" s="1205"/>
      <c r="F48" s="1206"/>
    </row>
    <row r="49" spans="1:7" ht="68.25" customHeight="1" x14ac:dyDescent="0.25">
      <c r="A49" s="596" t="s">
        <v>2049</v>
      </c>
      <c r="B49" s="596"/>
      <c r="C49" s="1199" t="s">
        <v>2085</v>
      </c>
      <c r="D49" s="1199"/>
      <c r="E49" s="1199"/>
      <c r="F49" s="1199"/>
    </row>
    <row r="50" spans="1:7" s="634" customFormat="1" ht="86.25" customHeight="1" x14ac:dyDescent="0.25">
      <c r="A50" s="1195" t="s">
        <v>1979</v>
      </c>
      <c r="B50" s="638"/>
      <c r="C50" s="1197" t="s">
        <v>2078</v>
      </c>
      <c r="D50" s="1197"/>
      <c r="E50" s="1197"/>
      <c r="F50" s="1197"/>
    </row>
    <row r="51" spans="1:7" ht="18.75" customHeight="1" x14ac:dyDescent="0.25">
      <c r="A51" s="1196"/>
      <c r="B51" s="639"/>
      <c r="C51" s="1198" t="s">
        <v>2055</v>
      </c>
      <c r="D51" s="1198"/>
      <c r="E51" s="1198"/>
      <c r="F51" s="1198"/>
    </row>
    <row r="52" spans="1:7" ht="39" customHeight="1" x14ac:dyDescent="0.25">
      <c r="A52" s="597" t="s">
        <v>1980</v>
      </c>
      <c r="B52" s="597"/>
      <c r="C52" s="1199" t="s">
        <v>2056</v>
      </c>
      <c r="D52" s="1199"/>
      <c r="E52" s="1199"/>
      <c r="F52" s="1199"/>
    </row>
    <row r="53" spans="1:7" ht="44.25" customHeight="1" x14ac:dyDescent="0.25">
      <c r="A53" s="1200" t="s">
        <v>1981</v>
      </c>
      <c r="B53" s="640"/>
      <c r="C53" s="1198" t="s">
        <v>2086</v>
      </c>
      <c r="D53" s="1198"/>
      <c r="E53" s="1198"/>
      <c r="F53" s="1198"/>
      <c r="G53" s="566"/>
    </row>
    <row r="54" spans="1:7" s="566" customFormat="1" ht="60.75" customHeight="1" x14ac:dyDescent="0.25">
      <c r="A54" s="1201"/>
      <c r="B54" s="641"/>
      <c r="C54" s="1198" t="s">
        <v>2087</v>
      </c>
      <c r="D54" s="1198"/>
      <c r="E54" s="1198"/>
      <c r="F54" s="1198"/>
      <c r="G54" s="563"/>
    </row>
    <row r="55" spans="1:7" s="566" customFormat="1" ht="75.75" customHeight="1" x14ac:dyDescent="0.25">
      <c r="A55" s="597" t="s">
        <v>2050</v>
      </c>
      <c r="B55" s="662"/>
      <c r="C55" s="1204" t="s">
        <v>2091</v>
      </c>
      <c r="D55" s="1205"/>
      <c r="E55" s="1205"/>
      <c r="F55" s="1206"/>
      <c r="G55" s="563"/>
    </row>
    <row r="56" spans="1:7" s="566" customFormat="1" ht="19.5" customHeight="1" x14ac:dyDescent="0.25">
      <c r="A56" s="597" t="s">
        <v>2031</v>
      </c>
      <c r="B56" s="662"/>
      <c r="C56" s="1214" t="s">
        <v>2088</v>
      </c>
      <c r="D56" s="1215"/>
      <c r="E56" s="1215"/>
      <c r="F56" s="1216"/>
      <c r="G56" s="565"/>
    </row>
    <row r="57" spans="1:7" s="567" customFormat="1" ht="33.75" customHeight="1" x14ac:dyDescent="0.25">
      <c r="A57" s="597" t="s">
        <v>1983</v>
      </c>
      <c r="B57" s="597"/>
      <c r="C57" s="1217" t="s">
        <v>2090</v>
      </c>
      <c r="D57" s="1217"/>
      <c r="E57" s="1217"/>
      <c r="F57" s="1217"/>
    </row>
    <row r="58" spans="1:7" s="656" customFormat="1" ht="30.75" customHeight="1" x14ac:dyDescent="0.25">
      <c r="A58" s="655" t="s">
        <v>2033</v>
      </c>
      <c r="B58" s="655"/>
      <c r="C58" s="1207" t="s">
        <v>2089</v>
      </c>
      <c r="D58" s="1207"/>
      <c r="E58" s="1207"/>
      <c r="F58" s="1207"/>
    </row>
    <row r="59" spans="1:7" s="566" customFormat="1" ht="80.25" customHeight="1" x14ac:dyDescent="0.25">
      <c r="A59" s="640" t="s">
        <v>1984</v>
      </c>
      <c r="B59" s="640"/>
      <c r="C59" s="1198" t="s">
        <v>2064</v>
      </c>
      <c r="D59" s="1198"/>
      <c r="E59" s="1198"/>
      <c r="F59" s="1198"/>
      <c r="G59" s="563"/>
    </row>
    <row r="60" spans="1:7" s="566" customFormat="1" ht="78" customHeight="1" x14ac:dyDescent="0.25">
      <c r="A60" s="1200" t="s">
        <v>2036</v>
      </c>
      <c r="B60" s="640"/>
      <c r="C60" s="1198" t="s">
        <v>2069</v>
      </c>
      <c r="D60" s="1198"/>
      <c r="E60" s="1198"/>
      <c r="F60" s="1198"/>
      <c r="G60" s="563"/>
    </row>
    <row r="61" spans="1:7" s="566" customFormat="1" ht="87.75" customHeight="1" x14ac:dyDescent="0.25">
      <c r="A61" s="1201"/>
      <c r="B61" s="663"/>
      <c r="C61" s="1211" t="s">
        <v>2070</v>
      </c>
      <c r="D61" s="1212"/>
      <c r="E61" s="1212"/>
      <c r="F61" s="1213"/>
      <c r="G61" s="563"/>
    </row>
    <row r="62" spans="1:7" s="566" customFormat="1" ht="47.45" customHeight="1" x14ac:dyDescent="0.25">
      <c r="A62" s="641" t="s">
        <v>1986</v>
      </c>
      <c r="B62" s="663"/>
      <c r="C62" s="1211" t="s">
        <v>2079</v>
      </c>
      <c r="D62" s="1212"/>
      <c r="E62" s="1212"/>
      <c r="F62" s="1213"/>
      <c r="G62" s="563"/>
    </row>
    <row r="63" spans="1:7" s="565" customFormat="1" ht="126.75" customHeight="1" x14ac:dyDescent="0.25">
      <c r="A63" s="597" t="s">
        <v>1987</v>
      </c>
      <c r="B63" s="662"/>
      <c r="C63" s="1211" t="s">
        <v>2114</v>
      </c>
      <c r="D63" s="1212"/>
      <c r="E63" s="1212"/>
      <c r="F63" s="1213"/>
    </row>
    <row r="64" spans="1:7" ht="72" customHeight="1" x14ac:dyDescent="0.25">
      <c r="A64" s="597" t="s">
        <v>1989</v>
      </c>
      <c r="B64" s="597"/>
      <c r="C64" s="1198" t="s">
        <v>2057</v>
      </c>
      <c r="D64" s="1198"/>
      <c r="E64" s="1198"/>
      <c r="F64" s="1198"/>
    </row>
    <row r="65" spans="1:6" ht="16.5" customHeight="1" x14ac:dyDescent="0.25">
      <c r="A65" s="597"/>
      <c r="B65" s="597"/>
      <c r="C65" s="1198" t="s">
        <v>2071</v>
      </c>
      <c r="D65" s="1198"/>
      <c r="E65" s="1198"/>
      <c r="F65" s="1198"/>
    </row>
  </sheetData>
  <mergeCells count="29">
    <mergeCell ref="C64:F64"/>
    <mergeCell ref="C65:F65"/>
    <mergeCell ref="C56:F56"/>
    <mergeCell ref="C57:F57"/>
    <mergeCell ref="C58:F58"/>
    <mergeCell ref="C59:F59"/>
    <mergeCell ref="C61:F61"/>
    <mergeCell ref="C55:F55"/>
    <mergeCell ref="C60:F60"/>
    <mergeCell ref="C63:F63"/>
    <mergeCell ref="C62:F62"/>
    <mergeCell ref="A60:A61"/>
    <mergeCell ref="A1:F1"/>
    <mergeCell ref="A41:F41"/>
    <mergeCell ref="C42:F42"/>
    <mergeCell ref="C43:F43"/>
    <mergeCell ref="C44:F44"/>
    <mergeCell ref="C45:F45"/>
    <mergeCell ref="C46:F46"/>
    <mergeCell ref="C47:F47"/>
    <mergeCell ref="C48:F48"/>
    <mergeCell ref="C49:F49"/>
    <mergeCell ref="A50:A51"/>
    <mergeCell ref="C50:F50"/>
    <mergeCell ref="C51:F51"/>
    <mergeCell ref="C52:F52"/>
    <mergeCell ref="A53:A54"/>
    <mergeCell ref="C53:F53"/>
    <mergeCell ref="C54:F54"/>
  </mergeCells>
  <printOptions gridLines="1"/>
  <pageMargins left="0.511811023622047" right="0.511811023622047" top="0.74803149606299202" bottom="0.74803149606299202" header="0.31496062992126" footer="0.31496062992126"/>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view="pageLayout" topLeftCell="A2" zoomScaleNormal="120" workbookViewId="0">
      <selection activeCell="F11" sqref="F11"/>
    </sheetView>
  </sheetViews>
  <sheetFormatPr defaultColWidth="9.140625" defaultRowHeight="15" x14ac:dyDescent="0.25"/>
  <cols>
    <col min="1" max="1" width="11.85546875" style="699" customWidth="1"/>
    <col min="2" max="2" width="42.140625" style="690" customWidth="1"/>
    <col min="3" max="3" width="24" style="690" hidden="1" customWidth="1"/>
    <col min="4" max="4" width="19" style="700" bestFit="1" customWidth="1"/>
    <col min="5" max="5" width="18.7109375" style="700" customWidth="1"/>
    <col min="6" max="6" width="18.7109375" style="754" customWidth="1"/>
    <col min="7" max="7" width="18.7109375" style="690" customWidth="1"/>
    <col min="8" max="16384" width="9.140625" style="690"/>
  </cols>
  <sheetData>
    <row r="1" spans="1:7" x14ac:dyDescent="0.25">
      <c r="A1" s="1219" t="s">
        <v>2134</v>
      </c>
      <c r="B1" s="1219"/>
      <c r="C1" s="1219"/>
      <c r="D1" s="1219"/>
      <c r="E1" s="1219"/>
      <c r="F1" s="1219"/>
      <c r="G1" s="1219"/>
    </row>
    <row r="2" spans="1:7" ht="27" customHeight="1" x14ac:dyDescent="0.25">
      <c r="A2" s="1218" t="s">
        <v>970</v>
      </c>
      <c r="B2" s="1218" t="s">
        <v>938</v>
      </c>
      <c r="C2" s="599" t="s">
        <v>2099</v>
      </c>
      <c r="D2" s="599" t="s">
        <v>1817</v>
      </c>
      <c r="E2" s="599" t="s">
        <v>2117</v>
      </c>
      <c r="F2" s="753" t="s">
        <v>2116</v>
      </c>
      <c r="G2" s="760" t="s">
        <v>2131</v>
      </c>
    </row>
    <row r="3" spans="1:7" ht="12.6" customHeight="1" x14ac:dyDescent="0.25">
      <c r="A3" s="1218"/>
      <c r="B3" s="1218"/>
      <c r="C3" s="692" t="s">
        <v>939</v>
      </c>
      <c r="D3" s="691" t="s">
        <v>939</v>
      </c>
      <c r="E3" s="691" t="s">
        <v>939</v>
      </c>
      <c r="F3" s="691" t="s">
        <v>939</v>
      </c>
      <c r="G3" s="691" t="s">
        <v>939</v>
      </c>
    </row>
    <row r="4" spans="1:7" ht="12.75" customHeight="1" x14ac:dyDescent="0.25">
      <c r="A4" s="756">
        <v>12000000</v>
      </c>
      <c r="B4" s="693" t="s">
        <v>946</v>
      </c>
      <c r="C4" s="701">
        <v>2129712259</v>
      </c>
      <c r="D4" s="1083">
        <v>5442495668</v>
      </c>
      <c r="E4" s="1083">
        <f>'1.summary &amp; EN'!D18</f>
        <v>6032895848</v>
      </c>
      <c r="F4" s="697">
        <f>'2.Revenue Details'!G316</f>
        <v>5630101891.8299999</v>
      </c>
      <c r="G4" s="1084">
        <f>E4-F4</f>
        <v>402793956.17000008</v>
      </c>
    </row>
    <row r="5" spans="1:7" ht="12.75" customHeight="1" x14ac:dyDescent="0.25">
      <c r="A5" s="725"/>
      <c r="B5" s="696" t="s">
        <v>2066</v>
      </c>
      <c r="C5" s="695"/>
      <c r="D5" s="697"/>
      <c r="E5" s="697"/>
      <c r="F5" s="697"/>
      <c r="G5" s="1084"/>
    </row>
    <row r="6" spans="1:7" ht="12.75" customHeight="1" x14ac:dyDescent="0.25">
      <c r="A6" s="725">
        <v>11010101</v>
      </c>
      <c r="B6" s="694" t="s">
        <v>947</v>
      </c>
      <c r="C6" s="697">
        <v>15141787124.74</v>
      </c>
      <c r="D6" s="697">
        <v>52018120659</v>
      </c>
      <c r="E6" s="697">
        <f>'1.summary &amp; EN'!D12</f>
        <v>32776448798</v>
      </c>
      <c r="F6" s="1085">
        <f>'2.Revenue Details'!G5</f>
        <v>27213558328</v>
      </c>
      <c r="G6" s="1084">
        <f t="shared" ref="G6:G7" si="0">E6-F6</f>
        <v>5562890470</v>
      </c>
    </row>
    <row r="7" spans="1:7" ht="12.75" customHeight="1" x14ac:dyDescent="0.25">
      <c r="A7" s="725">
        <v>11010201</v>
      </c>
      <c r="B7" s="694" t="s">
        <v>1046</v>
      </c>
      <c r="C7" s="697">
        <f>3970602123+855406397.82</f>
        <v>4826008520.8199997</v>
      </c>
      <c r="D7" s="1084">
        <v>12470885755</v>
      </c>
      <c r="E7" s="1084">
        <f>'1.summary &amp; EN'!D17</f>
        <v>15914739818</v>
      </c>
      <c r="F7" s="697">
        <f>'2.Revenue Details'!G6</f>
        <v>9541978341</v>
      </c>
      <c r="G7" s="1084">
        <f t="shared" si="0"/>
        <v>6372761477</v>
      </c>
    </row>
    <row r="8" spans="1:7" ht="12.75" customHeight="1" x14ac:dyDescent="0.25">
      <c r="A8" s="725"/>
      <c r="B8" s="696" t="s">
        <v>2067</v>
      </c>
      <c r="C8" s="697"/>
      <c r="D8" s="1084"/>
      <c r="E8" s="1084"/>
      <c r="F8" s="697"/>
      <c r="G8" s="1084"/>
    </row>
    <row r="9" spans="1:7" ht="12.75" customHeight="1" x14ac:dyDescent="0.25">
      <c r="A9" s="725">
        <v>11010301</v>
      </c>
      <c r="B9" s="694" t="s">
        <v>971</v>
      </c>
      <c r="C9" s="697">
        <v>1375090456</v>
      </c>
      <c r="D9" s="697">
        <v>2201000000</v>
      </c>
      <c r="E9" s="697">
        <f>'1.summary &amp; EN'!D14</f>
        <v>2201000000</v>
      </c>
      <c r="F9" s="697">
        <f>'2.Revenue Details'!G8</f>
        <v>2055604586</v>
      </c>
      <c r="G9" s="1084">
        <f>E9-F9</f>
        <v>145395414</v>
      </c>
    </row>
    <row r="10" spans="1:7" ht="12.75" customHeight="1" x14ac:dyDescent="0.25">
      <c r="A10" s="725">
        <v>11010401</v>
      </c>
      <c r="B10" s="694" t="s">
        <v>948</v>
      </c>
      <c r="C10" s="697">
        <v>0</v>
      </c>
      <c r="D10" s="697">
        <v>1000000000</v>
      </c>
      <c r="E10" s="697">
        <v>0</v>
      </c>
      <c r="F10" s="697"/>
      <c r="G10" s="1084"/>
    </row>
    <row r="11" spans="1:7" ht="12.75" customHeight="1" x14ac:dyDescent="0.25">
      <c r="A11" s="725">
        <v>11010501</v>
      </c>
      <c r="B11" s="694" t="s">
        <v>949</v>
      </c>
      <c r="C11" s="697">
        <v>0</v>
      </c>
      <c r="D11" s="697">
        <v>516599000</v>
      </c>
      <c r="E11" s="697">
        <v>0</v>
      </c>
      <c r="F11" s="697"/>
      <c r="G11" s="1084"/>
    </row>
    <row r="12" spans="1:7" ht="12.75" customHeight="1" x14ac:dyDescent="0.25">
      <c r="A12" s="725"/>
      <c r="B12" s="696" t="s">
        <v>2100</v>
      </c>
      <c r="C12" s="697"/>
      <c r="D12" s="697"/>
      <c r="E12" s="697"/>
      <c r="F12" s="697"/>
      <c r="G12" s="1084"/>
    </row>
    <row r="13" spans="1:7" ht="12.75" customHeight="1" x14ac:dyDescent="0.25">
      <c r="A13" s="725">
        <v>13010101</v>
      </c>
      <c r="B13" s="694" t="s">
        <v>2101</v>
      </c>
      <c r="C13" s="697">
        <v>76822337</v>
      </c>
      <c r="D13" s="697">
        <v>0</v>
      </c>
      <c r="E13" s="697">
        <v>0</v>
      </c>
      <c r="F13" s="697"/>
      <c r="G13" s="1084"/>
    </row>
    <row r="14" spans="1:7" ht="12.75" customHeight="1" x14ac:dyDescent="0.25">
      <c r="A14" s="725">
        <v>13020401</v>
      </c>
      <c r="B14" s="694" t="s">
        <v>952</v>
      </c>
      <c r="C14" s="697">
        <f>2265000000+1625000000</f>
        <v>3890000000</v>
      </c>
      <c r="D14" s="697">
        <f>'[1]2. Revenue'!D334</f>
        <v>4250000000</v>
      </c>
      <c r="E14" s="697">
        <f>'2.Revenue Details'!F339</f>
        <v>9500000000</v>
      </c>
      <c r="F14" s="697">
        <f>'2.Revenue Details'!G335</f>
        <v>2268000000</v>
      </c>
      <c r="G14" s="1084">
        <f>E14-F14</f>
        <v>7232000000</v>
      </c>
    </row>
    <row r="15" spans="1:7" ht="12.75" customHeight="1" x14ac:dyDescent="0.25">
      <c r="A15" s="725"/>
      <c r="B15" s="696" t="s">
        <v>2102</v>
      </c>
      <c r="C15" s="697"/>
      <c r="D15" s="697"/>
      <c r="E15" s="697"/>
      <c r="F15" s="697"/>
      <c r="G15" s="1084"/>
    </row>
    <row r="16" spans="1:7" ht="12.75" customHeight="1" x14ac:dyDescent="0.25">
      <c r="A16" s="725">
        <v>14020200</v>
      </c>
      <c r="B16" s="694" t="s">
        <v>841</v>
      </c>
      <c r="C16" s="697">
        <v>0</v>
      </c>
      <c r="D16" s="606">
        <f>'[1]2. Revenue'!D338</f>
        <v>7015000000</v>
      </c>
      <c r="E16" s="606">
        <f>'2.Revenue Details'!F344</f>
        <v>15000000</v>
      </c>
      <c r="F16" s="697">
        <f>'2.Revenue Details'!G343</f>
        <v>0</v>
      </c>
      <c r="G16" s="1084">
        <f>E16-F16</f>
        <v>15000000</v>
      </c>
    </row>
    <row r="17" spans="1:7" ht="12.75" customHeight="1" x14ac:dyDescent="0.25">
      <c r="A17" s="725"/>
      <c r="B17" s="696" t="s">
        <v>2103</v>
      </c>
      <c r="C17" s="697"/>
      <c r="D17" s="697"/>
      <c r="E17" s="697"/>
      <c r="F17" s="697"/>
      <c r="G17" s="1084"/>
    </row>
    <row r="18" spans="1:7" ht="12.75" customHeight="1" x14ac:dyDescent="0.25">
      <c r="A18" s="725">
        <v>31010000</v>
      </c>
      <c r="B18" s="694" t="s">
        <v>940</v>
      </c>
      <c r="C18" s="697">
        <f>'1.summary &amp; EN'!B10</f>
        <v>2223232298</v>
      </c>
      <c r="D18" s="697">
        <v>2500000000</v>
      </c>
      <c r="E18" s="697">
        <f>'2.Revenue Details'!F346</f>
        <v>2223232298</v>
      </c>
      <c r="F18" s="697">
        <f>'2.Revenue Details'!G346</f>
        <v>2223232298</v>
      </c>
      <c r="G18" s="1084">
        <f>E18-F18</f>
        <v>0</v>
      </c>
    </row>
    <row r="19" spans="1:7" ht="12.75" customHeight="1" x14ac:dyDescent="0.25">
      <c r="A19" s="725">
        <v>14030201</v>
      </c>
      <c r="B19" s="694" t="s">
        <v>953</v>
      </c>
      <c r="C19" s="697">
        <v>0</v>
      </c>
      <c r="D19" s="697">
        <v>0</v>
      </c>
      <c r="E19" s="697">
        <v>0</v>
      </c>
      <c r="F19" s="697"/>
      <c r="G19" s="1084"/>
    </row>
    <row r="20" spans="1:7" ht="12.75" customHeight="1" x14ac:dyDescent="0.25">
      <c r="A20" s="725">
        <v>14030101</v>
      </c>
      <c r="B20" s="694" t="s">
        <v>675</v>
      </c>
      <c r="C20" s="697">
        <v>3188849866</v>
      </c>
      <c r="D20" s="697">
        <f>'[1]2. Revenue'!D342</f>
        <v>20900000000</v>
      </c>
      <c r="E20" s="697">
        <f>'2.Revenue Details'!F347</f>
        <v>17385794343</v>
      </c>
      <c r="F20" s="697">
        <f>'2.Revenue Details'!G347</f>
        <v>16391746925</v>
      </c>
      <c r="G20" s="1084">
        <f>E20-F20</f>
        <v>994047418</v>
      </c>
    </row>
    <row r="21" spans="1:7" ht="12.75" customHeight="1" x14ac:dyDescent="0.25">
      <c r="A21" s="725">
        <v>14040101</v>
      </c>
      <c r="B21" s="694" t="s">
        <v>954</v>
      </c>
      <c r="C21" s="697">
        <v>0</v>
      </c>
      <c r="D21" s="697">
        <v>0</v>
      </c>
      <c r="E21" s="697">
        <v>0</v>
      </c>
      <c r="F21" s="697"/>
      <c r="G21" s="1084"/>
    </row>
    <row r="22" spans="1:7" ht="12.75" customHeight="1" x14ac:dyDescent="0.25">
      <c r="A22" s="757"/>
      <c r="B22" s="696" t="s">
        <v>2107</v>
      </c>
      <c r="C22" s="722">
        <f>SUM(C4:C21)</f>
        <v>32851502861.559998</v>
      </c>
      <c r="D22" s="722">
        <f>SUM(D4:D21)</f>
        <v>108314101082</v>
      </c>
      <c r="E22" s="722">
        <f>SUM(E4:E21)</f>
        <v>86049111105</v>
      </c>
      <c r="F22" s="722">
        <f>SUM(F4:F21)</f>
        <v>65324222369.830002</v>
      </c>
      <c r="G22" s="1086">
        <f>E22-F22</f>
        <v>20724888735.169998</v>
      </c>
    </row>
    <row r="23" spans="1:7" ht="12.75" customHeight="1" x14ac:dyDescent="0.25">
      <c r="A23" s="694"/>
      <c r="B23" s="696" t="s">
        <v>2108</v>
      </c>
      <c r="C23" s="723"/>
      <c r="D23" s="1086"/>
      <c r="E23" s="1086"/>
      <c r="F23" s="697"/>
      <c r="G23" s="1084"/>
    </row>
    <row r="24" spans="1:7" ht="12.75" customHeight="1" x14ac:dyDescent="0.25">
      <c r="A24" s="694"/>
      <c r="B24" s="696" t="s">
        <v>1924</v>
      </c>
      <c r="C24" s="723"/>
      <c r="D24" s="1086"/>
      <c r="E24" s="1086"/>
      <c r="F24" s="697"/>
      <c r="G24" s="1084"/>
    </row>
    <row r="25" spans="1:7" ht="12.75" customHeight="1" x14ac:dyDescent="0.25">
      <c r="A25" s="694"/>
      <c r="B25" s="694" t="s">
        <v>2093</v>
      </c>
      <c r="C25" s="724">
        <v>8146288812</v>
      </c>
      <c r="D25" s="1084">
        <v>29386790820</v>
      </c>
      <c r="E25" s="1084">
        <v>28412987994</v>
      </c>
      <c r="F25" s="697">
        <f>'3. Summary of Exp'!J158</f>
        <v>19444606701.66</v>
      </c>
      <c r="G25" s="1084">
        <f>E25-F25</f>
        <v>8968381292.3400002</v>
      </c>
    </row>
    <row r="26" spans="1:7" ht="12.75" customHeight="1" x14ac:dyDescent="0.25">
      <c r="A26" s="694"/>
      <c r="B26" s="694" t="s">
        <v>2032</v>
      </c>
      <c r="C26" s="724">
        <v>6437375885</v>
      </c>
      <c r="D26" s="1084">
        <v>17109714034</v>
      </c>
      <c r="E26" s="1084">
        <v>16802718534</v>
      </c>
      <c r="F26" s="697">
        <f>'3. Summary of Exp'!Q158-(F27+F28)</f>
        <v>12088967463.290003</v>
      </c>
      <c r="G26" s="1084">
        <f t="shared" ref="G26:G36" si="1">E26-F26</f>
        <v>4713751070.7099972</v>
      </c>
    </row>
    <row r="27" spans="1:7" ht="12.75" customHeight="1" x14ac:dyDescent="0.25">
      <c r="A27" s="694"/>
      <c r="B27" s="755" t="s">
        <v>2034</v>
      </c>
      <c r="C27" s="724">
        <v>1426452640</v>
      </c>
      <c r="D27" s="1084">
        <v>7086254228</v>
      </c>
      <c r="E27" s="1087">
        <v>2141254228</v>
      </c>
      <c r="F27" s="1088">
        <f>'3. Summary of Exp'!Q70</f>
        <v>2325921616.7799997</v>
      </c>
      <c r="G27" s="1087">
        <f t="shared" si="1"/>
        <v>-184667388.77999973</v>
      </c>
    </row>
    <row r="28" spans="1:7" s="698" customFormat="1" ht="12.75" customHeight="1" x14ac:dyDescent="0.25">
      <c r="A28" s="694"/>
      <c r="B28" s="694" t="s">
        <v>840</v>
      </c>
      <c r="C28" s="724">
        <v>1308121334</v>
      </c>
      <c r="D28" s="1084">
        <v>4212542000</v>
      </c>
      <c r="E28" s="1084">
        <v>4537542000</v>
      </c>
      <c r="F28" s="697">
        <f>'3. Summary of Exp'!Q69</f>
        <v>3280818301.6199999</v>
      </c>
      <c r="G28" s="1084">
        <f t="shared" si="1"/>
        <v>1256723698.3800001</v>
      </c>
    </row>
    <row r="29" spans="1:7" s="698" customFormat="1" ht="12.75" customHeight="1" x14ac:dyDescent="0.25">
      <c r="A29" s="694"/>
      <c r="B29" s="696" t="s">
        <v>2109</v>
      </c>
      <c r="C29" s="723">
        <f>SUM(C25:C28)</f>
        <v>17318238671</v>
      </c>
      <c r="D29" s="1086">
        <f>SUM(D25:D28)</f>
        <v>57795301082</v>
      </c>
      <c r="E29" s="1086">
        <f>SUM(E25:E28)</f>
        <v>51894502756</v>
      </c>
      <c r="F29" s="1086">
        <f>SUM(F25:F28)</f>
        <v>37140314083.350006</v>
      </c>
      <c r="G29" s="1086">
        <f t="shared" si="1"/>
        <v>14754188672.649994</v>
      </c>
    </row>
    <row r="30" spans="1:7" ht="12.75" customHeight="1" x14ac:dyDescent="0.25">
      <c r="A30" s="694"/>
      <c r="B30" s="696" t="s">
        <v>2035</v>
      </c>
      <c r="C30" s="723"/>
      <c r="D30" s="1086"/>
      <c r="E30" s="1086"/>
      <c r="F30" s="697"/>
      <c r="G30" s="1084">
        <f t="shared" si="1"/>
        <v>0</v>
      </c>
    </row>
    <row r="31" spans="1:7" ht="12.75" customHeight="1" x14ac:dyDescent="0.25">
      <c r="A31" s="694"/>
      <c r="B31" s="694" t="s">
        <v>1909</v>
      </c>
      <c r="C31" s="724">
        <v>8046983041</v>
      </c>
      <c r="D31" s="1084">
        <v>31013000000</v>
      </c>
      <c r="E31" s="1084">
        <v>21539880348</v>
      </c>
      <c r="F31" s="697">
        <f>'3. Summary of Exp'!U101</f>
        <v>18446290333.329998</v>
      </c>
      <c r="G31" s="1084">
        <f t="shared" si="1"/>
        <v>3093590014.670002</v>
      </c>
    </row>
    <row r="32" spans="1:7" ht="12.75" customHeight="1" x14ac:dyDescent="0.25">
      <c r="A32" s="725"/>
      <c r="B32" s="694" t="s">
        <v>1412</v>
      </c>
      <c r="C32" s="726">
        <v>1047707635</v>
      </c>
      <c r="D32" s="697">
        <v>12420500000</v>
      </c>
      <c r="E32" s="697">
        <v>7638350000</v>
      </c>
      <c r="F32" s="697">
        <f>'3. Summary of Exp'!U156</f>
        <v>1671338247.4999998</v>
      </c>
      <c r="G32" s="1084">
        <f>E32-F32</f>
        <v>5967011752.5</v>
      </c>
    </row>
    <row r="33" spans="1:7" ht="12.75" customHeight="1" x14ac:dyDescent="0.25">
      <c r="A33" s="725"/>
      <c r="B33" s="694" t="s">
        <v>1910</v>
      </c>
      <c r="C33" s="726">
        <v>101000000</v>
      </c>
      <c r="D33" s="697">
        <v>987000000</v>
      </c>
      <c r="E33" s="697">
        <v>591200000</v>
      </c>
      <c r="F33" s="697">
        <f>'3. Summary of Exp'!U113</f>
        <v>301000000</v>
      </c>
      <c r="G33" s="1084">
        <f t="shared" si="1"/>
        <v>290200000</v>
      </c>
    </row>
    <row r="34" spans="1:7" ht="12.75" customHeight="1" x14ac:dyDescent="0.25">
      <c r="A34" s="725"/>
      <c r="B34" s="694" t="s">
        <v>2037</v>
      </c>
      <c r="C34" s="724">
        <v>1336058829</v>
      </c>
      <c r="D34" s="697">
        <v>6098300000</v>
      </c>
      <c r="E34" s="697">
        <v>4385178000</v>
      </c>
      <c r="F34" s="697">
        <f>'3. Summary of Exp'!U60</f>
        <v>1913102539.1100001</v>
      </c>
      <c r="G34" s="1084">
        <f t="shared" si="1"/>
        <v>2472075460.8899999</v>
      </c>
    </row>
    <row r="35" spans="1:7" ht="12.75" customHeight="1" x14ac:dyDescent="0.25">
      <c r="A35" s="725"/>
      <c r="B35" s="696" t="s">
        <v>2110</v>
      </c>
      <c r="C35" s="723">
        <f>SUM(C31:C34)</f>
        <v>10531749505</v>
      </c>
      <c r="D35" s="1086">
        <f>SUM(D31:D34)</f>
        <v>50518800000</v>
      </c>
      <c r="E35" s="1086">
        <f>SUM(E31:E34)</f>
        <v>34154608348</v>
      </c>
      <c r="F35" s="1086">
        <f>SUM(F31:F34)</f>
        <v>22331731119.939999</v>
      </c>
      <c r="G35" s="1086">
        <f t="shared" si="1"/>
        <v>11822877228.060001</v>
      </c>
    </row>
    <row r="36" spans="1:7" ht="12.75" customHeight="1" x14ac:dyDescent="0.25">
      <c r="A36" s="727"/>
      <c r="B36" s="758" t="s">
        <v>2111</v>
      </c>
      <c r="C36" s="759">
        <f>C29+C35</f>
        <v>27849988176</v>
      </c>
      <c r="D36" s="1089">
        <f>D29+D35</f>
        <v>108314101082</v>
      </c>
      <c r="E36" s="1089">
        <f>E29+E35</f>
        <v>86049111104</v>
      </c>
      <c r="F36" s="1089">
        <f>F29+F35</f>
        <v>59472045203.290009</v>
      </c>
      <c r="G36" s="1089">
        <f t="shared" si="1"/>
        <v>26577065900.709991</v>
      </c>
    </row>
  </sheetData>
  <mergeCells count="3">
    <mergeCell ref="A2:A3"/>
    <mergeCell ref="B2:B3"/>
    <mergeCell ref="A1:G1"/>
  </mergeCells>
  <pageMargins left="0.70866141732283472" right="0.70866141732283472" top="0.74803149606299213" bottom="0.74803149606299213" header="0.31496062992125984" footer="0.31496062992125984"/>
  <pageSetup paperSize="9" orientation="landscape" r:id="rId1"/>
  <headerFooter>
    <oddHeader>&amp;C&amp;"Candara,Bold"YOBE STATE GOVERNMENT OF NIGERIA 
THIRD QUARTER BUDGET PERFORMANCE 2020</oddHeader>
    <oddFooter>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349"/>
  <sheetViews>
    <sheetView showGridLines="0" view="pageLayout" topLeftCell="A292" zoomScaleNormal="106" workbookViewId="0">
      <selection activeCell="C292" sqref="C292"/>
    </sheetView>
  </sheetViews>
  <sheetFormatPr defaultColWidth="5.28515625" defaultRowHeight="15" x14ac:dyDescent="0.25"/>
  <cols>
    <col min="1" max="1" width="14.42578125" style="628" customWidth="1"/>
    <col min="2" max="2" width="11.85546875" style="629" bestFit="1" customWidth="1"/>
    <col min="3" max="3" width="40.42578125" style="630" customWidth="1"/>
    <col min="4" max="4" width="18.5703125" style="622" hidden="1" customWidth="1"/>
    <col min="5" max="5" width="17.140625" style="631" customWidth="1"/>
    <col min="6" max="6" width="16.5703125" style="631" customWidth="1"/>
    <col min="7" max="8" width="16.7109375" style="751" customWidth="1"/>
    <col min="9" max="16384" width="5.28515625" style="598"/>
  </cols>
  <sheetData>
    <row r="1" spans="1:8" s="619" customFormat="1" x14ac:dyDescent="0.25">
      <c r="A1" s="1220" t="s">
        <v>2065</v>
      </c>
      <c r="B1" s="1220"/>
      <c r="C1" s="1220"/>
      <c r="D1" s="1220"/>
      <c r="E1" s="1220"/>
      <c r="F1" s="1220"/>
      <c r="G1" s="1220"/>
      <c r="H1" s="1220"/>
    </row>
    <row r="2" spans="1:8" ht="41.45" customHeight="1" x14ac:dyDescent="0.25">
      <c r="A2" s="1221" t="s">
        <v>275</v>
      </c>
      <c r="B2" s="1223" t="s">
        <v>970</v>
      </c>
      <c r="C2" s="1221" t="s">
        <v>938</v>
      </c>
      <c r="D2" s="732" t="s">
        <v>1890</v>
      </c>
      <c r="E2" s="599" t="s">
        <v>1900</v>
      </c>
      <c r="F2" s="678" t="s">
        <v>1896</v>
      </c>
      <c r="G2" s="748" t="s">
        <v>2214</v>
      </c>
      <c r="H2" s="748" t="s">
        <v>2131</v>
      </c>
    </row>
    <row r="3" spans="1:8" ht="12" customHeight="1" x14ac:dyDescent="0.25">
      <c r="A3" s="1222"/>
      <c r="B3" s="1224"/>
      <c r="C3" s="1222"/>
      <c r="D3" s="731" t="s">
        <v>939</v>
      </c>
      <c r="E3" s="730" t="s">
        <v>939</v>
      </c>
      <c r="F3" s="731" t="s">
        <v>939</v>
      </c>
      <c r="G3" s="599" t="s">
        <v>939</v>
      </c>
      <c r="H3" s="599" t="s">
        <v>939</v>
      </c>
    </row>
    <row r="4" spans="1:8" s="609" customFormat="1" x14ac:dyDescent="0.25">
      <c r="A4" s="719"/>
      <c r="B4" s="632"/>
      <c r="C4" s="633" t="s">
        <v>2098</v>
      </c>
      <c r="D4" s="720">
        <f>SUM(D5:D6)+D7</f>
        <v>21342886167</v>
      </c>
      <c r="E4" s="720">
        <f>SUM(E5:E6)+E7</f>
        <v>68206605414</v>
      </c>
      <c r="F4" s="733">
        <f t="shared" ref="F4:G4" si="0">SUM(F5:F6)+F7</f>
        <v>50892188616</v>
      </c>
      <c r="G4" s="720">
        <f t="shared" si="0"/>
        <v>38811141255</v>
      </c>
      <c r="H4" s="720">
        <f>F4-G4</f>
        <v>12081047361</v>
      </c>
    </row>
    <row r="5" spans="1:8" s="609" customFormat="1" x14ac:dyDescent="0.25">
      <c r="A5" s="610"/>
      <c r="B5" s="604">
        <v>11010101</v>
      </c>
      <c r="C5" s="605" t="s">
        <v>947</v>
      </c>
      <c r="D5" s="607">
        <v>15141787125</v>
      </c>
      <c r="E5" s="606">
        <v>52018120659</v>
      </c>
      <c r="F5" s="734">
        <v>32776448798</v>
      </c>
      <c r="G5" s="607">
        <v>27213558328</v>
      </c>
      <c r="H5" s="606">
        <f>F5-G5</f>
        <v>5562890470</v>
      </c>
    </row>
    <row r="6" spans="1:8" s="609" customFormat="1" x14ac:dyDescent="0.25">
      <c r="A6" s="610"/>
      <c r="B6" s="604">
        <v>11010201</v>
      </c>
      <c r="C6" s="605" t="s">
        <v>1046</v>
      </c>
      <c r="D6" s="607">
        <v>4826008521</v>
      </c>
      <c r="E6" s="606">
        <v>12470885755</v>
      </c>
      <c r="F6" s="752">
        <v>15914739818</v>
      </c>
      <c r="G6" s="607">
        <v>9541978341</v>
      </c>
      <c r="H6" s="606">
        <f t="shared" ref="H6:H68" si="1">F6-G6</f>
        <v>6372761477</v>
      </c>
    </row>
    <row r="7" spans="1:8" s="609" customFormat="1" x14ac:dyDescent="0.25">
      <c r="A7" s="610"/>
      <c r="B7" s="604"/>
      <c r="C7" s="608" t="s">
        <v>2097</v>
      </c>
      <c r="D7" s="721">
        <f>SUM(D8:D10)</f>
        <v>1375090521</v>
      </c>
      <c r="E7" s="721">
        <f t="shared" ref="E7:G7" si="2">SUM(E8:E10)</f>
        <v>3717599000</v>
      </c>
      <c r="F7" s="735">
        <f t="shared" si="2"/>
        <v>2201000000</v>
      </c>
      <c r="G7" s="721">
        <f t="shared" si="2"/>
        <v>2055604586</v>
      </c>
      <c r="H7" s="603">
        <f t="shared" si="1"/>
        <v>145395414</v>
      </c>
    </row>
    <row r="8" spans="1:8" s="609" customFormat="1" x14ac:dyDescent="0.25">
      <c r="A8" s="610"/>
      <c r="B8" s="604">
        <v>11010301</v>
      </c>
      <c r="C8" s="605" t="s">
        <v>971</v>
      </c>
      <c r="D8" s="607">
        <v>1375090521</v>
      </c>
      <c r="E8" s="606">
        <v>2201000000</v>
      </c>
      <c r="F8" s="734">
        <v>2201000000</v>
      </c>
      <c r="G8" s="607">
        <v>2055604586</v>
      </c>
      <c r="H8" s="606">
        <f t="shared" si="1"/>
        <v>145395414</v>
      </c>
    </row>
    <row r="9" spans="1:8" s="609" customFormat="1" x14ac:dyDescent="0.25">
      <c r="A9" s="610"/>
      <c r="B9" s="604">
        <v>11010401</v>
      </c>
      <c r="C9" s="605" t="s">
        <v>948</v>
      </c>
      <c r="D9" s="607">
        <v>0</v>
      </c>
      <c r="E9" s="606">
        <v>1000000000</v>
      </c>
      <c r="F9" s="734">
        <v>0</v>
      </c>
      <c r="G9" s="721">
        <v>0</v>
      </c>
      <c r="H9" s="606">
        <f t="shared" si="1"/>
        <v>0</v>
      </c>
    </row>
    <row r="10" spans="1:8" x14ac:dyDescent="0.25">
      <c r="A10" s="610"/>
      <c r="B10" s="604">
        <v>11010501</v>
      </c>
      <c r="C10" s="605" t="s">
        <v>949</v>
      </c>
      <c r="D10" s="607">
        <v>0</v>
      </c>
      <c r="E10" s="606">
        <v>516599000</v>
      </c>
      <c r="F10" s="734">
        <v>0</v>
      </c>
      <c r="G10" s="749">
        <v>0</v>
      </c>
      <c r="H10" s="606">
        <f t="shared" si="1"/>
        <v>0</v>
      </c>
    </row>
    <row r="11" spans="1:8" x14ac:dyDescent="0.25">
      <c r="A11" s="610"/>
      <c r="B11" s="604"/>
      <c r="C11" s="608" t="s">
        <v>2072</v>
      </c>
      <c r="D11" s="607"/>
      <c r="E11" s="603"/>
      <c r="F11" s="736"/>
      <c r="G11" s="749"/>
      <c r="H11" s="606">
        <f t="shared" si="1"/>
        <v>0</v>
      </c>
    </row>
    <row r="12" spans="1:8" x14ac:dyDescent="0.25">
      <c r="A12" s="600" t="s">
        <v>1685</v>
      </c>
      <c r="B12" s="601"/>
      <c r="C12" s="602" t="s">
        <v>1089</v>
      </c>
      <c r="D12" s="607"/>
      <c r="E12" s="603"/>
      <c r="F12" s="736"/>
      <c r="G12" s="749"/>
      <c r="H12" s="606">
        <f t="shared" si="1"/>
        <v>0</v>
      </c>
    </row>
    <row r="13" spans="1:8" ht="12.75" customHeight="1" x14ac:dyDescent="0.25">
      <c r="A13" s="600" t="s">
        <v>1685</v>
      </c>
      <c r="B13" s="604">
        <v>12010199</v>
      </c>
      <c r="C13" s="605" t="s">
        <v>1087</v>
      </c>
      <c r="D13" s="607"/>
      <c r="E13" s="606">
        <v>70000</v>
      </c>
      <c r="F13" s="734">
        <v>70000</v>
      </c>
      <c r="G13" s="749">
        <v>0</v>
      </c>
      <c r="H13" s="606">
        <f t="shared" si="1"/>
        <v>70000</v>
      </c>
    </row>
    <row r="14" spans="1:8" s="609" customFormat="1" ht="12.75" customHeight="1" x14ac:dyDescent="0.25">
      <c r="A14" s="600" t="s">
        <v>1685</v>
      </c>
      <c r="B14" s="601"/>
      <c r="C14" s="608" t="s">
        <v>528</v>
      </c>
      <c r="D14" s="721"/>
      <c r="E14" s="603">
        <f>SUM(E13:E13)</f>
        <v>70000</v>
      </c>
      <c r="F14" s="736">
        <f>SUM(F13:F13)</f>
        <v>70000</v>
      </c>
      <c r="G14" s="721"/>
      <c r="H14" s="606">
        <f t="shared" si="1"/>
        <v>70000</v>
      </c>
    </row>
    <row r="15" spans="1:8" ht="12.75" customHeight="1" x14ac:dyDescent="0.25">
      <c r="A15" s="610" t="s">
        <v>418</v>
      </c>
      <c r="B15" s="601"/>
      <c r="C15" s="602" t="s">
        <v>415</v>
      </c>
      <c r="D15" s="607"/>
      <c r="E15" s="603"/>
      <c r="F15" s="736"/>
      <c r="G15" s="749"/>
      <c r="H15" s="606">
        <f t="shared" si="1"/>
        <v>0</v>
      </c>
    </row>
    <row r="16" spans="1:8" ht="12.75" customHeight="1" x14ac:dyDescent="0.25">
      <c r="A16" s="610" t="s">
        <v>418</v>
      </c>
      <c r="B16" s="604">
        <v>12020417</v>
      </c>
      <c r="C16" s="605" t="s">
        <v>527</v>
      </c>
      <c r="D16" s="607"/>
      <c r="E16" s="606">
        <v>6500000</v>
      </c>
      <c r="F16" s="734">
        <v>6500000</v>
      </c>
      <c r="G16" s="749"/>
      <c r="H16" s="606">
        <f t="shared" si="1"/>
        <v>6500000</v>
      </c>
    </row>
    <row r="17" spans="1:8" ht="12.75" customHeight="1" x14ac:dyDescent="0.25">
      <c r="A17" s="610" t="s">
        <v>418</v>
      </c>
      <c r="B17" s="604">
        <v>12020427</v>
      </c>
      <c r="C17" s="605" t="s">
        <v>526</v>
      </c>
      <c r="D17" s="607">
        <v>21495000</v>
      </c>
      <c r="E17" s="606">
        <v>80000000</v>
      </c>
      <c r="F17" s="734">
        <v>80000000</v>
      </c>
      <c r="G17" s="749">
        <v>47137000</v>
      </c>
      <c r="H17" s="606">
        <f t="shared" si="1"/>
        <v>32863000</v>
      </c>
    </row>
    <row r="18" spans="1:8" s="609" customFormat="1" ht="12.75" customHeight="1" x14ac:dyDescent="0.25">
      <c r="A18" s="610" t="s">
        <v>418</v>
      </c>
      <c r="B18" s="601"/>
      <c r="C18" s="608" t="s">
        <v>528</v>
      </c>
      <c r="D18" s="603">
        <f>SUM(D16:D17)</f>
        <v>21495000</v>
      </c>
      <c r="E18" s="603">
        <f>SUM(E16:E17)</f>
        <v>86500000</v>
      </c>
      <c r="F18" s="736">
        <f>SUM(F16:F17)</f>
        <v>86500000</v>
      </c>
      <c r="G18" s="736">
        <f>SUM(G16:G17)</f>
        <v>47137000</v>
      </c>
      <c r="H18" s="606">
        <f t="shared" si="1"/>
        <v>39363000</v>
      </c>
    </row>
    <row r="19" spans="1:8" ht="12.75" customHeight="1" x14ac:dyDescent="0.25">
      <c r="A19" s="610" t="s">
        <v>380</v>
      </c>
      <c r="B19" s="604"/>
      <c r="C19" s="608" t="s">
        <v>2118</v>
      </c>
      <c r="D19" s="607"/>
      <c r="E19" s="603"/>
      <c r="F19" s="736"/>
      <c r="G19" s="749"/>
      <c r="H19" s="606">
        <f t="shared" si="1"/>
        <v>0</v>
      </c>
    </row>
    <row r="20" spans="1:8" ht="12.75" customHeight="1" x14ac:dyDescent="0.25">
      <c r="A20" s="610" t="s">
        <v>380</v>
      </c>
      <c r="B20" s="604">
        <v>12020499</v>
      </c>
      <c r="C20" s="605" t="s">
        <v>539</v>
      </c>
      <c r="D20" s="607"/>
      <c r="E20" s="606">
        <v>0</v>
      </c>
      <c r="F20" s="734">
        <v>0</v>
      </c>
      <c r="G20" s="749"/>
      <c r="H20" s="606">
        <f t="shared" si="1"/>
        <v>0</v>
      </c>
    </row>
    <row r="21" spans="1:8" ht="12.75" customHeight="1" x14ac:dyDescent="0.25">
      <c r="A21" s="610" t="s">
        <v>380</v>
      </c>
      <c r="B21" s="604">
        <v>12020601</v>
      </c>
      <c r="C21" s="605" t="s">
        <v>540</v>
      </c>
      <c r="D21" s="607"/>
      <c r="E21" s="606">
        <v>200000</v>
      </c>
      <c r="F21" s="734">
        <v>200000</v>
      </c>
      <c r="G21" s="749"/>
      <c r="H21" s="606">
        <f t="shared" si="1"/>
        <v>200000</v>
      </c>
    </row>
    <row r="22" spans="1:8" s="609" customFormat="1" ht="12.75" customHeight="1" x14ac:dyDescent="0.25">
      <c r="A22" s="610" t="s">
        <v>380</v>
      </c>
      <c r="B22" s="604">
        <v>12020606</v>
      </c>
      <c r="C22" s="605" t="s">
        <v>990</v>
      </c>
      <c r="D22" s="607"/>
      <c r="E22" s="606">
        <v>50000</v>
      </c>
      <c r="F22" s="734">
        <v>50000</v>
      </c>
      <c r="G22" s="721"/>
      <c r="H22" s="606">
        <f t="shared" si="1"/>
        <v>50000</v>
      </c>
    </row>
    <row r="23" spans="1:8" ht="12.75" customHeight="1" x14ac:dyDescent="0.25">
      <c r="A23" s="610" t="s">
        <v>380</v>
      </c>
      <c r="B23" s="604">
        <v>12020705</v>
      </c>
      <c r="C23" s="605" t="s">
        <v>999</v>
      </c>
      <c r="D23" s="607"/>
      <c r="E23" s="606">
        <v>100000</v>
      </c>
      <c r="F23" s="734">
        <v>100000</v>
      </c>
      <c r="G23" s="749"/>
      <c r="H23" s="606">
        <f t="shared" si="1"/>
        <v>100000</v>
      </c>
    </row>
    <row r="24" spans="1:8" ht="12.75" customHeight="1" x14ac:dyDescent="0.25">
      <c r="A24" s="610" t="s">
        <v>380</v>
      </c>
      <c r="B24" s="601"/>
      <c r="C24" s="608" t="s">
        <v>528</v>
      </c>
      <c r="D24" s="721"/>
      <c r="E24" s="603">
        <f>SUM(E20:E23)</f>
        <v>350000</v>
      </c>
      <c r="F24" s="736">
        <f>SUM(F20:F23)</f>
        <v>350000</v>
      </c>
      <c r="G24" s="749"/>
      <c r="H24" s="606">
        <f t="shared" si="1"/>
        <v>350000</v>
      </c>
    </row>
    <row r="25" spans="1:8" s="609" customFormat="1" ht="12.75" customHeight="1" x14ac:dyDescent="0.25">
      <c r="A25" s="610" t="s">
        <v>315</v>
      </c>
      <c r="B25" s="604"/>
      <c r="C25" s="608" t="s">
        <v>1082</v>
      </c>
      <c r="D25" s="607"/>
      <c r="E25" s="603"/>
      <c r="F25" s="736"/>
      <c r="G25" s="721"/>
      <c r="H25" s="606">
        <f t="shared" si="1"/>
        <v>0</v>
      </c>
    </row>
    <row r="26" spans="1:8" ht="12.75" customHeight="1" x14ac:dyDescent="0.25">
      <c r="A26" s="610" t="s">
        <v>315</v>
      </c>
      <c r="B26" s="604">
        <v>12020130</v>
      </c>
      <c r="C26" s="605" t="s">
        <v>529</v>
      </c>
      <c r="D26" s="607"/>
      <c r="E26" s="606">
        <v>0</v>
      </c>
      <c r="F26" s="734">
        <v>0</v>
      </c>
      <c r="G26" s="749"/>
      <c r="H26" s="606">
        <f t="shared" si="1"/>
        <v>0</v>
      </c>
    </row>
    <row r="27" spans="1:8" ht="12.75" customHeight="1" x14ac:dyDescent="0.25">
      <c r="A27" s="610" t="s">
        <v>315</v>
      </c>
      <c r="B27" s="604">
        <v>12020470</v>
      </c>
      <c r="C27" s="605" t="s">
        <v>532</v>
      </c>
      <c r="D27" s="607"/>
      <c r="E27" s="606">
        <v>30000</v>
      </c>
      <c r="F27" s="734">
        <v>30000</v>
      </c>
      <c r="G27" s="749"/>
      <c r="H27" s="606">
        <f t="shared" si="1"/>
        <v>30000</v>
      </c>
    </row>
    <row r="28" spans="1:8" ht="12.75" customHeight="1" x14ac:dyDescent="0.25">
      <c r="A28" s="610" t="s">
        <v>315</v>
      </c>
      <c r="B28" s="604">
        <v>12020704</v>
      </c>
      <c r="C28" s="605" t="s">
        <v>995</v>
      </c>
      <c r="D28" s="607"/>
      <c r="E28" s="606">
        <v>270000</v>
      </c>
      <c r="F28" s="734">
        <v>270000</v>
      </c>
      <c r="G28" s="749"/>
      <c r="H28" s="606">
        <f t="shared" si="1"/>
        <v>270000</v>
      </c>
    </row>
    <row r="29" spans="1:8" ht="12.75" customHeight="1" x14ac:dyDescent="0.25">
      <c r="A29" s="610" t="s">
        <v>315</v>
      </c>
      <c r="B29" s="601"/>
      <c r="C29" s="608" t="s">
        <v>528</v>
      </c>
      <c r="D29" s="721"/>
      <c r="E29" s="603">
        <f>SUM(E26:E28)</f>
        <v>300000</v>
      </c>
      <c r="F29" s="736">
        <f>SUM(F26:F28)</f>
        <v>300000</v>
      </c>
      <c r="G29" s="749"/>
      <c r="H29" s="606">
        <f t="shared" si="1"/>
        <v>300000</v>
      </c>
    </row>
    <row r="30" spans="1:8" ht="12.75" customHeight="1" x14ac:dyDescent="0.25">
      <c r="A30" s="610" t="s">
        <v>318</v>
      </c>
      <c r="B30" s="604"/>
      <c r="C30" s="608" t="s">
        <v>531</v>
      </c>
      <c r="D30" s="607"/>
      <c r="E30" s="603"/>
      <c r="F30" s="736"/>
      <c r="G30" s="749"/>
      <c r="H30" s="606">
        <f t="shared" si="1"/>
        <v>0</v>
      </c>
    </row>
    <row r="31" spans="1:8" ht="12.75" customHeight="1" x14ac:dyDescent="0.25">
      <c r="A31" s="610" t="s">
        <v>318</v>
      </c>
      <c r="B31" s="604">
        <v>12020413</v>
      </c>
      <c r="C31" s="605" t="s">
        <v>996</v>
      </c>
      <c r="D31" s="607"/>
      <c r="E31" s="606">
        <v>1000000</v>
      </c>
      <c r="F31" s="734">
        <v>1000000</v>
      </c>
      <c r="G31" s="749"/>
      <c r="H31" s="606">
        <f t="shared" si="1"/>
        <v>1000000</v>
      </c>
    </row>
    <row r="32" spans="1:8" ht="12.75" customHeight="1" x14ac:dyDescent="0.25">
      <c r="A32" s="610" t="s">
        <v>318</v>
      </c>
      <c r="B32" s="604">
        <v>12020470</v>
      </c>
      <c r="C32" s="605" t="s">
        <v>532</v>
      </c>
      <c r="D32" s="607">
        <v>300000</v>
      </c>
      <c r="E32" s="606">
        <v>1000000</v>
      </c>
      <c r="F32" s="734">
        <v>1000000</v>
      </c>
      <c r="G32" s="749">
        <v>300000</v>
      </c>
      <c r="H32" s="606">
        <f t="shared" si="1"/>
        <v>700000</v>
      </c>
    </row>
    <row r="33" spans="1:8" s="609" customFormat="1" ht="12.75" customHeight="1" x14ac:dyDescent="0.25">
      <c r="A33" s="610" t="s">
        <v>318</v>
      </c>
      <c r="B33" s="604">
        <v>12020473</v>
      </c>
      <c r="C33" s="605" t="s">
        <v>533</v>
      </c>
      <c r="D33" s="607"/>
      <c r="E33" s="606">
        <v>450000</v>
      </c>
      <c r="F33" s="734">
        <v>450000</v>
      </c>
      <c r="G33" s="721"/>
      <c r="H33" s="606">
        <f t="shared" si="1"/>
        <v>450000</v>
      </c>
    </row>
    <row r="34" spans="1:8" ht="12.75" customHeight="1" x14ac:dyDescent="0.25">
      <c r="A34" s="610" t="s">
        <v>318</v>
      </c>
      <c r="B34" s="604">
        <v>12020495</v>
      </c>
      <c r="C34" s="605" t="s">
        <v>997</v>
      </c>
      <c r="D34" s="607"/>
      <c r="E34" s="606">
        <v>1000000</v>
      </c>
      <c r="F34" s="734">
        <v>1000000</v>
      </c>
      <c r="G34" s="749"/>
      <c r="H34" s="606">
        <f t="shared" si="1"/>
        <v>1000000</v>
      </c>
    </row>
    <row r="35" spans="1:8" ht="12.75" customHeight="1" x14ac:dyDescent="0.25">
      <c r="A35" s="610" t="s">
        <v>318</v>
      </c>
      <c r="B35" s="604">
        <v>12020719</v>
      </c>
      <c r="C35" s="605" t="s">
        <v>534</v>
      </c>
      <c r="D35" s="607"/>
      <c r="E35" s="606">
        <v>400000</v>
      </c>
      <c r="F35" s="734">
        <v>400000</v>
      </c>
      <c r="G35" s="749"/>
      <c r="H35" s="606">
        <f t="shared" si="1"/>
        <v>400000</v>
      </c>
    </row>
    <row r="36" spans="1:8" s="609" customFormat="1" ht="12.75" customHeight="1" x14ac:dyDescent="0.25">
      <c r="A36" s="610" t="s">
        <v>318</v>
      </c>
      <c r="B36" s="601"/>
      <c r="C36" s="608" t="s">
        <v>528</v>
      </c>
      <c r="D36" s="603">
        <f>SUM(D31:D35)</f>
        <v>300000</v>
      </c>
      <c r="E36" s="603">
        <f>SUM(E31:E35)</f>
        <v>3850000</v>
      </c>
      <c r="F36" s="736">
        <f>SUM(F31:F35)</f>
        <v>3850000</v>
      </c>
      <c r="G36" s="603">
        <f>SUM(G31:G35)</f>
        <v>300000</v>
      </c>
      <c r="H36" s="606">
        <f t="shared" si="1"/>
        <v>3550000</v>
      </c>
    </row>
    <row r="37" spans="1:8" ht="12.75" customHeight="1" x14ac:dyDescent="0.25">
      <c r="A37" s="610" t="s">
        <v>317</v>
      </c>
      <c r="B37" s="604"/>
      <c r="C37" s="608" t="s">
        <v>388</v>
      </c>
      <c r="D37" s="607"/>
      <c r="E37" s="603"/>
      <c r="F37" s="736"/>
      <c r="G37" s="749"/>
      <c r="H37" s="606">
        <f t="shared" si="1"/>
        <v>0</v>
      </c>
    </row>
    <row r="38" spans="1:8" ht="12.75" customHeight="1" x14ac:dyDescent="0.25">
      <c r="A38" s="610" t="s">
        <v>317</v>
      </c>
      <c r="B38" s="604">
        <v>12020711</v>
      </c>
      <c r="C38" s="605" t="s">
        <v>998</v>
      </c>
      <c r="D38" s="607">
        <v>4273113</v>
      </c>
      <c r="E38" s="606">
        <v>7984000</v>
      </c>
      <c r="F38" s="734">
        <v>7984000</v>
      </c>
      <c r="G38" s="749">
        <v>7073113</v>
      </c>
      <c r="H38" s="606">
        <f t="shared" si="1"/>
        <v>910887</v>
      </c>
    </row>
    <row r="39" spans="1:8" s="609" customFormat="1" ht="12.75" customHeight="1" x14ac:dyDescent="0.25">
      <c r="A39" s="610" t="s">
        <v>317</v>
      </c>
      <c r="B39" s="601"/>
      <c r="C39" s="608" t="s">
        <v>528</v>
      </c>
      <c r="D39" s="721">
        <f>SUM(D38)</f>
        <v>4273113</v>
      </c>
      <c r="E39" s="603">
        <f>SUM(E38)</f>
        <v>7984000</v>
      </c>
      <c r="F39" s="736">
        <f>SUM(F38)</f>
        <v>7984000</v>
      </c>
      <c r="G39" s="736">
        <f>SUM(G38)</f>
        <v>7073113</v>
      </c>
      <c r="H39" s="606">
        <f t="shared" si="1"/>
        <v>910887</v>
      </c>
    </row>
    <row r="40" spans="1:8" ht="12.75" customHeight="1" x14ac:dyDescent="0.25">
      <c r="A40" s="610" t="s">
        <v>530</v>
      </c>
      <c r="B40" s="604"/>
      <c r="C40" s="608" t="s">
        <v>733</v>
      </c>
      <c r="D40" s="607"/>
      <c r="E40" s="603"/>
      <c r="F40" s="736"/>
      <c r="G40" s="749"/>
      <c r="H40" s="606">
        <f t="shared" si="1"/>
        <v>0</v>
      </c>
    </row>
    <row r="41" spans="1:8" ht="12.75" customHeight="1" x14ac:dyDescent="0.25">
      <c r="A41" s="610" t="s">
        <v>530</v>
      </c>
      <c r="B41" s="604">
        <v>12020413</v>
      </c>
      <c r="C41" s="605" t="s">
        <v>996</v>
      </c>
      <c r="D41" s="607"/>
      <c r="E41" s="606">
        <v>4000000</v>
      </c>
      <c r="F41" s="734">
        <v>4000000</v>
      </c>
      <c r="G41" s="749"/>
      <c r="H41" s="606">
        <f t="shared" si="1"/>
        <v>4000000</v>
      </c>
    </row>
    <row r="42" spans="1:8" ht="12.75" customHeight="1" x14ac:dyDescent="0.25">
      <c r="A42" s="610" t="s">
        <v>530</v>
      </c>
      <c r="B42" s="601"/>
      <c r="C42" s="608" t="s">
        <v>528</v>
      </c>
      <c r="D42" s="603">
        <f>SUM(D41)</f>
        <v>0</v>
      </c>
      <c r="E42" s="603">
        <f>SUM(E41)</f>
        <v>4000000</v>
      </c>
      <c r="F42" s="736">
        <f>SUM(F41)</f>
        <v>4000000</v>
      </c>
      <c r="G42" s="749"/>
      <c r="H42" s="606">
        <f t="shared" si="1"/>
        <v>4000000</v>
      </c>
    </row>
    <row r="43" spans="1:8" ht="12.75" customHeight="1" x14ac:dyDescent="0.25">
      <c r="A43" s="610" t="s">
        <v>535</v>
      </c>
      <c r="B43" s="604"/>
      <c r="C43" s="608" t="s">
        <v>536</v>
      </c>
      <c r="D43" s="607"/>
      <c r="E43" s="603"/>
      <c r="F43" s="736"/>
      <c r="G43" s="749"/>
      <c r="H43" s="606">
        <f t="shared" si="1"/>
        <v>0</v>
      </c>
    </row>
    <row r="44" spans="1:8" ht="12.75" customHeight="1" x14ac:dyDescent="0.25">
      <c r="A44" s="610" t="s">
        <v>535</v>
      </c>
      <c r="B44" s="604">
        <v>12020803</v>
      </c>
      <c r="C44" s="605" t="s">
        <v>537</v>
      </c>
      <c r="D44" s="607">
        <v>40000</v>
      </c>
      <c r="E44" s="606">
        <v>1000000</v>
      </c>
      <c r="F44" s="734">
        <v>1000000</v>
      </c>
      <c r="G44" s="749">
        <v>60000</v>
      </c>
      <c r="H44" s="606">
        <f t="shared" si="1"/>
        <v>940000</v>
      </c>
    </row>
    <row r="45" spans="1:8" ht="12.75" customHeight="1" x14ac:dyDescent="0.25">
      <c r="A45" s="610" t="s">
        <v>535</v>
      </c>
      <c r="B45" s="604">
        <v>12020711</v>
      </c>
      <c r="C45" s="605" t="s">
        <v>998</v>
      </c>
      <c r="D45" s="607">
        <v>0</v>
      </c>
      <c r="E45" s="606">
        <v>0</v>
      </c>
      <c r="F45" s="734">
        <v>0</v>
      </c>
      <c r="G45" s="749"/>
      <c r="H45" s="606">
        <f t="shared" si="1"/>
        <v>0</v>
      </c>
    </row>
    <row r="46" spans="1:8" s="609" customFormat="1" ht="12.75" customHeight="1" x14ac:dyDescent="0.25">
      <c r="A46" s="610" t="s">
        <v>535</v>
      </c>
      <c r="B46" s="601"/>
      <c r="C46" s="608" t="s">
        <v>528</v>
      </c>
      <c r="D46" s="721">
        <f>SUM(D44:D45)</f>
        <v>40000</v>
      </c>
      <c r="E46" s="603">
        <f>SUM(E44:E45)</f>
        <v>1000000</v>
      </c>
      <c r="F46" s="736">
        <f>SUM(F44:F45)</f>
        <v>1000000</v>
      </c>
      <c r="G46" s="736">
        <f>SUM(G44:G45)</f>
        <v>60000</v>
      </c>
      <c r="H46" s="606">
        <f t="shared" si="1"/>
        <v>940000</v>
      </c>
    </row>
    <row r="47" spans="1:8" ht="12.75" customHeight="1" x14ac:dyDescent="0.25">
      <c r="A47" s="600" t="s">
        <v>30</v>
      </c>
      <c r="B47" s="604"/>
      <c r="C47" s="608" t="s">
        <v>39</v>
      </c>
      <c r="D47" s="607"/>
      <c r="E47" s="603"/>
      <c r="F47" s="736"/>
      <c r="G47" s="749"/>
      <c r="H47" s="606">
        <f t="shared" si="1"/>
        <v>0</v>
      </c>
    </row>
    <row r="48" spans="1:8" ht="12.75" customHeight="1" x14ac:dyDescent="0.25">
      <c r="A48" s="600" t="s">
        <v>30</v>
      </c>
      <c r="B48" s="604">
        <v>12020428</v>
      </c>
      <c r="C48" s="605" t="s">
        <v>1081</v>
      </c>
      <c r="D48" s="607">
        <v>360000</v>
      </c>
      <c r="E48" s="606">
        <v>500000</v>
      </c>
      <c r="F48" s="734">
        <v>500000</v>
      </c>
      <c r="G48" s="749">
        <v>410000</v>
      </c>
      <c r="H48" s="606">
        <f t="shared" si="1"/>
        <v>90000</v>
      </c>
    </row>
    <row r="49" spans="1:8" ht="12.75" customHeight="1" x14ac:dyDescent="0.25">
      <c r="A49" s="600" t="s">
        <v>30</v>
      </c>
      <c r="B49" s="601"/>
      <c r="C49" s="608" t="s">
        <v>528</v>
      </c>
      <c r="D49" s="612">
        <f>SUM(D48)</f>
        <v>360000</v>
      </c>
      <c r="E49" s="612">
        <f>SUM(E48)</f>
        <v>500000</v>
      </c>
      <c r="F49" s="737">
        <f>SUM(F48)</f>
        <v>500000</v>
      </c>
      <c r="G49" s="750">
        <f>SUM(G48)</f>
        <v>410000</v>
      </c>
      <c r="H49" s="606">
        <f t="shared" si="1"/>
        <v>90000</v>
      </c>
    </row>
    <row r="50" spans="1:8" ht="12.75" customHeight="1" x14ac:dyDescent="0.25">
      <c r="A50" s="610" t="s">
        <v>390</v>
      </c>
      <c r="B50" s="604"/>
      <c r="C50" s="608" t="s">
        <v>391</v>
      </c>
      <c r="D50" s="607"/>
      <c r="E50" s="603"/>
      <c r="F50" s="736"/>
      <c r="G50" s="749"/>
      <c r="H50" s="606">
        <f t="shared" si="1"/>
        <v>0</v>
      </c>
    </row>
    <row r="51" spans="1:8" ht="12.75" customHeight="1" x14ac:dyDescent="0.25">
      <c r="A51" s="610" t="s">
        <v>390</v>
      </c>
      <c r="B51" s="604">
        <v>12020499</v>
      </c>
      <c r="C51" s="605" t="s">
        <v>539</v>
      </c>
      <c r="D51" s="607">
        <v>306000</v>
      </c>
      <c r="E51" s="606">
        <v>200000</v>
      </c>
      <c r="F51" s="734">
        <v>200000</v>
      </c>
      <c r="G51" s="749">
        <v>449000</v>
      </c>
      <c r="H51" s="606">
        <f t="shared" si="1"/>
        <v>-249000</v>
      </c>
    </row>
    <row r="52" spans="1:8" ht="12.75" customHeight="1" x14ac:dyDescent="0.25">
      <c r="A52" s="610" t="s">
        <v>390</v>
      </c>
      <c r="B52" s="604">
        <v>12020601</v>
      </c>
      <c r="C52" s="605" t="s">
        <v>540</v>
      </c>
      <c r="D52" s="607"/>
      <c r="E52" s="606">
        <v>150000</v>
      </c>
      <c r="F52" s="734">
        <v>150000</v>
      </c>
      <c r="G52" s="749"/>
      <c r="H52" s="606">
        <f t="shared" si="1"/>
        <v>150000</v>
      </c>
    </row>
    <row r="53" spans="1:8" s="609" customFormat="1" ht="12.75" customHeight="1" x14ac:dyDescent="0.25">
      <c r="A53" s="610" t="s">
        <v>390</v>
      </c>
      <c r="B53" s="604">
        <v>12020606</v>
      </c>
      <c r="C53" s="605" t="s">
        <v>990</v>
      </c>
      <c r="D53" s="607"/>
      <c r="E53" s="606">
        <v>450000</v>
      </c>
      <c r="F53" s="734">
        <v>450000</v>
      </c>
      <c r="G53" s="721"/>
      <c r="H53" s="606">
        <f t="shared" si="1"/>
        <v>450000</v>
      </c>
    </row>
    <row r="54" spans="1:8" ht="12.75" customHeight="1" x14ac:dyDescent="0.25">
      <c r="A54" s="610" t="s">
        <v>390</v>
      </c>
      <c r="B54" s="604">
        <v>12020705</v>
      </c>
      <c r="C54" s="605" t="s">
        <v>999</v>
      </c>
      <c r="D54" s="607"/>
      <c r="E54" s="606">
        <v>0</v>
      </c>
      <c r="F54" s="734">
        <v>0</v>
      </c>
      <c r="G54" s="749"/>
      <c r="H54" s="606">
        <f t="shared" si="1"/>
        <v>0</v>
      </c>
    </row>
    <row r="55" spans="1:8" ht="12.75" customHeight="1" x14ac:dyDescent="0.25">
      <c r="A55" s="610" t="s">
        <v>390</v>
      </c>
      <c r="B55" s="604">
        <v>12020705</v>
      </c>
      <c r="C55" s="605" t="s">
        <v>999</v>
      </c>
      <c r="D55" s="607"/>
      <c r="E55" s="606">
        <v>200000</v>
      </c>
      <c r="F55" s="734">
        <v>200000</v>
      </c>
      <c r="G55" s="749"/>
      <c r="H55" s="606">
        <f t="shared" si="1"/>
        <v>200000</v>
      </c>
    </row>
    <row r="56" spans="1:8" s="609" customFormat="1" ht="12.75" customHeight="1" x14ac:dyDescent="0.25">
      <c r="A56" s="610" t="s">
        <v>390</v>
      </c>
      <c r="B56" s="601"/>
      <c r="C56" s="608" t="s">
        <v>528</v>
      </c>
      <c r="D56" s="603">
        <f>SUM(D51:D55)</f>
        <v>306000</v>
      </c>
      <c r="E56" s="603">
        <f>SUM(E51:E55)</f>
        <v>1000000</v>
      </c>
      <c r="F56" s="736">
        <f>SUM(F51:F55)</f>
        <v>1000000</v>
      </c>
      <c r="G56" s="736">
        <f>SUM(G51:G55)</f>
        <v>449000</v>
      </c>
      <c r="H56" s="606">
        <f t="shared" si="1"/>
        <v>551000</v>
      </c>
    </row>
    <row r="57" spans="1:8" ht="12.75" customHeight="1" x14ac:dyDescent="0.25">
      <c r="A57" s="610" t="s">
        <v>541</v>
      </c>
      <c r="B57" s="604"/>
      <c r="C57" s="608" t="s">
        <v>542</v>
      </c>
      <c r="D57" s="607"/>
      <c r="E57" s="603"/>
      <c r="F57" s="736"/>
      <c r="G57" s="749"/>
      <c r="H57" s="606">
        <f t="shared" si="1"/>
        <v>0</v>
      </c>
    </row>
    <row r="58" spans="1:8" ht="12.75" customHeight="1" x14ac:dyDescent="0.25">
      <c r="A58" s="610" t="s">
        <v>541</v>
      </c>
      <c r="B58" s="604">
        <v>12020430</v>
      </c>
      <c r="C58" s="605" t="s">
        <v>543</v>
      </c>
      <c r="D58" s="607"/>
      <c r="E58" s="606">
        <v>1000000</v>
      </c>
      <c r="F58" s="734">
        <v>1000000</v>
      </c>
      <c r="G58" s="749">
        <v>1987500</v>
      </c>
      <c r="H58" s="606">
        <f t="shared" si="1"/>
        <v>-987500</v>
      </c>
    </row>
    <row r="59" spans="1:8" s="609" customFormat="1" ht="12.75" customHeight="1" x14ac:dyDescent="0.25">
      <c r="A59" s="610" t="s">
        <v>541</v>
      </c>
      <c r="B59" s="601"/>
      <c r="C59" s="608" t="s">
        <v>528</v>
      </c>
      <c r="D59" s="721"/>
      <c r="E59" s="603">
        <f>SUM(E58)</f>
        <v>1000000</v>
      </c>
      <c r="F59" s="736">
        <f>SUM(F58)</f>
        <v>1000000</v>
      </c>
      <c r="G59" s="721">
        <f>SUM(G58)</f>
        <v>1987500</v>
      </c>
      <c r="H59" s="606">
        <f t="shared" si="1"/>
        <v>-987500</v>
      </c>
    </row>
    <row r="60" spans="1:8" ht="12.75" customHeight="1" x14ac:dyDescent="0.25">
      <c r="A60" s="610" t="s">
        <v>348</v>
      </c>
      <c r="B60" s="604"/>
      <c r="C60" s="608" t="s">
        <v>2125</v>
      </c>
      <c r="D60" s="607"/>
      <c r="E60" s="603"/>
      <c r="F60" s="736"/>
      <c r="G60" s="749"/>
      <c r="H60" s="606">
        <f t="shared" si="1"/>
        <v>0</v>
      </c>
    </row>
    <row r="61" spans="1:8" ht="12.75" customHeight="1" x14ac:dyDescent="0.25">
      <c r="A61" s="610" t="s">
        <v>348</v>
      </c>
      <c r="B61" s="604">
        <v>12020499</v>
      </c>
      <c r="C61" s="605" t="s">
        <v>539</v>
      </c>
      <c r="D61" s="607">
        <v>248000</v>
      </c>
      <c r="E61" s="606">
        <v>400000</v>
      </c>
      <c r="F61" s="734">
        <v>400000</v>
      </c>
      <c r="G61" s="749">
        <v>457000</v>
      </c>
      <c r="H61" s="606">
        <f t="shared" si="1"/>
        <v>-57000</v>
      </c>
    </row>
    <row r="62" spans="1:8" s="609" customFormat="1" ht="12.75" customHeight="1" x14ac:dyDescent="0.25">
      <c r="A62" s="610" t="s">
        <v>348</v>
      </c>
      <c r="B62" s="601"/>
      <c r="C62" s="608" t="s">
        <v>528</v>
      </c>
      <c r="D62" s="603">
        <f>SUM(D61)</f>
        <v>248000</v>
      </c>
      <c r="E62" s="603">
        <f>SUM(E61)</f>
        <v>400000</v>
      </c>
      <c r="F62" s="736">
        <f>SUM(F61)</f>
        <v>400000</v>
      </c>
      <c r="G62" s="736">
        <f>SUM(G61)</f>
        <v>457000</v>
      </c>
      <c r="H62" s="606">
        <f t="shared" si="1"/>
        <v>-57000</v>
      </c>
    </row>
    <row r="63" spans="1:8" ht="12.75" customHeight="1" x14ac:dyDescent="0.25">
      <c r="A63" s="610" t="s">
        <v>424</v>
      </c>
      <c r="B63" s="604"/>
      <c r="C63" s="608" t="s">
        <v>423</v>
      </c>
      <c r="D63" s="607"/>
      <c r="E63" s="603"/>
      <c r="F63" s="736"/>
      <c r="G63" s="749"/>
      <c r="H63" s="606">
        <f t="shared" si="1"/>
        <v>0</v>
      </c>
    </row>
    <row r="64" spans="1:8" ht="12.75" customHeight="1" x14ac:dyDescent="0.25">
      <c r="A64" s="610" t="s">
        <v>424</v>
      </c>
      <c r="B64" s="604">
        <v>12020606</v>
      </c>
      <c r="C64" s="605" t="s">
        <v>990</v>
      </c>
      <c r="D64" s="607">
        <v>348000</v>
      </c>
      <c r="E64" s="606">
        <v>2500000</v>
      </c>
      <c r="F64" s="734">
        <v>2500000</v>
      </c>
      <c r="G64" s="749">
        <v>621000</v>
      </c>
      <c r="H64" s="606">
        <f t="shared" si="1"/>
        <v>1879000</v>
      </c>
    </row>
    <row r="65" spans="1:8" s="609" customFormat="1" ht="12.75" customHeight="1" x14ac:dyDescent="0.25">
      <c r="A65" s="610" t="s">
        <v>424</v>
      </c>
      <c r="B65" s="601"/>
      <c r="C65" s="608" t="s">
        <v>528</v>
      </c>
      <c r="D65" s="603">
        <f>SUM(D64)</f>
        <v>348000</v>
      </c>
      <c r="E65" s="603">
        <f>SUM(E64)</f>
        <v>2500000</v>
      </c>
      <c r="F65" s="736">
        <f>SUM(F64)</f>
        <v>2500000</v>
      </c>
      <c r="G65" s="721">
        <f>SUM(G64)</f>
        <v>621000</v>
      </c>
      <c r="H65" s="606">
        <f t="shared" si="1"/>
        <v>1879000</v>
      </c>
    </row>
    <row r="66" spans="1:8" ht="12.75" customHeight="1" x14ac:dyDescent="0.25">
      <c r="A66" s="613" t="s">
        <v>425</v>
      </c>
      <c r="B66" s="604"/>
      <c r="C66" s="608" t="s">
        <v>545</v>
      </c>
      <c r="D66" s="607"/>
      <c r="E66" s="614"/>
      <c r="F66" s="738"/>
      <c r="G66" s="749"/>
      <c r="H66" s="606">
        <f t="shared" si="1"/>
        <v>0</v>
      </c>
    </row>
    <row r="67" spans="1:8" ht="12.75" customHeight="1" x14ac:dyDescent="0.25">
      <c r="A67" s="613" t="s">
        <v>425</v>
      </c>
      <c r="B67" s="604">
        <v>12020606</v>
      </c>
      <c r="C67" s="605" t="s">
        <v>990</v>
      </c>
      <c r="D67" s="607"/>
      <c r="E67" s="614">
        <v>294000</v>
      </c>
      <c r="F67" s="738">
        <v>294000</v>
      </c>
      <c r="G67" s="749"/>
      <c r="H67" s="606">
        <f t="shared" si="1"/>
        <v>294000</v>
      </c>
    </row>
    <row r="68" spans="1:8" s="609" customFormat="1" ht="12.75" customHeight="1" x14ac:dyDescent="0.25">
      <c r="A68" s="613" t="s">
        <v>425</v>
      </c>
      <c r="B68" s="601"/>
      <c r="C68" s="608" t="s">
        <v>528</v>
      </c>
      <c r="D68" s="721"/>
      <c r="E68" s="615">
        <f>SUM(E67)</f>
        <v>294000</v>
      </c>
      <c r="F68" s="739">
        <f>SUM(F67)</f>
        <v>294000</v>
      </c>
      <c r="G68" s="721"/>
      <c r="H68" s="606">
        <f t="shared" si="1"/>
        <v>294000</v>
      </c>
    </row>
    <row r="69" spans="1:8" ht="12.75" customHeight="1" x14ac:dyDescent="0.25">
      <c r="A69" s="616" t="s">
        <v>432</v>
      </c>
      <c r="B69" s="604"/>
      <c r="C69" s="608" t="s">
        <v>433</v>
      </c>
      <c r="D69" s="607"/>
      <c r="E69" s="614"/>
      <c r="F69" s="738"/>
      <c r="G69" s="749"/>
      <c r="H69" s="606">
        <f t="shared" ref="H69:H132" si="3">F69-G69</f>
        <v>0</v>
      </c>
    </row>
    <row r="70" spans="1:8" ht="12.75" customHeight="1" x14ac:dyDescent="0.25">
      <c r="A70" s="616" t="s">
        <v>432</v>
      </c>
      <c r="B70" s="604">
        <v>12020606</v>
      </c>
      <c r="C70" s="605" t="s">
        <v>990</v>
      </c>
      <c r="D70" s="607"/>
      <c r="E70" s="614">
        <v>0</v>
      </c>
      <c r="F70" s="738">
        <v>0</v>
      </c>
      <c r="G70" s="749"/>
      <c r="H70" s="606">
        <f t="shared" si="3"/>
        <v>0</v>
      </c>
    </row>
    <row r="71" spans="1:8" ht="12.75" customHeight="1" x14ac:dyDescent="0.25">
      <c r="A71" s="616" t="s">
        <v>432</v>
      </c>
      <c r="B71" s="601"/>
      <c r="C71" s="608" t="s">
        <v>528</v>
      </c>
      <c r="D71" s="721"/>
      <c r="E71" s="615">
        <v>0</v>
      </c>
      <c r="F71" s="739">
        <v>0</v>
      </c>
      <c r="G71" s="749"/>
      <c r="H71" s="606">
        <f t="shared" si="3"/>
        <v>0</v>
      </c>
    </row>
    <row r="72" spans="1:8" ht="12.75" customHeight="1" x14ac:dyDescent="0.25">
      <c r="A72" s="613" t="s">
        <v>339</v>
      </c>
      <c r="B72" s="604"/>
      <c r="C72" s="608" t="s">
        <v>2119</v>
      </c>
      <c r="D72" s="607"/>
      <c r="E72" s="614"/>
      <c r="F72" s="738"/>
      <c r="G72" s="749"/>
      <c r="H72" s="606">
        <f t="shared" si="3"/>
        <v>0</v>
      </c>
    </row>
    <row r="73" spans="1:8" ht="12.75" customHeight="1" x14ac:dyDescent="0.25">
      <c r="A73" s="613" t="s">
        <v>339</v>
      </c>
      <c r="B73" s="604">
        <v>12020117</v>
      </c>
      <c r="C73" s="605" t="s">
        <v>546</v>
      </c>
      <c r="D73" s="607"/>
      <c r="E73" s="614">
        <v>1000000</v>
      </c>
      <c r="F73" s="738">
        <v>1000000</v>
      </c>
      <c r="G73" s="749"/>
      <c r="H73" s="606">
        <f t="shared" si="3"/>
        <v>1000000</v>
      </c>
    </row>
    <row r="74" spans="1:8" ht="12.75" customHeight="1" x14ac:dyDescent="0.25">
      <c r="A74" s="613" t="s">
        <v>339</v>
      </c>
      <c r="B74" s="604">
        <v>12020118</v>
      </c>
      <c r="C74" s="605" t="s">
        <v>547</v>
      </c>
      <c r="D74" s="607"/>
      <c r="E74" s="614">
        <v>1000000</v>
      </c>
      <c r="F74" s="738">
        <v>1000000</v>
      </c>
      <c r="G74" s="749"/>
      <c r="H74" s="606">
        <f t="shared" si="3"/>
        <v>1000000</v>
      </c>
    </row>
    <row r="75" spans="1:8" ht="12.75" customHeight="1" x14ac:dyDescent="0.25">
      <c r="A75" s="613" t="s">
        <v>339</v>
      </c>
      <c r="B75" s="604">
        <v>12020119</v>
      </c>
      <c r="C75" s="605" t="s">
        <v>548</v>
      </c>
      <c r="D75" s="607"/>
      <c r="E75" s="614">
        <v>2000000</v>
      </c>
      <c r="F75" s="738">
        <v>2000000</v>
      </c>
      <c r="G75" s="749"/>
      <c r="H75" s="606">
        <f t="shared" si="3"/>
        <v>2000000</v>
      </c>
    </row>
    <row r="76" spans="1:8" ht="12.75" customHeight="1" x14ac:dyDescent="0.25">
      <c r="A76" s="613" t="s">
        <v>339</v>
      </c>
      <c r="B76" s="604">
        <v>12020121</v>
      </c>
      <c r="C76" s="605" t="s">
        <v>549</v>
      </c>
      <c r="D76" s="607"/>
      <c r="E76" s="614">
        <v>2000000</v>
      </c>
      <c r="F76" s="738">
        <v>2000000</v>
      </c>
      <c r="G76" s="749"/>
      <c r="H76" s="606">
        <f t="shared" si="3"/>
        <v>2000000</v>
      </c>
    </row>
    <row r="77" spans="1:8" ht="12.75" customHeight="1" x14ac:dyDescent="0.25">
      <c r="A77" s="613" t="s">
        <v>339</v>
      </c>
      <c r="B77" s="604">
        <v>12020122</v>
      </c>
      <c r="C77" s="605" t="s">
        <v>550</v>
      </c>
      <c r="D77" s="607"/>
      <c r="E77" s="614">
        <v>0</v>
      </c>
      <c r="F77" s="738">
        <v>0</v>
      </c>
      <c r="G77" s="749"/>
      <c r="H77" s="606">
        <f t="shared" si="3"/>
        <v>0</v>
      </c>
    </row>
    <row r="78" spans="1:8" ht="12.75" customHeight="1" x14ac:dyDescent="0.25">
      <c r="A78" s="613" t="s">
        <v>339</v>
      </c>
      <c r="B78" s="604">
        <v>12020136</v>
      </c>
      <c r="C78" s="605" t="s">
        <v>551</v>
      </c>
      <c r="D78" s="607"/>
      <c r="E78" s="614">
        <v>0</v>
      </c>
      <c r="F78" s="738">
        <v>0</v>
      </c>
      <c r="G78" s="749"/>
      <c r="H78" s="606">
        <f t="shared" si="3"/>
        <v>0</v>
      </c>
    </row>
    <row r="79" spans="1:8" ht="12.75" customHeight="1" x14ac:dyDescent="0.25">
      <c r="A79" s="613" t="s">
        <v>339</v>
      </c>
      <c r="B79" s="604">
        <v>12020149</v>
      </c>
      <c r="C79" s="605" t="s">
        <v>552</v>
      </c>
      <c r="D79" s="607"/>
      <c r="E79" s="614">
        <v>0</v>
      </c>
      <c r="F79" s="738">
        <v>0</v>
      </c>
      <c r="G79" s="749"/>
      <c r="H79" s="606">
        <f t="shared" si="3"/>
        <v>0</v>
      </c>
    </row>
    <row r="80" spans="1:8" ht="12.75" customHeight="1" x14ac:dyDescent="0.25">
      <c r="A80" s="613" t="s">
        <v>339</v>
      </c>
      <c r="B80" s="604">
        <v>12020442</v>
      </c>
      <c r="C80" s="605" t="s">
        <v>553</v>
      </c>
      <c r="D80" s="607"/>
      <c r="E80" s="614">
        <v>0</v>
      </c>
      <c r="F80" s="738">
        <v>0</v>
      </c>
      <c r="G80" s="749"/>
      <c r="H80" s="606">
        <f t="shared" si="3"/>
        <v>0</v>
      </c>
    </row>
    <row r="81" spans="1:8" ht="12.75" customHeight="1" x14ac:dyDescent="0.25">
      <c r="A81" s="613" t="s">
        <v>339</v>
      </c>
      <c r="B81" s="604">
        <v>12020446</v>
      </c>
      <c r="C81" s="605" t="s">
        <v>554</v>
      </c>
      <c r="D81" s="607">
        <v>229200</v>
      </c>
      <c r="E81" s="614">
        <v>2000000</v>
      </c>
      <c r="F81" s="738">
        <v>2000000</v>
      </c>
      <c r="G81" s="749">
        <v>229200</v>
      </c>
      <c r="H81" s="606">
        <f t="shared" si="3"/>
        <v>1770800</v>
      </c>
    </row>
    <row r="82" spans="1:8" ht="12.75" customHeight="1" x14ac:dyDescent="0.25">
      <c r="A82" s="613" t="s">
        <v>339</v>
      </c>
      <c r="B82" s="604">
        <v>12020450</v>
      </c>
      <c r="C82" s="605" t="s">
        <v>555</v>
      </c>
      <c r="D82" s="607">
        <v>1647000</v>
      </c>
      <c r="E82" s="614">
        <v>4000000</v>
      </c>
      <c r="F82" s="738">
        <v>4000000</v>
      </c>
      <c r="G82" s="749">
        <v>2977300</v>
      </c>
      <c r="H82" s="606">
        <f t="shared" si="3"/>
        <v>1022700</v>
      </c>
    </row>
    <row r="83" spans="1:8" ht="12.75" customHeight="1" x14ac:dyDescent="0.25">
      <c r="A83" s="613" t="s">
        <v>339</v>
      </c>
      <c r="B83" s="604">
        <v>12020461</v>
      </c>
      <c r="C83" s="605" t="s">
        <v>1000</v>
      </c>
      <c r="D83" s="607">
        <v>155000</v>
      </c>
      <c r="E83" s="614">
        <v>0</v>
      </c>
      <c r="F83" s="738">
        <v>0</v>
      </c>
      <c r="G83" s="749"/>
      <c r="H83" s="606">
        <f t="shared" si="3"/>
        <v>0</v>
      </c>
    </row>
    <row r="84" spans="1:8" ht="12.75" customHeight="1" x14ac:dyDescent="0.25">
      <c r="A84" s="613" t="s">
        <v>339</v>
      </c>
      <c r="B84" s="604">
        <v>12020605</v>
      </c>
      <c r="C84" s="605" t="s">
        <v>556</v>
      </c>
      <c r="D84" s="607"/>
      <c r="E84" s="614">
        <v>0</v>
      </c>
      <c r="F84" s="738">
        <v>0</v>
      </c>
      <c r="G84" s="749"/>
      <c r="H84" s="606">
        <f t="shared" si="3"/>
        <v>0</v>
      </c>
    </row>
    <row r="85" spans="1:8" ht="12.75" customHeight="1" x14ac:dyDescent="0.25">
      <c r="A85" s="613" t="s">
        <v>339</v>
      </c>
      <c r="B85" s="604">
        <v>12020608</v>
      </c>
      <c r="C85" s="605" t="s">
        <v>557</v>
      </c>
      <c r="D85" s="607"/>
      <c r="E85" s="614">
        <v>0</v>
      </c>
      <c r="F85" s="738">
        <v>0</v>
      </c>
      <c r="G85" s="749">
        <v>188125</v>
      </c>
      <c r="H85" s="606">
        <f t="shared" si="3"/>
        <v>-188125</v>
      </c>
    </row>
    <row r="86" spans="1:8" s="609" customFormat="1" ht="12.75" customHeight="1" x14ac:dyDescent="0.25">
      <c r="A86" s="613" t="s">
        <v>339</v>
      </c>
      <c r="B86" s="604">
        <v>12020609</v>
      </c>
      <c r="C86" s="605" t="s">
        <v>558</v>
      </c>
      <c r="D86" s="607">
        <v>33125</v>
      </c>
      <c r="E86" s="614">
        <v>0</v>
      </c>
      <c r="F86" s="738">
        <v>0</v>
      </c>
      <c r="G86" s="721"/>
      <c r="H86" s="606">
        <f t="shared" si="3"/>
        <v>0</v>
      </c>
    </row>
    <row r="87" spans="1:8" ht="12.75" customHeight="1" x14ac:dyDescent="0.25">
      <c r="A87" s="613" t="s">
        <v>339</v>
      </c>
      <c r="B87" s="604">
        <v>12020616</v>
      </c>
      <c r="C87" s="605" t="s">
        <v>559</v>
      </c>
      <c r="D87" s="607">
        <v>100605000</v>
      </c>
      <c r="E87" s="614">
        <f>164800000-15317332</f>
        <v>149482668</v>
      </c>
      <c r="F87" s="738">
        <f>164800000-15317332</f>
        <v>149482668</v>
      </c>
      <c r="G87" s="749">
        <v>622045000</v>
      </c>
      <c r="H87" s="606">
        <f t="shared" si="3"/>
        <v>-472562332</v>
      </c>
    </row>
    <row r="88" spans="1:8" ht="12.75" customHeight="1" x14ac:dyDescent="0.25">
      <c r="A88" s="613" t="s">
        <v>339</v>
      </c>
      <c r="B88" s="604">
        <v>12021007</v>
      </c>
      <c r="C88" s="605" t="s">
        <v>560</v>
      </c>
      <c r="D88" s="607"/>
      <c r="E88" s="614">
        <v>0</v>
      </c>
      <c r="F88" s="738">
        <v>0</v>
      </c>
      <c r="G88" s="749"/>
      <c r="H88" s="606">
        <f t="shared" si="3"/>
        <v>0</v>
      </c>
    </row>
    <row r="89" spans="1:8" s="609" customFormat="1" ht="12.75" customHeight="1" x14ac:dyDescent="0.25">
      <c r="A89" s="613" t="s">
        <v>339</v>
      </c>
      <c r="B89" s="601"/>
      <c r="C89" s="608" t="s">
        <v>528</v>
      </c>
      <c r="D89" s="603">
        <f>SUM(D73:D88)</f>
        <v>102669325</v>
      </c>
      <c r="E89" s="603">
        <f>SUM(E73:E88)</f>
        <v>161482668</v>
      </c>
      <c r="F89" s="736">
        <f>SUM(F73:F88)</f>
        <v>161482668</v>
      </c>
      <c r="G89" s="603">
        <f>SUM(G73:G88)</f>
        <v>625439625</v>
      </c>
      <c r="H89" s="606">
        <f t="shared" si="3"/>
        <v>-463956957</v>
      </c>
    </row>
    <row r="90" spans="1:8" ht="12.75" customHeight="1" x14ac:dyDescent="0.25">
      <c r="A90" s="613" t="s">
        <v>387</v>
      </c>
      <c r="B90" s="604"/>
      <c r="C90" s="608" t="s">
        <v>561</v>
      </c>
      <c r="D90" s="607"/>
      <c r="E90" s="614"/>
      <c r="F90" s="738"/>
      <c r="G90" s="749"/>
      <c r="H90" s="606">
        <f t="shared" si="3"/>
        <v>0</v>
      </c>
    </row>
    <row r="91" spans="1:8" ht="12.75" customHeight="1" x14ac:dyDescent="0.25">
      <c r="A91" s="613" t="s">
        <v>387</v>
      </c>
      <c r="B91" s="604">
        <v>12020457</v>
      </c>
      <c r="C91" s="605" t="s">
        <v>1001</v>
      </c>
      <c r="D91" s="607">
        <v>252000</v>
      </c>
      <c r="E91" s="614">
        <v>700000</v>
      </c>
      <c r="F91" s="738">
        <v>700000</v>
      </c>
      <c r="G91" s="749">
        <v>480000</v>
      </c>
      <c r="H91" s="606">
        <f t="shared" si="3"/>
        <v>220000</v>
      </c>
    </row>
    <row r="92" spans="1:8" ht="12.75" customHeight="1" x14ac:dyDescent="0.25">
      <c r="A92" s="613" t="s">
        <v>387</v>
      </c>
      <c r="B92" s="601"/>
      <c r="C92" s="608" t="s">
        <v>528</v>
      </c>
      <c r="D92" s="721">
        <f>SUM(D91)</f>
        <v>252000</v>
      </c>
      <c r="E92" s="615">
        <f>SUM(E91)</f>
        <v>700000</v>
      </c>
      <c r="F92" s="739">
        <f>SUM(F91)</f>
        <v>700000</v>
      </c>
      <c r="G92" s="739">
        <f>SUM(G91)</f>
        <v>480000</v>
      </c>
      <c r="H92" s="606">
        <f t="shared" si="3"/>
        <v>220000</v>
      </c>
    </row>
    <row r="93" spans="1:8" ht="12.75" customHeight="1" x14ac:dyDescent="0.25">
      <c r="A93" s="613" t="s">
        <v>236</v>
      </c>
      <c r="B93" s="604"/>
      <c r="C93" s="608" t="s">
        <v>2120</v>
      </c>
      <c r="D93" s="607"/>
      <c r="E93" s="614"/>
      <c r="F93" s="738"/>
      <c r="G93" s="749"/>
      <c r="H93" s="606">
        <f t="shared" si="3"/>
        <v>0</v>
      </c>
    </row>
    <row r="94" spans="1:8" ht="12.75" customHeight="1" x14ac:dyDescent="0.25">
      <c r="A94" s="613" t="s">
        <v>236</v>
      </c>
      <c r="B94" s="604">
        <v>12020126</v>
      </c>
      <c r="C94" s="605" t="s">
        <v>562</v>
      </c>
      <c r="D94" s="607"/>
      <c r="E94" s="614">
        <v>0</v>
      </c>
      <c r="F94" s="738">
        <v>0</v>
      </c>
      <c r="G94" s="749"/>
      <c r="H94" s="606">
        <f t="shared" si="3"/>
        <v>0</v>
      </c>
    </row>
    <row r="95" spans="1:8" ht="12.75" customHeight="1" x14ac:dyDescent="0.25">
      <c r="A95" s="613" t="s">
        <v>236</v>
      </c>
      <c r="B95" s="604">
        <v>12020150</v>
      </c>
      <c r="C95" s="605" t="s">
        <v>563</v>
      </c>
      <c r="D95" s="607"/>
      <c r="E95" s="614">
        <v>0</v>
      </c>
      <c r="F95" s="738">
        <v>0</v>
      </c>
      <c r="G95" s="749"/>
      <c r="H95" s="606">
        <f t="shared" si="3"/>
        <v>0</v>
      </c>
    </row>
    <row r="96" spans="1:8" ht="12.75" customHeight="1" x14ac:dyDescent="0.25">
      <c r="A96" s="613" t="s">
        <v>236</v>
      </c>
      <c r="B96" s="604">
        <v>12020446</v>
      </c>
      <c r="C96" s="605" t="s">
        <v>554</v>
      </c>
      <c r="D96" s="607"/>
      <c r="E96" s="614">
        <v>0</v>
      </c>
      <c r="F96" s="738">
        <v>0</v>
      </c>
      <c r="G96" s="749"/>
      <c r="H96" s="606">
        <f t="shared" si="3"/>
        <v>0</v>
      </c>
    </row>
    <row r="97" spans="1:8" ht="12.75" customHeight="1" x14ac:dyDescent="0.25">
      <c r="A97" s="613" t="s">
        <v>236</v>
      </c>
      <c r="B97" s="604">
        <v>12020608</v>
      </c>
      <c r="C97" s="605" t="s">
        <v>557</v>
      </c>
      <c r="D97" s="607"/>
      <c r="E97" s="614">
        <v>1000000</v>
      </c>
      <c r="F97" s="738">
        <v>1000000</v>
      </c>
      <c r="G97" s="749"/>
      <c r="H97" s="606">
        <f t="shared" si="3"/>
        <v>1000000</v>
      </c>
    </row>
    <row r="98" spans="1:8" ht="12.75" customHeight="1" x14ac:dyDescent="0.25">
      <c r="A98" s="613" t="s">
        <v>236</v>
      </c>
      <c r="B98" s="604">
        <v>12020708</v>
      </c>
      <c r="C98" s="605" t="s">
        <v>1002</v>
      </c>
      <c r="D98" s="607"/>
      <c r="E98" s="614">
        <v>2000000</v>
      </c>
      <c r="F98" s="738">
        <v>2000000</v>
      </c>
      <c r="G98" s="749"/>
      <c r="H98" s="606">
        <f t="shared" si="3"/>
        <v>2000000</v>
      </c>
    </row>
    <row r="99" spans="1:8" s="609" customFormat="1" ht="12.75" customHeight="1" x14ac:dyDescent="0.25">
      <c r="A99" s="613" t="s">
        <v>236</v>
      </c>
      <c r="B99" s="604">
        <v>12020720</v>
      </c>
      <c r="C99" s="605" t="s">
        <v>564</v>
      </c>
      <c r="D99" s="607"/>
      <c r="E99" s="614">
        <v>2000000</v>
      </c>
      <c r="F99" s="738">
        <v>2000000</v>
      </c>
      <c r="G99" s="607">
        <v>200000</v>
      </c>
      <c r="H99" s="606">
        <f t="shared" si="3"/>
        <v>1800000</v>
      </c>
    </row>
    <row r="100" spans="1:8" ht="12.75" customHeight="1" x14ac:dyDescent="0.25">
      <c r="A100" s="613" t="s">
        <v>236</v>
      </c>
      <c r="B100" s="604">
        <v>14030202</v>
      </c>
      <c r="C100" s="605" t="s">
        <v>1068</v>
      </c>
      <c r="D100" s="607"/>
      <c r="E100" s="614">
        <v>10000000</v>
      </c>
      <c r="F100" s="738">
        <v>10000000</v>
      </c>
      <c r="G100" s="749"/>
      <c r="H100" s="606">
        <f t="shared" si="3"/>
        <v>10000000</v>
      </c>
    </row>
    <row r="101" spans="1:8" s="609" customFormat="1" ht="12.75" customHeight="1" x14ac:dyDescent="0.25">
      <c r="A101" s="613" t="s">
        <v>236</v>
      </c>
      <c r="B101" s="601"/>
      <c r="C101" s="608" t="s">
        <v>528</v>
      </c>
      <c r="D101" s="721"/>
      <c r="E101" s="603">
        <f>SUM(E94:E100)</f>
        <v>15000000</v>
      </c>
      <c r="F101" s="736">
        <f>SUM(F94:F100)</f>
        <v>15000000</v>
      </c>
      <c r="G101" s="721">
        <f>SUM(G97:G100)</f>
        <v>200000</v>
      </c>
      <c r="H101" s="606">
        <f t="shared" si="3"/>
        <v>14800000</v>
      </c>
    </row>
    <row r="102" spans="1:8" ht="12.75" customHeight="1" x14ac:dyDescent="0.25">
      <c r="A102" s="613" t="s">
        <v>565</v>
      </c>
      <c r="B102" s="604"/>
      <c r="C102" s="608" t="s">
        <v>1003</v>
      </c>
      <c r="D102" s="607"/>
      <c r="E102" s="614"/>
      <c r="F102" s="738"/>
      <c r="G102" s="749"/>
      <c r="H102" s="606">
        <f t="shared" si="3"/>
        <v>0</v>
      </c>
    </row>
    <row r="103" spans="1:8" ht="12.75" customHeight="1" x14ac:dyDescent="0.25">
      <c r="A103" s="613" t="s">
        <v>565</v>
      </c>
      <c r="B103" s="604">
        <v>12020616</v>
      </c>
      <c r="C103" s="605" t="s">
        <v>559</v>
      </c>
      <c r="D103" s="607"/>
      <c r="E103" s="614">
        <v>0</v>
      </c>
      <c r="F103" s="738">
        <v>0</v>
      </c>
      <c r="G103" s="749"/>
      <c r="H103" s="606">
        <f t="shared" si="3"/>
        <v>0</v>
      </c>
    </row>
    <row r="104" spans="1:8" ht="12.75" customHeight="1" x14ac:dyDescent="0.25">
      <c r="A104" s="613" t="s">
        <v>565</v>
      </c>
      <c r="B104" s="601"/>
      <c r="C104" s="608" t="s">
        <v>528</v>
      </c>
      <c r="D104" s="721"/>
      <c r="E104" s="615">
        <v>0</v>
      </c>
      <c r="F104" s="739">
        <v>0</v>
      </c>
      <c r="G104" s="749"/>
      <c r="H104" s="606">
        <f t="shared" si="3"/>
        <v>0</v>
      </c>
    </row>
    <row r="105" spans="1:8" ht="12.75" customHeight="1" x14ac:dyDescent="0.25">
      <c r="A105" s="616" t="s">
        <v>566</v>
      </c>
      <c r="B105" s="604"/>
      <c r="C105" s="608" t="s">
        <v>567</v>
      </c>
      <c r="D105" s="607"/>
      <c r="E105" s="614"/>
      <c r="F105" s="738"/>
      <c r="G105" s="749"/>
      <c r="H105" s="606">
        <f t="shared" si="3"/>
        <v>0</v>
      </c>
    </row>
    <row r="106" spans="1:8" ht="12.75" customHeight="1" x14ac:dyDescent="0.25">
      <c r="A106" s="616" t="s">
        <v>566</v>
      </c>
      <c r="B106" s="604">
        <v>12020604</v>
      </c>
      <c r="C106" s="605" t="s">
        <v>568</v>
      </c>
      <c r="D106" s="607"/>
      <c r="E106" s="614">
        <v>100000</v>
      </c>
      <c r="F106" s="738">
        <v>100000</v>
      </c>
      <c r="G106" s="749"/>
      <c r="H106" s="606">
        <f t="shared" si="3"/>
        <v>100000</v>
      </c>
    </row>
    <row r="107" spans="1:8" ht="12.75" customHeight="1" x14ac:dyDescent="0.25">
      <c r="A107" s="616" t="s">
        <v>566</v>
      </c>
      <c r="B107" s="604">
        <v>12020611</v>
      </c>
      <c r="C107" s="605" t="s">
        <v>569</v>
      </c>
      <c r="D107" s="607"/>
      <c r="E107" s="614">
        <v>15000000</v>
      </c>
      <c r="F107" s="738">
        <v>15000000</v>
      </c>
      <c r="G107" s="749"/>
      <c r="H107" s="606">
        <f t="shared" si="3"/>
        <v>15000000</v>
      </c>
    </row>
    <row r="108" spans="1:8" ht="12.75" customHeight="1" x14ac:dyDescent="0.25">
      <c r="A108" s="616" t="s">
        <v>566</v>
      </c>
      <c r="B108" s="604">
        <v>12020803</v>
      </c>
      <c r="C108" s="605" t="s">
        <v>537</v>
      </c>
      <c r="D108" s="607"/>
      <c r="E108" s="606">
        <v>100000000</v>
      </c>
      <c r="F108" s="740">
        <v>130000000</v>
      </c>
      <c r="G108" s="749"/>
      <c r="H108" s="606">
        <f t="shared" si="3"/>
        <v>130000000</v>
      </c>
    </row>
    <row r="109" spans="1:8" ht="12.75" customHeight="1" x14ac:dyDescent="0.25">
      <c r="A109" s="616" t="s">
        <v>566</v>
      </c>
      <c r="B109" s="604">
        <v>12020905</v>
      </c>
      <c r="C109" s="605" t="s">
        <v>570</v>
      </c>
      <c r="D109" s="607"/>
      <c r="E109" s="614">
        <v>200000000</v>
      </c>
      <c r="F109" s="741">
        <v>20000000</v>
      </c>
      <c r="G109" s="749"/>
      <c r="H109" s="606">
        <f t="shared" si="3"/>
        <v>20000000</v>
      </c>
    </row>
    <row r="110" spans="1:8" ht="12.75" customHeight="1" x14ac:dyDescent="0.25">
      <c r="A110" s="616" t="s">
        <v>566</v>
      </c>
      <c r="B110" s="604">
        <v>12020906</v>
      </c>
      <c r="C110" s="605" t="s">
        <v>592</v>
      </c>
      <c r="D110" s="607"/>
      <c r="E110" s="614">
        <v>100000000</v>
      </c>
      <c r="F110" s="741">
        <v>100000000</v>
      </c>
      <c r="G110" s="749"/>
      <c r="H110" s="606">
        <f t="shared" si="3"/>
        <v>100000000</v>
      </c>
    </row>
    <row r="111" spans="1:8" s="609" customFormat="1" ht="12.75" customHeight="1" x14ac:dyDescent="0.25">
      <c r="A111" s="616" t="s">
        <v>566</v>
      </c>
      <c r="B111" s="604">
        <v>12021004</v>
      </c>
      <c r="C111" s="621" t="s">
        <v>571</v>
      </c>
      <c r="D111" s="607">
        <f>15298919+2937948</f>
        <v>18236867</v>
      </c>
      <c r="E111" s="614">
        <v>100000000</v>
      </c>
      <c r="F111" s="738">
        <v>100000000</v>
      </c>
      <c r="G111" s="607">
        <v>31283203</v>
      </c>
      <c r="H111" s="606">
        <f t="shared" si="3"/>
        <v>68716797</v>
      </c>
    </row>
    <row r="112" spans="1:8" ht="12.75" customHeight="1" x14ac:dyDescent="0.25">
      <c r="A112" s="610" t="s">
        <v>566</v>
      </c>
      <c r="B112" s="604">
        <v>12021006</v>
      </c>
      <c r="C112" s="605" t="s">
        <v>288</v>
      </c>
      <c r="D112" s="607">
        <v>25877627</v>
      </c>
      <c r="E112" s="614">
        <v>100000000</v>
      </c>
      <c r="F112" s="738">
        <v>100000000</v>
      </c>
      <c r="G112" s="749">
        <v>66793103.880000003</v>
      </c>
      <c r="H112" s="606">
        <f t="shared" si="3"/>
        <v>33206896.119999997</v>
      </c>
    </row>
    <row r="113" spans="1:8" ht="12.75" customHeight="1" x14ac:dyDescent="0.25">
      <c r="A113" s="610" t="s">
        <v>566</v>
      </c>
      <c r="B113" s="604">
        <v>12021008</v>
      </c>
      <c r="C113" s="621" t="s">
        <v>572</v>
      </c>
      <c r="D113" s="607">
        <f>10672813+5279407</f>
        <v>15952220</v>
      </c>
      <c r="E113" s="614">
        <v>100000000</v>
      </c>
      <c r="F113" s="738">
        <v>100000000</v>
      </c>
      <c r="G113" s="749">
        <v>39545645</v>
      </c>
      <c r="H113" s="606">
        <f t="shared" si="3"/>
        <v>60454355</v>
      </c>
    </row>
    <row r="114" spans="1:8" ht="12.75" customHeight="1" x14ac:dyDescent="0.25">
      <c r="A114" s="610" t="s">
        <v>566</v>
      </c>
      <c r="B114" s="601"/>
      <c r="C114" s="608" t="s">
        <v>528</v>
      </c>
      <c r="D114" s="603">
        <f>SUM(D106:D113)</f>
        <v>60066714</v>
      </c>
      <c r="E114" s="603">
        <f>SUM(E106:E113)</f>
        <v>715100000</v>
      </c>
      <c r="F114" s="736">
        <f>SUM(F106:F113)</f>
        <v>565100000</v>
      </c>
      <c r="G114" s="736">
        <f>SUM(G106:G113)</f>
        <v>137621951.88</v>
      </c>
      <c r="H114" s="606">
        <f t="shared" si="3"/>
        <v>427478048.12</v>
      </c>
    </row>
    <row r="115" spans="1:8" ht="12.75" customHeight="1" x14ac:dyDescent="0.25">
      <c r="A115" s="610" t="s">
        <v>573</v>
      </c>
      <c r="B115" s="604"/>
      <c r="C115" s="608" t="s">
        <v>574</v>
      </c>
      <c r="D115" s="607"/>
      <c r="E115" s="603"/>
      <c r="F115" s="736"/>
      <c r="G115" s="749"/>
      <c r="H115" s="606">
        <f t="shared" si="3"/>
        <v>0</v>
      </c>
    </row>
    <row r="116" spans="1:8" ht="12.75" customHeight="1" x14ac:dyDescent="0.25">
      <c r="A116" s="610" t="s">
        <v>573</v>
      </c>
      <c r="B116" s="604">
        <v>12010101</v>
      </c>
      <c r="C116" s="605" t="s">
        <v>575</v>
      </c>
      <c r="D116" s="607">
        <v>1998632132</v>
      </c>
      <c r="E116" s="606">
        <v>3152500000</v>
      </c>
      <c r="F116" s="734">
        <v>4242900180</v>
      </c>
      <c r="G116" s="749">
        <v>4072836674</v>
      </c>
      <c r="H116" s="606">
        <f t="shared" si="3"/>
        <v>170063506</v>
      </c>
    </row>
    <row r="117" spans="1:8" ht="12.75" customHeight="1" x14ac:dyDescent="0.25">
      <c r="A117" s="610" t="s">
        <v>573</v>
      </c>
      <c r="B117" s="604">
        <v>12010105</v>
      </c>
      <c r="C117" s="605" t="s">
        <v>577</v>
      </c>
      <c r="D117" s="607"/>
      <c r="E117" s="606">
        <v>30000000</v>
      </c>
      <c r="F117" s="734">
        <v>30000000</v>
      </c>
      <c r="G117" s="749">
        <v>150</v>
      </c>
      <c r="H117" s="606">
        <f t="shared" si="3"/>
        <v>29999850</v>
      </c>
    </row>
    <row r="118" spans="1:8" ht="12.75" customHeight="1" x14ac:dyDescent="0.25">
      <c r="A118" s="610" t="s">
        <v>573</v>
      </c>
      <c r="B118" s="604">
        <v>12010109</v>
      </c>
      <c r="C118" s="605" t="s">
        <v>576</v>
      </c>
      <c r="D118" s="607">
        <v>15515282</v>
      </c>
      <c r="E118" s="606">
        <v>5000000</v>
      </c>
      <c r="F118" s="734">
        <v>5000000</v>
      </c>
      <c r="G118" s="749">
        <v>3937243</v>
      </c>
      <c r="H118" s="606">
        <f t="shared" si="3"/>
        <v>1062757</v>
      </c>
    </row>
    <row r="119" spans="1:8" ht="12.75" customHeight="1" x14ac:dyDescent="0.25">
      <c r="A119" s="610" t="s">
        <v>573</v>
      </c>
      <c r="B119" s="604">
        <v>12010110</v>
      </c>
      <c r="C119" s="605" t="s">
        <v>578</v>
      </c>
      <c r="D119" s="607">
        <v>65594738</v>
      </c>
      <c r="E119" s="606">
        <v>350000000</v>
      </c>
      <c r="F119" s="740">
        <v>150000000</v>
      </c>
      <c r="G119" s="749">
        <v>167825050</v>
      </c>
      <c r="H119" s="606">
        <f t="shared" si="3"/>
        <v>-17825050</v>
      </c>
    </row>
    <row r="120" spans="1:8" ht="12.75" customHeight="1" x14ac:dyDescent="0.25">
      <c r="A120" s="610" t="s">
        <v>573</v>
      </c>
      <c r="B120" s="604">
        <v>12010111</v>
      </c>
      <c r="C120" s="605" t="s">
        <v>579</v>
      </c>
      <c r="D120" s="607"/>
      <c r="E120" s="606">
        <v>2000000</v>
      </c>
      <c r="F120" s="734">
        <v>2000000</v>
      </c>
      <c r="G120" s="749"/>
      <c r="H120" s="606">
        <f t="shared" si="3"/>
        <v>2000000</v>
      </c>
    </row>
    <row r="121" spans="1:8" ht="12.75" customHeight="1" x14ac:dyDescent="0.25">
      <c r="A121" s="610" t="s">
        <v>573</v>
      </c>
      <c r="B121" s="604">
        <v>12010199</v>
      </c>
      <c r="C121" s="605" t="s">
        <v>1087</v>
      </c>
      <c r="D121" s="607"/>
      <c r="E121" s="606">
        <v>2000000</v>
      </c>
      <c r="F121" s="734">
        <v>2000000</v>
      </c>
      <c r="G121" s="749"/>
      <c r="H121" s="606">
        <f t="shared" si="3"/>
        <v>2000000</v>
      </c>
    </row>
    <row r="122" spans="1:8" ht="12.75" customHeight="1" x14ac:dyDescent="0.25">
      <c r="A122" s="610" t="s">
        <v>573</v>
      </c>
      <c r="B122" s="604">
        <v>12020132</v>
      </c>
      <c r="C122" s="605" t="s">
        <v>580</v>
      </c>
      <c r="D122" s="607">
        <v>8465925</v>
      </c>
      <c r="E122" s="606">
        <v>18000000</v>
      </c>
      <c r="F122" s="734">
        <v>18000000</v>
      </c>
      <c r="G122" s="749">
        <v>18021550</v>
      </c>
      <c r="H122" s="606">
        <f t="shared" si="3"/>
        <v>-21550</v>
      </c>
    </row>
    <row r="123" spans="1:8" ht="12.75" customHeight="1" x14ac:dyDescent="0.25">
      <c r="A123" s="610" t="s">
        <v>573</v>
      </c>
      <c r="B123" s="604">
        <v>12020133</v>
      </c>
      <c r="C123" s="605" t="s">
        <v>581</v>
      </c>
      <c r="D123" s="607">
        <v>4491000</v>
      </c>
      <c r="E123" s="606">
        <v>12000000</v>
      </c>
      <c r="F123" s="734">
        <v>12000000</v>
      </c>
      <c r="G123" s="749">
        <v>5340400</v>
      </c>
      <c r="H123" s="606">
        <f t="shared" si="3"/>
        <v>6659600</v>
      </c>
    </row>
    <row r="124" spans="1:8" ht="12.75" customHeight="1" x14ac:dyDescent="0.25">
      <c r="A124" s="610" t="s">
        <v>573</v>
      </c>
      <c r="B124" s="604">
        <v>12020137</v>
      </c>
      <c r="C124" s="605" t="s">
        <v>582</v>
      </c>
      <c r="D124" s="607">
        <v>14275</v>
      </c>
      <c r="E124" s="606">
        <v>100000</v>
      </c>
      <c r="F124" s="734">
        <v>100000</v>
      </c>
      <c r="G124" s="749">
        <v>14275</v>
      </c>
      <c r="H124" s="606">
        <f t="shared" si="3"/>
        <v>85725</v>
      </c>
    </row>
    <row r="125" spans="1:8" ht="12.75" customHeight="1" x14ac:dyDescent="0.25">
      <c r="A125" s="610" t="s">
        <v>573</v>
      </c>
      <c r="B125" s="604">
        <v>12020139</v>
      </c>
      <c r="C125" s="605" t="s">
        <v>583</v>
      </c>
      <c r="D125" s="607">
        <v>228575</v>
      </c>
      <c r="E125" s="606">
        <v>400000</v>
      </c>
      <c r="F125" s="734">
        <v>400000</v>
      </c>
      <c r="G125" s="749">
        <v>561625</v>
      </c>
      <c r="H125" s="606">
        <f t="shared" si="3"/>
        <v>-161625</v>
      </c>
    </row>
    <row r="126" spans="1:8" ht="12.75" customHeight="1" x14ac:dyDescent="0.25">
      <c r="A126" s="610" t="s">
        <v>573</v>
      </c>
      <c r="B126" s="604">
        <v>12020140</v>
      </c>
      <c r="C126" s="605" t="s">
        <v>1004</v>
      </c>
      <c r="D126" s="607">
        <v>121650</v>
      </c>
      <c r="E126" s="606">
        <v>400000</v>
      </c>
      <c r="F126" s="734">
        <v>400000</v>
      </c>
      <c r="G126" s="749">
        <v>314650</v>
      </c>
      <c r="H126" s="606">
        <f t="shared" si="3"/>
        <v>85350</v>
      </c>
    </row>
    <row r="127" spans="1:8" ht="12.75" customHeight="1" x14ac:dyDescent="0.25">
      <c r="A127" s="610" t="s">
        <v>573</v>
      </c>
      <c r="B127" s="604">
        <v>12020141</v>
      </c>
      <c r="C127" s="605" t="s">
        <v>1005</v>
      </c>
      <c r="D127" s="607"/>
      <c r="E127" s="606">
        <v>100000</v>
      </c>
      <c r="F127" s="734">
        <v>100000</v>
      </c>
      <c r="G127" s="749">
        <v>65400</v>
      </c>
      <c r="H127" s="606">
        <f t="shared" si="3"/>
        <v>34600</v>
      </c>
    </row>
    <row r="128" spans="1:8" ht="12.75" customHeight="1" x14ac:dyDescent="0.25">
      <c r="A128" s="610" t="s">
        <v>573</v>
      </c>
      <c r="B128" s="604">
        <v>12020142</v>
      </c>
      <c r="C128" s="605" t="s">
        <v>584</v>
      </c>
      <c r="D128" s="607">
        <v>192260</v>
      </c>
      <c r="E128" s="606">
        <v>300000</v>
      </c>
      <c r="F128" s="734">
        <v>300000</v>
      </c>
      <c r="G128" s="749">
        <v>407060</v>
      </c>
      <c r="H128" s="606">
        <f t="shared" si="3"/>
        <v>-107060</v>
      </c>
    </row>
    <row r="129" spans="1:8" ht="12.75" customHeight="1" x14ac:dyDescent="0.25">
      <c r="A129" s="610" t="s">
        <v>573</v>
      </c>
      <c r="B129" s="604">
        <v>12020143</v>
      </c>
      <c r="C129" s="605" t="s">
        <v>1079</v>
      </c>
      <c r="D129" s="607">
        <v>75475</v>
      </c>
      <c r="E129" s="606">
        <v>300000</v>
      </c>
      <c r="F129" s="734">
        <v>300000</v>
      </c>
      <c r="G129" s="749">
        <v>140250</v>
      </c>
      <c r="H129" s="606">
        <f t="shared" si="3"/>
        <v>159750</v>
      </c>
    </row>
    <row r="130" spans="1:8" ht="12.75" customHeight="1" x14ac:dyDescent="0.25">
      <c r="A130" s="610" t="s">
        <v>573</v>
      </c>
      <c r="B130" s="604">
        <v>12020146</v>
      </c>
      <c r="C130" s="605" t="s">
        <v>585</v>
      </c>
      <c r="D130" s="607">
        <v>1824625</v>
      </c>
      <c r="E130" s="606">
        <v>6000000</v>
      </c>
      <c r="F130" s="734">
        <v>6000000</v>
      </c>
      <c r="G130" s="749">
        <v>3930150</v>
      </c>
      <c r="H130" s="606">
        <f t="shared" si="3"/>
        <v>2069850</v>
      </c>
    </row>
    <row r="131" spans="1:8" ht="12.75" customHeight="1" x14ac:dyDescent="0.25">
      <c r="A131" s="610" t="s">
        <v>573</v>
      </c>
      <c r="B131" s="604">
        <v>12020147</v>
      </c>
      <c r="C131" s="605" t="s">
        <v>586</v>
      </c>
      <c r="D131" s="607">
        <v>9215000</v>
      </c>
      <c r="E131" s="606">
        <v>18000000</v>
      </c>
      <c r="F131" s="734">
        <v>18000000</v>
      </c>
      <c r="G131" s="749">
        <v>18325500</v>
      </c>
      <c r="H131" s="606">
        <f t="shared" si="3"/>
        <v>-325500</v>
      </c>
    </row>
    <row r="132" spans="1:8" ht="12.75" customHeight="1" x14ac:dyDescent="0.25">
      <c r="A132" s="610" t="s">
        <v>573</v>
      </c>
      <c r="B132" s="604">
        <v>12020154</v>
      </c>
      <c r="C132" s="605" t="s">
        <v>1006</v>
      </c>
      <c r="D132" s="607">
        <v>413300</v>
      </c>
      <c r="E132" s="606">
        <v>600000</v>
      </c>
      <c r="F132" s="734">
        <v>600000</v>
      </c>
      <c r="G132" s="749">
        <v>964200</v>
      </c>
      <c r="H132" s="606">
        <f t="shared" si="3"/>
        <v>-364200</v>
      </c>
    </row>
    <row r="133" spans="1:8" ht="12.75" customHeight="1" x14ac:dyDescent="0.25">
      <c r="A133" s="610" t="s">
        <v>573</v>
      </c>
      <c r="B133" s="604">
        <v>12020445</v>
      </c>
      <c r="C133" s="605" t="s">
        <v>1077</v>
      </c>
      <c r="D133" s="607">
        <v>98400</v>
      </c>
      <c r="E133" s="606">
        <v>300000</v>
      </c>
      <c r="F133" s="734">
        <v>300000</v>
      </c>
      <c r="G133" s="749">
        <v>113400</v>
      </c>
      <c r="H133" s="606">
        <f t="shared" ref="H133:H196" si="4">F133-G133</f>
        <v>186600</v>
      </c>
    </row>
    <row r="134" spans="1:8" s="609" customFormat="1" ht="12.75" customHeight="1" x14ac:dyDescent="0.25">
      <c r="A134" s="610" t="s">
        <v>573</v>
      </c>
      <c r="B134" s="604">
        <v>12020496</v>
      </c>
      <c r="C134" s="605" t="s">
        <v>1078</v>
      </c>
      <c r="D134" s="607">
        <v>126250</v>
      </c>
      <c r="E134" s="606">
        <v>350000</v>
      </c>
      <c r="F134" s="734">
        <v>350000</v>
      </c>
      <c r="G134" s="607">
        <v>261550</v>
      </c>
      <c r="H134" s="606">
        <f t="shared" si="4"/>
        <v>88450</v>
      </c>
    </row>
    <row r="135" spans="1:8" ht="12.75" customHeight="1" x14ac:dyDescent="0.25">
      <c r="A135" s="610" t="s">
        <v>573</v>
      </c>
      <c r="B135" s="604">
        <v>12020499</v>
      </c>
      <c r="C135" s="621" t="s">
        <v>539</v>
      </c>
      <c r="D135" s="607"/>
      <c r="E135" s="606">
        <v>100000</v>
      </c>
      <c r="F135" s="734">
        <v>100000</v>
      </c>
      <c r="G135" s="749"/>
      <c r="H135" s="606">
        <f t="shared" si="4"/>
        <v>100000</v>
      </c>
    </row>
    <row r="136" spans="1:8" ht="12.75" customHeight="1" x14ac:dyDescent="0.25">
      <c r="A136" s="610" t="s">
        <v>573</v>
      </c>
      <c r="B136" s="604">
        <v>12020599</v>
      </c>
      <c r="C136" s="605" t="s">
        <v>587</v>
      </c>
      <c r="D136" s="607">
        <v>15600</v>
      </c>
      <c r="E136" s="606">
        <v>250000</v>
      </c>
      <c r="F136" s="734">
        <v>250000</v>
      </c>
      <c r="G136" s="749">
        <v>15800</v>
      </c>
      <c r="H136" s="606">
        <f t="shared" si="4"/>
        <v>234200</v>
      </c>
    </row>
    <row r="137" spans="1:8" ht="12.75" customHeight="1" x14ac:dyDescent="0.25">
      <c r="A137" s="610" t="s">
        <v>573</v>
      </c>
      <c r="B137" s="601"/>
      <c r="C137" s="608" t="s">
        <v>528</v>
      </c>
      <c r="D137" s="603">
        <f>SUM(D116:D136)</f>
        <v>2105024487</v>
      </c>
      <c r="E137" s="603">
        <f>SUM(E116:E136)</f>
        <v>3598700000</v>
      </c>
      <c r="F137" s="736">
        <f>SUM(F116:F136)</f>
        <v>4489100180</v>
      </c>
      <c r="G137" s="603">
        <f>SUM(G116:G136)</f>
        <v>4293074927</v>
      </c>
      <c r="H137" s="606">
        <f t="shared" si="4"/>
        <v>196025253</v>
      </c>
    </row>
    <row r="138" spans="1:8" ht="12.75" customHeight="1" x14ac:dyDescent="0.25">
      <c r="A138" s="610" t="s">
        <v>49</v>
      </c>
      <c r="B138" s="604"/>
      <c r="C138" s="608" t="s">
        <v>444</v>
      </c>
      <c r="D138" s="607"/>
      <c r="E138" s="603"/>
      <c r="F138" s="736"/>
      <c r="G138" s="749"/>
      <c r="H138" s="606">
        <f t="shared" si="4"/>
        <v>0</v>
      </c>
    </row>
    <row r="139" spans="1:8" ht="12.75" customHeight="1" x14ac:dyDescent="0.25">
      <c r="A139" s="610" t="s">
        <v>49</v>
      </c>
      <c r="B139" s="604">
        <v>12020449</v>
      </c>
      <c r="C139" s="605" t="s">
        <v>647</v>
      </c>
      <c r="D139" s="607">
        <v>3662100</v>
      </c>
      <c r="E139" s="606">
        <v>8000000</v>
      </c>
      <c r="F139" s="734">
        <v>8000000</v>
      </c>
      <c r="G139" s="749">
        <v>15152600</v>
      </c>
      <c r="H139" s="606">
        <f t="shared" si="4"/>
        <v>-7152600</v>
      </c>
    </row>
    <row r="140" spans="1:8" s="609" customFormat="1" ht="12.75" customHeight="1" x14ac:dyDescent="0.25">
      <c r="A140" s="610" t="s">
        <v>49</v>
      </c>
      <c r="B140" s="604">
        <v>12020499</v>
      </c>
      <c r="C140" s="605" t="s">
        <v>539</v>
      </c>
      <c r="D140" s="607">
        <v>1000000</v>
      </c>
      <c r="E140" s="606">
        <v>30000000</v>
      </c>
      <c r="F140" s="734">
        <v>30000000</v>
      </c>
      <c r="G140" s="607">
        <v>1000000</v>
      </c>
      <c r="H140" s="606">
        <f t="shared" si="4"/>
        <v>29000000</v>
      </c>
    </row>
    <row r="141" spans="1:8" ht="12.75" customHeight="1" x14ac:dyDescent="0.25">
      <c r="A141" s="610" t="s">
        <v>49</v>
      </c>
      <c r="B141" s="604">
        <v>12020712</v>
      </c>
      <c r="C141" s="605" t="s">
        <v>1007</v>
      </c>
      <c r="D141" s="607"/>
      <c r="E141" s="606">
        <v>10000000</v>
      </c>
      <c r="F141" s="734">
        <v>10000000</v>
      </c>
      <c r="G141" s="749"/>
      <c r="H141" s="606">
        <f t="shared" si="4"/>
        <v>10000000</v>
      </c>
    </row>
    <row r="142" spans="1:8" ht="12.75" customHeight="1" x14ac:dyDescent="0.25">
      <c r="A142" s="610" t="s">
        <v>49</v>
      </c>
      <c r="B142" s="604">
        <v>12020906</v>
      </c>
      <c r="C142" s="605" t="s">
        <v>1094</v>
      </c>
      <c r="D142" s="607"/>
      <c r="E142" s="606">
        <v>30000000</v>
      </c>
      <c r="F142" s="734">
        <v>30000000</v>
      </c>
      <c r="G142" s="749"/>
      <c r="H142" s="606">
        <f t="shared" si="4"/>
        <v>30000000</v>
      </c>
    </row>
    <row r="143" spans="1:8" ht="12.75" customHeight="1" x14ac:dyDescent="0.25">
      <c r="A143" s="610" t="s">
        <v>49</v>
      </c>
      <c r="B143" s="604">
        <v>12021012</v>
      </c>
      <c r="C143" s="605" t="s">
        <v>1008</v>
      </c>
      <c r="D143" s="607"/>
      <c r="E143" s="606">
        <v>70000</v>
      </c>
      <c r="F143" s="734">
        <v>70000</v>
      </c>
      <c r="G143" s="749"/>
      <c r="H143" s="606">
        <f t="shared" si="4"/>
        <v>70000</v>
      </c>
    </row>
    <row r="144" spans="1:8" s="609" customFormat="1" ht="12.75" customHeight="1" x14ac:dyDescent="0.25">
      <c r="A144" s="610" t="s">
        <v>49</v>
      </c>
      <c r="B144" s="601"/>
      <c r="C144" s="608" t="s">
        <v>528</v>
      </c>
      <c r="D144" s="603">
        <f>SUM(D139:D143)</f>
        <v>4662100</v>
      </c>
      <c r="E144" s="603">
        <f>SUM(E139:E143)</f>
        <v>78070000</v>
      </c>
      <c r="F144" s="736">
        <f>SUM(F139:F143)</f>
        <v>78070000</v>
      </c>
      <c r="G144" s="603">
        <f>SUM(G139:G143)</f>
        <v>16152600</v>
      </c>
      <c r="H144" s="606">
        <f t="shared" si="4"/>
        <v>61917400</v>
      </c>
    </row>
    <row r="145" spans="1:8" ht="12.75" customHeight="1" x14ac:dyDescent="0.25">
      <c r="A145" s="600" t="s">
        <v>590</v>
      </c>
      <c r="B145" s="604"/>
      <c r="C145" s="608" t="s">
        <v>591</v>
      </c>
      <c r="D145" s="607"/>
      <c r="E145" s="606"/>
      <c r="F145" s="734"/>
      <c r="G145" s="749"/>
      <c r="H145" s="606">
        <f t="shared" si="4"/>
        <v>0</v>
      </c>
    </row>
    <row r="146" spans="1:8" ht="12.75" customHeight="1" x14ac:dyDescent="0.25">
      <c r="A146" s="600" t="s">
        <v>590</v>
      </c>
      <c r="B146" s="604">
        <v>12020906</v>
      </c>
      <c r="C146" s="605" t="s">
        <v>592</v>
      </c>
      <c r="D146" s="607">
        <v>287321497</v>
      </c>
      <c r="E146" s="606">
        <v>0</v>
      </c>
      <c r="F146" s="734">
        <v>0</v>
      </c>
      <c r="G146" s="749">
        <v>43834568</v>
      </c>
      <c r="H146" s="606">
        <f t="shared" si="4"/>
        <v>-43834568</v>
      </c>
    </row>
    <row r="147" spans="1:8" s="609" customFormat="1" ht="12.75" customHeight="1" x14ac:dyDescent="0.25">
      <c r="A147" s="600" t="s">
        <v>590</v>
      </c>
      <c r="B147" s="601"/>
      <c r="C147" s="608" t="s">
        <v>528</v>
      </c>
      <c r="D147" s="603">
        <f>SUM(D146)</f>
        <v>287321497</v>
      </c>
      <c r="E147" s="603">
        <f>SUM(E146)</f>
        <v>0</v>
      </c>
      <c r="F147" s="736">
        <f>SUM(F146)</f>
        <v>0</v>
      </c>
      <c r="G147" s="603">
        <f>SUM(G146)</f>
        <v>43834568</v>
      </c>
      <c r="H147" s="606">
        <f t="shared" si="4"/>
        <v>-43834568</v>
      </c>
    </row>
    <row r="148" spans="1:8" ht="12.75" customHeight="1" x14ac:dyDescent="0.25">
      <c r="A148" s="610" t="s">
        <v>588</v>
      </c>
      <c r="B148" s="604"/>
      <c r="C148" s="608" t="s">
        <v>589</v>
      </c>
      <c r="D148" s="607"/>
      <c r="E148" s="603"/>
      <c r="F148" s="736"/>
      <c r="G148" s="749"/>
      <c r="H148" s="606">
        <f t="shared" si="4"/>
        <v>0</v>
      </c>
    </row>
    <row r="149" spans="1:8" ht="12.75" customHeight="1" x14ac:dyDescent="0.25">
      <c r="A149" s="610" t="s">
        <v>588</v>
      </c>
      <c r="B149" s="604">
        <v>12021006</v>
      </c>
      <c r="C149" s="605" t="s">
        <v>288</v>
      </c>
      <c r="D149" s="607"/>
      <c r="E149" s="606">
        <v>2000000</v>
      </c>
      <c r="F149" s="734">
        <v>2000000</v>
      </c>
      <c r="G149" s="749">
        <v>0</v>
      </c>
      <c r="H149" s="606">
        <f t="shared" si="4"/>
        <v>2000000</v>
      </c>
    </row>
    <row r="150" spans="1:8" s="609" customFormat="1" ht="12.75" customHeight="1" x14ac:dyDescent="0.25">
      <c r="A150" s="610" t="s">
        <v>588</v>
      </c>
      <c r="B150" s="601"/>
      <c r="C150" s="608" t="s">
        <v>528</v>
      </c>
      <c r="D150" s="721"/>
      <c r="E150" s="603">
        <f>SUM(E149)</f>
        <v>2000000</v>
      </c>
      <c r="F150" s="736">
        <f>SUM(F149)</f>
        <v>2000000</v>
      </c>
      <c r="G150" s="736">
        <f>SUM(G149)</f>
        <v>0</v>
      </c>
      <c r="H150" s="606">
        <f t="shared" si="4"/>
        <v>2000000</v>
      </c>
    </row>
    <row r="151" spans="1:8" ht="12.75" customHeight="1" x14ac:dyDescent="0.25">
      <c r="A151" s="610" t="s">
        <v>427</v>
      </c>
      <c r="B151" s="604"/>
      <c r="C151" s="608" t="s">
        <v>431</v>
      </c>
      <c r="D151" s="607"/>
      <c r="E151" s="606"/>
      <c r="F151" s="734"/>
      <c r="G151" s="749"/>
      <c r="H151" s="606">
        <f t="shared" si="4"/>
        <v>0</v>
      </c>
    </row>
    <row r="152" spans="1:8" ht="12.75" customHeight="1" x14ac:dyDescent="0.25">
      <c r="A152" s="610" t="s">
        <v>427</v>
      </c>
      <c r="B152" s="604">
        <v>12020710</v>
      </c>
      <c r="C152" s="605" t="s">
        <v>1009</v>
      </c>
      <c r="D152" s="607">
        <v>184400</v>
      </c>
      <c r="E152" s="606">
        <v>7000000</v>
      </c>
      <c r="F152" s="734">
        <v>7000000</v>
      </c>
      <c r="G152" s="749">
        <v>5310400</v>
      </c>
      <c r="H152" s="606">
        <f t="shared" si="4"/>
        <v>1689600</v>
      </c>
    </row>
    <row r="153" spans="1:8" ht="12.75" customHeight="1" x14ac:dyDescent="0.25">
      <c r="A153" s="610" t="s">
        <v>427</v>
      </c>
      <c r="B153" s="601"/>
      <c r="C153" s="608" t="s">
        <v>528</v>
      </c>
      <c r="D153" s="603">
        <f>SUM(D152)</f>
        <v>184400</v>
      </c>
      <c r="E153" s="603">
        <f>SUM(E152)</f>
        <v>7000000</v>
      </c>
      <c r="F153" s="736">
        <f>SUM(F152)</f>
        <v>7000000</v>
      </c>
      <c r="G153" s="603">
        <f>SUM(G152)</f>
        <v>5310400</v>
      </c>
      <c r="H153" s="606">
        <f t="shared" si="4"/>
        <v>1689600</v>
      </c>
    </row>
    <row r="154" spans="1:8" ht="12.75" customHeight="1" x14ac:dyDescent="0.25">
      <c r="A154" s="610" t="s">
        <v>0</v>
      </c>
      <c r="B154" s="604"/>
      <c r="C154" s="608" t="s">
        <v>1349</v>
      </c>
      <c r="D154" s="607"/>
      <c r="E154" s="603"/>
      <c r="F154" s="736"/>
      <c r="G154" s="749"/>
      <c r="H154" s="606">
        <f t="shared" si="4"/>
        <v>0</v>
      </c>
    </row>
    <row r="155" spans="1:8" ht="12.75" customHeight="1" x14ac:dyDescent="0.25">
      <c r="A155" s="610" t="s">
        <v>0</v>
      </c>
      <c r="B155" s="604">
        <v>12020145</v>
      </c>
      <c r="C155" s="605" t="s">
        <v>1010</v>
      </c>
      <c r="D155" s="607">
        <v>95000</v>
      </c>
      <c r="E155" s="606">
        <v>200000</v>
      </c>
      <c r="F155" s="734">
        <v>200000</v>
      </c>
      <c r="G155" s="749">
        <v>104000</v>
      </c>
      <c r="H155" s="606">
        <f t="shared" si="4"/>
        <v>96000</v>
      </c>
    </row>
    <row r="156" spans="1:8" ht="12.75" customHeight="1" x14ac:dyDescent="0.25">
      <c r="A156" s="610" t="s">
        <v>0</v>
      </c>
      <c r="B156" s="604">
        <v>12020146</v>
      </c>
      <c r="C156" s="605" t="s">
        <v>585</v>
      </c>
      <c r="D156" s="607"/>
      <c r="E156" s="606">
        <v>50000</v>
      </c>
      <c r="F156" s="734">
        <v>50000</v>
      </c>
      <c r="G156" s="749"/>
      <c r="H156" s="606">
        <f t="shared" si="4"/>
        <v>50000</v>
      </c>
    </row>
    <row r="157" spans="1:8" ht="12.75" customHeight="1" x14ac:dyDescent="0.25">
      <c r="A157" s="610" t="s">
        <v>0</v>
      </c>
      <c r="B157" s="604">
        <v>12020148</v>
      </c>
      <c r="C157" s="605" t="s">
        <v>593</v>
      </c>
      <c r="D157" s="607">
        <v>1654500</v>
      </c>
      <c r="E157" s="606">
        <v>5000000</v>
      </c>
      <c r="F157" s="734">
        <v>5000000</v>
      </c>
      <c r="G157" s="749">
        <v>3541450</v>
      </c>
      <c r="H157" s="606">
        <f t="shared" si="4"/>
        <v>1458550</v>
      </c>
    </row>
    <row r="158" spans="1:8" ht="12.75" customHeight="1" x14ac:dyDescent="0.25">
      <c r="A158" s="610" t="s">
        <v>0</v>
      </c>
      <c r="B158" s="604">
        <v>12020450</v>
      </c>
      <c r="C158" s="605" t="s">
        <v>555</v>
      </c>
      <c r="D158" s="607"/>
      <c r="E158" s="606">
        <v>30000</v>
      </c>
      <c r="F158" s="734">
        <v>30000</v>
      </c>
      <c r="G158" s="749"/>
      <c r="H158" s="606">
        <f t="shared" si="4"/>
        <v>30000</v>
      </c>
    </row>
    <row r="159" spans="1:8" ht="12.75" customHeight="1" x14ac:dyDescent="0.25">
      <c r="A159" s="610" t="s">
        <v>0</v>
      </c>
      <c r="B159" s="604">
        <v>12020480</v>
      </c>
      <c r="C159" s="605" t="s">
        <v>594</v>
      </c>
      <c r="D159" s="607"/>
      <c r="E159" s="606">
        <v>300000</v>
      </c>
      <c r="F159" s="734">
        <v>300000</v>
      </c>
      <c r="G159" s="749"/>
      <c r="H159" s="606">
        <f t="shared" si="4"/>
        <v>300000</v>
      </c>
    </row>
    <row r="160" spans="1:8" ht="12.75" customHeight="1" x14ac:dyDescent="0.25">
      <c r="A160" s="610" t="s">
        <v>0</v>
      </c>
      <c r="B160" s="604">
        <v>12020499</v>
      </c>
      <c r="C160" s="605" t="s">
        <v>539</v>
      </c>
      <c r="D160" s="607"/>
      <c r="E160" s="606">
        <v>300000</v>
      </c>
      <c r="F160" s="734">
        <v>300000</v>
      </c>
      <c r="G160" s="749"/>
      <c r="H160" s="606">
        <f t="shared" si="4"/>
        <v>300000</v>
      </c>
    </row>
    <row r="161" spans="1:8" ht="12.75" customHeight="1" x14ac:dyDescent="0.25">
      <c r="A161" s="610" t="s">
        <v>0</v>
      </c>
      <c r="B161" s="604">
        <v>12020508</v>
      </c>
      <c r="C161" s="605" t="s">
        <v>595</v>
      </c>
      <c r="D161" s="607"/>
      <c r="E161" s="606">
        <v>200000</v>
      </c>
      <c r="F161" s="734">
        <v>200000</v>
      </c>
      <c r="G161" s="749"/>
      <c r="H161" s="606">
        <f t="shared" si="4"/>
        <v>200000</v>
      </c>
    </row>
    <row r="162" spans="1:8" ht="12.75" customHeight="1" x14ac:dyDescent="0.25">
      <c r="A162" s="610" t="s">
        <v>0</v>
      </c>
      <c r="B162" s="604">
        <v>12020509</v>
      </c>
      <c r="C162" s="605" t="s">
        <v>596</v>
      </c>
      <c r="D162" s="607"/>
      <c r="E162" s="606">
        <v>200000</v>
      </c>
      <c r="F162" s="734">
        <v>200000</v>
      </c>
      <c r="G162" s="749"/>
      <c r="H162" s="606">
        <f t="shared" si="4"/>
        <v>200000</v>
      </c>
    </row>
    <row r="163" spans="1:8" ht="12.75" customHeight="1" x14ac:dyDescent="0.25">
      <c r="A163" s="610" t="s">
        <v>0</v>
      </c>
      <c r="B163" s="604">
        <v>12020703</v>
      </c>
      <c r="C163" s="605" t="s">
        <v>1011</v>
      </c>
      <c r="D163" s="607">
        <v>4154000</v>
      </c>
      <c r="E163" s="606">
        <v>12000000</v>
      </c>
      <c r="F163" s="734">
        <v>12000000</v>
      </c>
      <c r="G163" s="749">
        <v>5263500</v>
      </c>
      <c r="H163" s="606">
        <f t="shared" si="4"/>
        <v>6736500</v>
      </c>
    </row>
    <row r="164" spans="1:8" ht="12.75" customHeight="1" x14ac:dyDescent="0.25">
      <c r="A164" s="610" t="s">
        <v>0</v>
      </c>
      <c r="B164" s="604">
        <v>12020704</v>
      </c>
      <c r="C164" s="605" t="s">
        <v>995</v>
      </c>
      <c r="D164" s="607"/>
      <c r="E164" s="606">
        <v>1500000</v>
      </c>
      <c r="F164" s="734">
        <v>1500000</v>
      </c>
      <c r="G164" s="749"/>
      <c r="H164" s="606">
        <f t="shared" si="4"/>
        <v>1500000</v>
      </c>
    </row>
    <row r="165" spans="1:8" s="609" customFormat="1" ht="12.75" customHeight="1" x14ac:dyDescent="0.25">
      <c r="A165" s="610" t="s">
        <v>0</v>
      </c>
      <c r="B165" s="604">
        <v>12020711</v>
      </c>
      <c r="C165" s="605" t="s">
        <v>998</v>
      </c>
      <c r="D165" s="607"/>
      <c r="E165" s="606">
        <v>70000</v>
      </c>
      <c r="F165" s="734">
        <v>70000</v>
      </c>
      <c r="G165" s="721"/>
      <c r="H165" s="606">
        <f t="shared" si="4"/>
        <v>70000</v>
      </c>
    </row>
    <row r="166" spans="1:8" ht="12.75" customHeight="1" x14ac:dyDescent="0.25">
      <c r="A166" s="610" t="s">
        <v>0</v>
      </c>
      <c r="B166" s="604">
        <v>12020714</v>
      </c>
      <c r="C166" s="605" t="s">
        <v>597</v>
      </c>
      <c r="D166" s="607"/>
      <c r="E166" s="606">
        <v>1000000</v>
      </c>
      <c r="F166" s="734">
        <v>1000000</v>
      </c>
      <c r="G166" s="749"/>
      <c r="H166" s="606">
        <f t="shared" si="4"/>
        <v>1000000</v>
      </c>
    </row>
    <row r="167" spans="1:8" ht="12.75" customHeight="1" x14ac:dyDescent="0.25">
      <c r="A167" s="610" t="s">
        <v>0</v>
      </c>
      <c r="B167" s="604">
        <v>12020719</v>
      </c>
      <c r="C167" s="605" t="s">
        <v>534</v>
      </c>
      <c r="D167" s="607"/>
      <c r="E167" s="606">
        <v>200000</v>
      </c>
      <c r="F167" s="734">
        <v>200000</v>
      </c>
      <c r="G167" s="749"/>
      <c r="H167" s="606">
        <f t="shared" si="4"/>
        <v>200000</v>
      </c>
    </row>
    <row r="168" spans="1:8" s="609" customFormat="1" ht="12.75" customHeight="1" x14ac:dyDescent="0.25">
      <c r="A168" s="610" t="s">
        <v>0</v>
      </c>
      <c r="B168" s="601"/>
      <c r="C168" s="608" t="s">
        <v>528</v>
      </c>
      <c r="D168" s="603">
        <f>SUM(D155:D167)</f>
        <v>5903500</v>
      </c>
      <c r="E168" s="603">
        <f>SUM(E155:E167)</f>
        <v>21050000</v>
      </c>
      <c r="F168" s="736">
        <f>SUM(F155:F167)</f>
        <v>21050000</v>
      </c>
      <c r="G168" s="736">
        <f>SUM(G155:G167)</f>
        <v>8908950</v>
      </c>
      <c r="H168" s="606">
        <f t="shared" si="4"/>
        <v>12141050</v>
      </c>
    </row>
    <row r="169" spans="1:8" ht="12.75" customHeight="1" x14ac:dyDescent="0.25">
      <c r="A169" s="600" t="s">
        <v>1096</v>
      </c>
      <c r="B169" s="604"/>
      <c r="C169" s="608" t="s">
        <v>598</v>
      </c>
      <c r="D169" s="607"/>
      <c r="E169" s="603"/>
      <c r="F169" s="736"/>
      <c r="G169" s="749"/>
      <c r="H169" s="606">
        <f t="shared" si="4"/>
        <v>0</v>
      </c>
    </row>
    <row r="170" spans="1:8" ht="12.75" customHeight="1" x14ac:dyDescent="0.25">
      <c r="A170" s="600" t="s">
        <v>1096</v>
      </c>
      <c r="B170" s="604">
        <v>12020704</v>
      </c>
      <c r="C170" s="605" t="s">
        <v>995</v>
      </c>
      <c r="D170" s="607"/>
      <c r="E170" s="606">
        <v>3000000</v>
      </c>
      <c r="F170" s="734">
        <v>3000000</v>
      </c>
      <c r="G170" s="749"/>
      <c r="H170" s="606">
        <f t="shared" si="4"/>
        <v>3000000</v>
      </c>
    </row>
    <row r="171" spans="1:8" s="609" customFormat="1" ht="12.75" customHeight="1" x14ac:dyDescent="0.25">
      <c r="A171" s="600" t="s">
        <v>1096</v>
      </c>
      <c r="B171" s="601"/>
      <c r="C171" s="608" t="s">
        <v>528</v>
      </c>
      <c r="D171" s="721"/>
      <c r="E171" s="603">
        <f>SUM(E170)</f>
        <v>3000000</v>
      </c>
      <c r="F171" s="736">
        <f>SUM(F170)</f>
        <v>3000000</v>
      </c>
      <c r="G171" s="721"/>
      <c r="H171" s="606">
        <f t="shared" si="4"/>
        <v>3000000</v>
      </c>
    </row>
    <row r="172" spans="1:8" ht="12.75" customHeight="1" x14ac:dyDescent="0.25">
      <c r="A172" s="610" t="s">
        <v>58</v>
      </c>
      <c r="B172" s="604"/>
      <c r="C172" s="608" t="s">
        <v>314</v>
      </c>
      <c r="D172" s="607"/>
      <c r="E172" s="603"/>
      <c r="F172" s="736"/>
      <c r="G172" s="749"/>
      <c r="H172" s="606">
        <f t="shared" si="4"/>
        <v>0</v>
      </c>
    </row>
    <row r="173" spans="1:8" ht="12.75" customHeight="1" x14ac:dyDescent="0.25">
      <c r="A173" s="610" t="s">
        <v>58</v>
      </c>
      <c r="B173" s="604">
        <v>12021005</v>
      </c>
      <c r="C173" s="621" t="s">
        <v>612</v>
      </c>
      <c r="D173" s="607"/>
      <c r="E173" s="606">
        <v>5000000</v>
      </c>
      <c r="F173" s="734">
        <v>5000000</v>
      </c>
      <c r="G173" s="749"/>
      <c r="H173" s="606">
        <f t="shared" si="4"/>
        <v>5000000</v>
      </c>
    </row>
    <row r="174" spans="1:8" s="609" customFormat="1" ht="12.75" customHeight="1" x14ac:dyDescent="0.25">
      <c r="A174" s="610" t="s">
        <v>58</v>
      </c>
      <c r="B174" s="601"/>
      <c r="C174" s="608" t="s">
        <v>528</v>
      </c>
      <c r="D174" s="721"/>
      <c r="E174" s="603">
        <f>SUM(E173:E173)</f>
        <v>5000000</v>
      </c>
      <c r="F174" s="736">
        <f>SUM(F173:F173)</f>
        <v>5000000</v>
      </c>
      <c r="G174" s="721"/>
      <c r="H174" s="606">
        <f t="shared" si="4"/>
        <v>5000000</v>
      </c>
    </row>
    <row r="175" spans="1:8" ht="12.75" customHeight="1" x14ac:dyDescent="0.25">
      <c r="A175" s="600" t="s">
        <v>64</v>
      </c>
      <c r="B175" s="604"/>
      <c r="C175" s="608" t="s">
        <v>65</v>
      </c>
      <c r="D175" s="607"/>
      <c r="E175" s="603"/>
      <c r="F175" s="736"/>
      <c r="G175" s="749"/>
      <c r="H175" s="606">
        <f t="shared" si="4"/>
        <v>0</v>
      </c>
    </row>
    <row r="176" spans="1:8" ht="12.75" customHeight="1" x14ac:dyDescent="0.25">
      <c r="A176" s="610" t="s">
        <v>64</v>
      </c>
      <c r="B176" s="604">
        <v>12020456</v>
      </c>
      <c r="C176" s="605" t="s">
        <v>1012</v>
      </c>
      <c r="D176" s="607">
        <v>4200000</v>
      </c>
      <c r="E176" s="606">
        <v>18000000</v>
      </c>
      <c r="F176" s="734">
        <v>18000000</v>
      </c>
      <c r="G176" s="749">
        <v>8000000</v>
      </c>
      <c r="H176" s="606">
        <f t="shared" si="4"/>
        <v>10000000</v>
      </c>
    </row>
    <row r="177" spans="1:8" ht="12.75" customHeight="1" x14ac:dyDescent="0.25">
      <c r="A177" s="610" t="s">
        <v>64</v>
      </c>
      <c r="B177" s="604">
        <v>12020614</v>
      </c>
      <c r="C177" s="605" t="s">
        <v>1013</v>
      </c>
      <c r="D177" s="607">
        <v>0</v>
      </c>
      <c r="E177" s="606">
        <v>0</v>
      </c>
      <c r="F177" s="734">
        <v>0</v>
      </c>
      <c r="G177" s="749">
        <v>0</v>
      </c>
      <c r="H177" s="606">
        <f t="shared" si="4"/>
        <v>0</v>
      </c>
    </row>
    <row r="178" spans="1:8" s="609" customFormat="1" ht="12.75" customHeight="1" x14ac:dyDescent="0.25">
      <c r="A178" s="610" t="s">
        <v>64</v>
      </c>
      <c r="B178" s="601"/>
      <c r="C178" s="608" t="s">
        <v>528</v>
      </c>
      <c r="D178" s="721">
        <f>SUM(D176:D177)</f>
        <v>4200000</v>
      </c>
      <c r="E178" s="603">
        <f>SUM(E176:E177)</f>
        <v>18000000</v>
      </c>
      <c r="F178" s="736">
        <f>SUM(F176:F177)</f>
        <v>18000000</v>
      </c>
      <c r="G178" s="721">
        <f>SUM(G176:G177)</f>
        <v>8000000</v>
      </c>
      <c r="H178" s="606">
        <f t="shared" si="4"/>
        <v>10000000</v>
      </c>
    </row>
    <row r="179" spans="1:8" ht="12.75" customHeight="1" x14ac:dyDescent="0.25">
      <c r="A179" s="600" t="s">
        <v>1347</v>
      </c>
      <c r="B179" s="604"/>
      <c r="C179" s="608" t="s">
        <v>1663</v>
      </c>
      <c r="D179" s="607"/>
      <c r="E179" s="603"/>
      <c r="F179" s="736"/>
      <c r="G179" s="749"/>
      <c r="H179" s="606">
        <f t="shared" si="4"/>
        <v>0</v>
      </c>
    </row>
    <row r="180" spans="1:8" ht="12.75" customHeight="1" x14ac:dyDescent="0.25">
      <c r="A180" s="600" t="s">
        <v>1347</v>
      </c>
      <c r="B180" s="604">
        <v>12020437</v>
      </c>
      <c r="C180" s="621" t="s">
        <v>602</v>
      </c>
      <c r="D180" s="607"/>
      <c r="E180" s="620">
        <v>2000000</v>
      </c>
      <c r="F180" s="740">
        <v>2000000</v>
      </c>
      <c r="G180" s="749"/>
      <c r="H180" s="606">
        <f t="shared" si="4"/>
        <v>2000000</v>
      </c>
    </row>
    <row r="181" spans="1:8" ht="12.75" customHeight="1" x14ac:dyDescent="0.25">
      <c r="A181" s="600" t="s">
        <v>1347</v>
      </c>
      <c r="B181" s="604">
        <v>12020438</v>
      </c>
      <c r="C181" s="621" t="s">
        <v>603</v>
      </c>
      <c r="D181" s="607"/>
      <c r="E181" s="620">
        <v>415000</v>
      </c>
      <c r="F181" s="740">
        <v>415000</v>
      </c>
      <c r="G181" s="749"/>
      <c r="H181" s="606">
        <f t="shared" si="4"/>
        <v>415000</v>
      </c>
    </row>
    <row r="182" spans="1:8" ht="12.75" customHeight="1" x14ac:dyDescent="0.25">
      <c r="A182" s="600" t="s">
        <v>1347</v>
      </c>
      <c r="B182" s="604">
        <v>12020447</v>
      </c>
      <c r="C182" s="621" t="s">
        <v>604</v>
      </c>
      <c r="D182" s="607"/>
      <c r="E182" s="620">
        <v>2000000</v>
      </c>
      <c r="F182" s="740">
        <v>2000000</v>
      </c>
      <c r="G182" s="749"/>
      <c r="H182" s="606">
        <f t="shared" si="4"/>
        <v>2000000</v>
      </c>
    </row>
    <row r="183" spans="1:8" ht="12.75" customHeight="1" x14ac:dyDescent="0.25">
      <c r="A183" s="600" t="s">
        <v>1347</v>
      </c>
      <c r="B183" s="604">
        <v>12020453</v>
      </c>
      <c r="C183" s="621" t="s">
        <v>605</v>
      </c>
      <c r="D183" s="607"/>
      <c r="E183" s="620">
        <v>2000000</v>
      </c>
      <c r="F183" s="740">
        <v>2000000</v>
      </c>
      <c r="G183" s="749"/>
      <c r="H183" s="606">
        <f t="shared" si="4"/>
        <v>2000000</v>
      </c>
    </row>
    <row r="184" spans="1:8" ht="12.75" customHeight="1" x14ac:dyDescent="0.25">
      <c r="A184" s="600" t="s">
        <v>1347</v>
      </c>
      <c r="B184" s="604">
        <v>12020460</v>
      </c>
      <c r="C184" s="621" t="s">
        <v>606</v>
      </c>
      <c r="D184" s="607"/>
      <c r="E184" s="620">
        <v>200000</v>
      </c>
      <c r="F184" s="740">
        <v>200000</v>
      </c>
      <c r="G184" s="749"/>
      <c r="H184" s="606">
        <f t="shared" si="4"/>
        <v>200000</v>
      </c>
    </row>
    <row r="185" spans="1:8" ht="12.75" customHeight="1" x14ac:dyDescent="0.25">
      <c r="A185" s="600" t="s">
        <v>1347</v>
      </c>
      <c r="B185" s="604">
        <v>12020462</v>
      </c>
      <c r="C185" s="621" t="s">
        <v>607</v>
      </c>
      <c r="D185" s="607"/>
      <c r="E185" s="620">
        <v>530000</v>
      </c>
      <c r="F185" s="740">
        <v>530000</v>
      </c>
      <c r="G185" s="749"/>
      <c r="H185" s="606">
        <f t="shared" si="4"/>
        <v>530000</v>
      </c>
    </row>
    <row r="186" spans="1:8" ht="12.75" customHeight="1" x14ac:dyDescent="0.25">
      <c r="A186" s="600" t="s">
        <v>1347</v>
      </c>
      <c r="B186" s="604">
        <v>12020477</v>
      </c>
      <c r="C186" s="621" t="s">
        <v>601</v>
      </c>
      <c r="D186" s="607">
        <v>505500</v>
      </c>
      <c r="E186" s="620">
        <v>3000000</v>
      </c>
      <c r="F186" s="740">
        <v>3000000</v>
      </c>
      <c r="G186" s="749">
        <v>1991500</v>
      </c>
      <c r="H186" s="606">
        <f t="shared" si="4"/>
        <v>1008500</v>
      </c>
    </row>
    <row r="187" spans="1:8" ht="12.75" customHeight="1" x14ac:dyDescent="0.25">
      <c r="A187" s="600" t="s">
        <v>1347</v>
      </c>
      <c r="B187" s="604">
        <v>12020499</v>
      </c>
      <c r="C187" s="621" t="s">
        <v>539</v>
      </c>
      <c r="D187" s="607"/>
      <c r="E187" s="620">
        <v>1000000</v>
      </c>
      <c r="F187" s="740">
        <v>1000000</v>
      </c>
      <c r="G187" s="749"/>
      <c r="H187" s="606">
        <f t="shared" si="4"/>
        <v>1000000</v>
      </c>
    </row>
    <row r="188" spans="1:8" ht="12.75" customHeight="1" x14ac:dyDescent="0.25">
      <c r="A188" s="600" t="s">
        <v>1347</v>
      </c>
      <c r="B188" s="604">
        <v>12020614</v>
      </c>
      <c r="C188" s="605" t="s">
        <v>1013</v>
      </c>
      <c r="D188" s="607">
        <f>8398278+3689315</f>
        <v>12087593</v>
      </c>
      <c r="E188" s="620">
        <v>40000000</v>
      </c>
      <c r="F188" s="740">
        <v>40000000</v>
      </c>
      <c r="G188" s="749">
        <v>35493772</v>
      </c>
      <c r="H188" s="606">
        <f t="shared" si="4"/>
        <v>4506228</v>
      </c>
    </row>
    <row r="189" spans="1:8" ht="12.75" customHeight="1" x14ac:dyDescent="0.25">
      <c r="A189" s="600" t="s">
        <v>1347</v>
      </c>
      <c r="B189" s="604">
        <v>12020617</v>
      </c>
      <c r="C189" s="621" t="s">
        <v>608</v>
      </c>
      <c r="D189" s="607"/>
      <c r="E189" s="620">
        <v>5000000</v>
      </c>
      <c r="F189" s="740">
        <v>5000000</v>
      </c>
      <c r="G189" s="749"/>
      <c r="H189" s="606">
        <f t="shared" si="4"/>
        <v>5000000</v>
      </c>
    </row>
    <row r="190" spans="1:8" ht="12.75" customHeight="1" x14ac:dyDescent="0.25">
      <c r="A190" s="600" t="s">
        <v>1347</v>
      </c>
      <c r="B190" s="604">
        <v>12020625</v>
      </c>
      <c r="C190" s="621" t="s">
        <v>609</v>
      </c>
      <c r="D190" s="607"/>
      <c r="E190" s="620">
        <v>100000</v>
      </c>
      <c r="F190" s="740">
        <v>100000</v>
      </c>
      <c r="G190" s="749"/>
      <c r="H190" s="606">
        <f t="shared" si="4"/>
        <v>100000</v>
      </c>
    </row>
    <row r="191" spans="1:8" ht="12.75" customHeight="1" x14ac:dyDescent="0.25">
      <c r="A191" s="600" t="s">
        <v>1347</v>
      </c>
      <c r="B191" s="604">
        <v>12020903</v>
      </c>
      <c r="C191" s="621" t="s">
        <v>610</v>
      </c>
      <c r="D191" s="607">
        <v>283505</v>
      </c>
      <c r="E191" s="620">
        <v>800000</v>
      </c>
      <c r="F191" s="740">
        <v>800000</v>
      </c>
      <c r="G191" s="749">
        <v>416289</v>
      </c>
      <c r="H191" s="606">
        <f t="shared" si="4"/>
        <v>383711</v>
      </c>
    </row>
    <row r="192" spans="1:8" ht="12.75" customHeight="1" x14ac:dyDescent="0.25">
      <c r="A192" s="600" t="s">
        <v>1347</v>
      </c>
      <c r="B192" s="604">
        <v>12020907</v>
      </c>
      <c r="C192" s="621" t="s">
        <v>611</v>
      </c>
      <c r="D192" s="607"/>
      <c r="E192" s="620">
        <v>300000</v>
      </c>
      <c r="F192" s="740">
        <v>300000</v>
      </c>
      <c r="G192" s="749"/>
      <c r="H192" s="606">
        <f t="shared" si="4"/>
        <v>300000</v>
      </c>
    </row>
    <row r="193" spans="1:8" ht="12.75" customHeight="1" x14ac:dyDescent="0.25">
      <c r="A193" s="600" t="s">
        <v>1347</v>
      </c>
      <c r="B193" s="604">
        <v>12021005</v>
      </c>
      <c r="C193" s="621" t="s">
        <v>612</v>
      </c>
      <c r="D193" s="607"/>
      <c r="E193" s="620">
        <v>10000000</v>
      </c>
      <c r="F193" s="740">
        <v>10000000</v>
      </c>
      <c r="G193" s="749"/>
      <c r="H193" s="606">
        <f t="shared" si="4"/>
        <v>10000000</v>
      </c>
    </row>
    <row r="194" spans="1:8" ht="12.75" customHeight="1" x14ac:dyDescent="0.25">
      <c r="A194" s="600" t="s">
        <v>1347</v>
      </c>
      <c r="B194" s="601"/>
      <c r="C194" s="608" t="s">
        <v>528</v>
      </c>
      <c r="D194" s="603">
        <f>SUM(D180:D193)</f>
        <v>12876598</v>
      </c>
      <c r="E194" s="603">
        <f>SUM(E180:E193)</f>
        <v>67345000</v>
      </c>
      <c r="F194" s="736">
        <f>SUM(F180:F193)</f>
        <v>67345000</v>
      </c>
      <c r="G194" s="603">
        <f>SUM(G180:G193)</f>
        <v>37901561</v>
      </c>
      <c r="H194" s="606">
        <f t="shared" si="4"/>
        <v>29443439</v>
      </c>
    </row>
    <row r="195" spans="1:8" ht="12.75" customHeight="1" x14ac:dyDescent="0.25">
      <c r="A195" s="610" t="s">
        <v>599</v>
      </c>
      <c r="B195" s="604"/>
      <c r="C195" s="623" t="s">
        <v>600</v>
      </c>
      <c r="D195" s="607"/>
      <c r="E195" s="612"/>
      <c r="F195" s="737"/>
      <c r="G195" s="749"/>
      <c r="H195" s="606">
        <f t="shared" si="4"/>
        <v>0</v>
      </c>
    </row>
    <row r="196" spans="1:8" ht="12.75" customHeight="1" x14ac:dyDescent="0.25">
      <c r="A196" s="610" t="s">
        <v>599</v>
      </c>
      <c r="B196" s="604">
        <v>12020453</v>
      </c>
      <c r="C196" s="624" t="s">
        <v>1014</v>
      </c>
      <c r="D196" s="607"/>
      <c r="E196" s="625">
        <v>1000000</v>
      </c>
      <c r="F196" s="742">
        <v>1000000</v>
      </c>
      <c r="G196" s="749">
        <v>437000</v>
      </c>
      <c r="H196" s="606">
        <f t="shared" si="4"/>
        <v>563000</v>
      </c>
    </row>
    <row r="197" spans="1:8" ht="12.75" customHeight="1" x14ac:dyDescent="0.25">
      <c r="A197" s="610" t="s">
        <v>599</v>
      </c>
      <c r="B197" s="604">
        <v>12020477</v>
      </c>
      <c r="C197" s="624" t="s">
        <v>601</v>
      </c>
      <c r="D197" s="607">
        <v>237000</v>
      </c>
      <c r="E197" s="625">
        <v>1000000</v>
      </c>
      <c r="F197" s="742">
        <v>1000000</v>
      </c>
      <c r="G197" s="749"/>
      <c r="H197" s="606">
        <f t="shared" ref="H197:H260" si="5">F197-G197</f>
        <v>1000000</v>
      </c>
    </row>
    <row r="198" spans="1:8" ht="12.75" customHeight="1" x14ac:dyDescent="0.25">
      <c r="A198" s="610" t="s">
        <v>599</v>
      </c>
      <c r="B198" s="604">
        <v>12020614</v>
      </c>
      <c r="C198" s="624" t="s">
        <v>1013</v>
      </c>
      <c r="D198" s="607">
        <f>7514639+660000</f>
        <v>8174639</v>
      </c>
      <c r="E198" s="625">
        <v>22000000</v>
      </c>
      <c r="F198" s="742">
        <v>22000000</v>
      </c>
      <c r="G198" s="749">
        <v>1166000</v>
      </c>
      <c r="H198" s="606">
        <f t="shared" si="5"/>
        <v>20834000</v>
      </c>
    </row>
    <row r="199" spans="1:8" ht="12.75" customHeight="1" x14ac:dyDescent="0.25">
      <c r="A199" s="610" t="s">
        <v>599</v>
      </c>
      <c r="B199" s="604">
        <v>12020903</v>
      </c>
      <c r="C199" s="624" t="s">
        <v>610</v>
      </c>
      <c r="D199" s="607"/>
      <c r="E199" s="625">
        <v>0</v>
      </c>
      <c r="F199" s="742">
        <v>0</v>
      </c>
      <c r="G199" s="749"/>
      <c r="H199" s="606">
        <f t="shared" si="5"/>
        <v>0</v>
      </c>
    </row>
    <row r="200" spans="1:8" s="609" customFormat="1" ht="12.75" customHeight="1" x14ac:dyDescent="0.25">
      <c r="A200" s="610" t="s">
        <v>599</v>
      </c>
      <c r="B200" s="601"/>
      <c r="C200" s="623" t="s">
        <v>528</v>
      </c>
      <c r="D200" s="612">
        <f>SUM(D196:D199)</f>
        <v>8411639</v>
      </c>
      <c r="E200" s="612">
        <f>SUM(E196:E199)</f>
        <v>24000000</v>
      </c>
      <c r="F200" s="737">
        <f>SUM(F196:F199)</f>
        <v>24000000</v>
      </c>
      <c r="G200" s="612">
        <f>SUM(G196:G199)</f>
        <v>1603000</v>
      </c>
      <c r="H200" s="606">
        <f t="shared" si="5"/>
        <v>22397000</v>
      </c>
    </row>
    <row r="201" spans="1:8" ht="12.75" customHeight="1" x14ac:dyDescent="0.25">
      <c r="A201" s="610" t="s">
        <v>258</v>
      </c>
      <c r="B201" s="604"/>
      <c r="C201" s="608" t="s">
        <v>261</v>
      </c>
      <c r="D201" s="607"/>
      <c r="E201" s="603"/>
      <c r="F201" s="736"/>
      <c r="G201" s="749"/>
      <c r="H201" s="606">
        <f t="shared" si="5"/>
        <v>0</v>
      </c>
    </row>
    <row r="202" spans="1:8" ht="12.75" customHeight="1" x14ac:dyDescent="0.25">
      <c r="A202" s="610" t="s">
        <v>258</v>
      </c>
      <c r="B202" s="604">
        <v>12020453</v>
      </c>
      <c r="C202" s="605" t="s">
        <v>605</v>
      </c>
      <c r="D202" s="607"/>
      <c r="E202" s="606">
        <v>400000</v>
      </c>
      <c r="F202" s="734">
        <v>400000</v>
      </c>
      <c r="G202" s="749"/>
      <c r="H202" s="606">
        <f t="shared" si="5"/>
        <v>400000</v>
      </c>
    </row>
    <row r="203" spans="1:8" s="609" customFormat="1" ht="12.75" customHeight="1" x14ac:dyDescent="0.25">
      <c r="A203" s="610" t="s">
        <v>258</v>
      </c>
      <c r="B203" s="601"/>
      <c r="C203" s="608" t="s">
        <v>528</v>
      </c>
      <c r="D203" s="721"/>
      <c r="E203" s="603">
        <f>SUM(E202)</f>
        <v>400000</v>
      </c>
      <c r="F203" s="736">
        <f>SUM(F202)</f>
        <v>400000</v>
      </c>
      <c r="G203" s="721"/>
      <c r="H203" s="606">
        <f t="shared" si="5"/>
        <v>400000</v>
      </c>
    </row>
    <row r="204" spans="1:8" ht="12.75" customHeight="1" x14ac:dyDescent="0.25">
      <c r="A204" s="610" t="s">
        <v>264</v>
      </c>
      <c r="B204" s="604"/>
      <c r="C204" s="608" t="s">
        <v>265</v>
      </c>
      <c r="D204" s="607"/>
      <c r="E204" s="603"/>
      <c r="F204" s="736"/>
      <c r="G204" s="749"/>
      <c r="H204" s="606">
        <f t="shared" si="5"/>
        <v>0</v>
      </c>
    </row>
    <row r="205" spans="1:8" ht="12.75" customHeight="1" x14ac:dyDescent="0.25">
      <c r="A205" s="610" t="s">
        <v>264</v>
      </c>
      <c r="B205" s="604">
        <v>12020401</v>
      </c>
      <c r="C205" s="605" t="s">
        <v>616</v>
      </c>
      <c r="D205" s="607">
        <v>1650</v>
      </c>
      <c r="E205" s="606">
        <v>20000</v>
      </c>
      <c r="F205" s="734">
        <v>20000</v>
      </c>
      <c r="G205" s="749">
        <v>293650</v>
      </c>
      <c r="H205" s="606">
        <f t="shared" si="5"/>
        <v>-273650</v>
      </c>
    </row>
    <row r="206" spans="1:8" ht="12.75" customHeight="1" x14ac:dyDescent="0.25">
      <c r="A206" s="610" t="s">
        <v>264</v>
      </c>
      <c r="B206" s="604">
        <v>12020455</v>
      </c>
      <c r="C206" s="605" t="s">
        <v>613</v>
      </c>
      <c r="D206" s="607">
        <v>124919704</v>
      </c>
      <c r="E206" s="606">
        <v>450000000</v>
      </c>
      <c r="F206" s="740">
        <v>300000000</v>
      </c>
      <c r="G206" s="749">
        <v>375260696</v>
      </c>
      <c r="H206" s="606">
        <f t="shared" si="5"/>
        <v>-75260696</v>
      </c>
    </row>
    <row r="207" spans="1:8" ht="12.75" customHeight="1" x14ac:dyDescent="0.25">
      <c r="A207" s="610" t="s">
        <v>264</v>
      </c>
      <c r="B207" s="604">
        <v>12020468</v>
      </c>
      <c r="C207" s="605" t="s">
        <v>622</v>
      </c>
      <c r="D207" s="607"/>
      <c r="E207" s="606">
        <v>50000</v>
      </c>
      <c r="F207" s="734">
        <v>50000</v>
      </c>
      <c r="G207" s="749">
        <v>7000</v>
      </c>
      <c r="H207" s="606">
        <f t="shared" si="5"/>
        <v>43000</v>
      </c>
    </row>
    <row r="208" spans="1:8" ht="12.75" customHeight="1" x14ac:dyDescent="0.25">
      <c r="A208" s="610" t="s">
        <v>264</v>
      </c>
      <c r="B208" s="604">
        <v>12020481</v>
      </c>
      <c r="C208" s="605" t="s">
        <v>623</v>
      </c>
      <c r="D208" s="607">
        <v>2500</v>
      </c>
      <c r="E208" s="606">
        <v>30000</v>
      </c>
      <c r="F208" s="734">
        <v>30000</v>
      </c>
      <c r="G208" s="749">
        <v>2500</v>
      </c>
      <c r="H208" s="606">
        <f t="shared" si="5"/>
        <v>27500</v>
      </c>
    </row>
    <row r="209" spans="1:8" ht="12.75" customHeight="1" x14ac:dyDescent="0.25">
      <c r="A209" s="610" t="s">
        <v>264</v>
      </c>
      <c r="B209" s="604">
        <v>12020487</v>
      </c>
      <c r="C209" s="605" t="s">
        <v>615</v>
      </c>
      <c r="D209" s="607"/>
      <c r="E209" s="606">
        <v>200000</v>
      </c>
      <c r="F209" s="734">
        <v>200000</v>
      </c>
      <c r="G209" s="749">
        <v>0</v>
      </c>
      <c r="H209" s="606">
        <f t="shared" si="5"/>
        <v>200000</v>
      </c>
    </row>
    <row r="210" spans="1:8" ht="12.75" customHeight="1" x14ac:dyDescent="0.25">
      <c r="A210" s="610" t="s">
        <v>264</v>
      </c>
      <c r="B210" s="604">
        <v>12020501</v>
      </c>
      <c r="C210" s="605" t="s">
        <v>614</v>
      </c>
      <c r="D210" s="607">
        <v>24051</v>
      </c>
      <c r="E210" s="606">
        <v>600000</v>
      </c>
      <c r="F210" s="734">
        <v>600000</v>
      </c>
      <c r="G210" s="749">
        <v>29191</v>
      </c>
      <c r="H210" s="606">
        <f t="shared" si="5"/>
        <v>570809</v>
      </c>
    </row>
    <row r="211" spans="1:8" s="609" customFormat="1" ht="12.75" customHeight="1" x14ac:dyDescent="0.25">
      <c r="A211" s="610" t="s">
        <v>264</v>
      </c>
      <c r="B211" s="601"/>
      <c r="C211" s="608" t="s">
        <v>528</v>
      </c>
      <c r="D211" s="603">
        <f>SUM(D205:D210)</f>
        <v>124947905</v>
      </c>
      <c r="E211" s="603">
        <f>SUM(E205:E210)</f>
        <v>450900000</v>
      </c>
      <c r="F211" s="736">
        <f>SUM(F205:F210)</f>
        <v>300900000</v>
      </c>
      <c r="G211" s="721">
        <f>SUM(G205:G210)</f>
        <v>375593037</v>
      </c>
      <c r="H211" s="606">
        <f t="shared" si="5"/>
        <v>-74693037</v>
      </c>
    </row>
    <row r="212" spans="1:8" ht="12.75" customHeight="1" x14ac:dyDescent="0.25">
      <c r="A212" s="610" t="s">
        <v>272</v>
      </c>
      <c r="B212" s="604"/>
      <c r="C212" s="608" t="s">
        <v>271</v>
      </c>
      <c r="D212" s="607"/>
      <c r="E212" s="603"/>
      <c r="F212" s="736"/>
      <c r="G212" s="749"/>
      <c r="H212" s="606">
        <f t="shared" si="5"/>
        <v>0</v>
      </c>
    </row>
    <row r="213" spans="1:8" ht="12.75" customHeight="1" x14ac:dyDescent="0.25">
      <c r="A213" s="610" t="s">
        <v>272</v>
      </c>
      <c r="B213" s="604">
        <v>12020401</v>
      </c>
      <c r="C213" s="605" t="s">
        <v>616</v>
      </c>
      <c r="D213" s="607">
        <v>36850</v>
      </c>
      <c r="E213" s="606">
        <v>500000</v>
      </c>
      <c r="F213" s="734">
        <v>500000</v>
      </c>
      <c r="G213" s="749">
        <v>78550</v>
      </c>
      <c r="H213" s="606">
        <f t="shared" si="5"/>
        <v>421450</v>
      </c>
    </row>
    <row r="214" spans="1:8" ht="12.75" customHeight="1" x14ac:dyDescent="0.25">
      <c r="A214" s="610" t="s">
        <v>272</v>
      </c>
      <c r="B214" s="604">
        <v>12020418</v>
      </c>
      <c r="C214" s="605" t="s">
        <v>617</v>
      </c>
      <c r="D214" s="607">
        <v>14000</v>
      </c>
      <c r="E214" s="614">
        <v>200000</v>
      </c>
      <c r="F214" s="738">
        <v>200000</v>
      </c>
      <c r="G214" s="749">
        <v>26600</v>
      </c>
      <c r="H214" s="606">
        <f t="shared" si="5"/>
        <v>173400</v>
      </c>
    </row>
    <row r="215" spans="1:8" ht="12.75" customHeight="1" x14ac:dyDescent="0.25">
      <c r="A215" s="610" t="s">
        <v>272</v>
      </c>
      <c r="B215" s="604">
        <v>12020426</v>
      </c>
      <c r="C215" s="605" t="s">
        <v>618</v>
      </c>
      <c r="D215" s="607">
        <v>0</v>
      </c>
      <c r="E215" s="606">
        <v>200000</v>
      </c>
      <c r="F215" s="734">
        <v>200000</v>
      </c>
      <c r="G215" s="749">
        <v>0</v>
      </c>
      <c r="H215" s="606">
        <f t="shared" si="5"/>
        <v>200000</v>
      </c>
    </row>
    <row r="216" spans="1:8" ht="12.75" customHeight="1" x14ac:dyDescent="0.25">
      <c r="A216" s="610" t="s">
        <v>272</v>
      </c>
      <c r="B216" s="604">
        <v>12020465</v>
      </c>
      <c r="C216" s="605" t="s">
        <v>619</v>
      </c>
      <c r="D216" s="607">
        <v>50000</v>
      </c>
      <c r="E216" s="606">
        <v>2000000</v>
      </c>
      <c r="F216" s="734">
        <v>2000000</v>
      </c>
      <c r="G216" s="749">
        <v>1829870</v>
      </c>
      <c r="H216" s="606">
        <f t="shared" si="5"/>
        <v>170130</v>
      </c>
    </row>
    <row r="217" spans="1:8" ht="12.75" customHeight="1" x14ac:dyDescent="0.25">
      <c r="A217" s="610" t="s">
        <v>272</v>
      </c>
      <c r="B217" s="604">
        <v>12020466</v>
      </c>
      <c r="C217" s="605" t="s">
        <v>620</v>
      </c>
      <c r="D217" s="607">
        <v>227278</v>
      </c>
      <c r="E217" s="606">
        <v>3500000</v>
      </c>
      <c r="F217" s="734">
        <v>3500000</v>
      </c>
      <c r="G217" s="749">
        <v>582597</v>
      </c>
      <c r="H217" s="606">
        <f t="shared" si="5"/>
        <v>2917403</v>
      </c>
    </row>
    <row r="218" spans="1:8" ht="12.75" customHeight="1" x14ac:dyDescent="0.25">
      <c r="A218" s="610" t="s">
        <v>272</v>
      </c>
      <c r="B218" s="604">
        <v>12020467</v>
      </c>
      <c r="C218" s="605" t="s">
        <v>621</v>
      </c>
      <c r="D218" s="607">
        <v>28600</v>
      </c>
      <c r="E218" s="606">
        <v>2000000</v>
      </c>
      <c r="F218" s="734">
        <v>2000000</v>
      </c>
      <c r="G218" s="749">
        <v>57800</v>
      </c>
      <c r="H218" s="606">
        <f t="shared" si="5"/>
        <v>1942200</v>
      </c>
    </row>
    <row r="219" spans="1:8" ht="12.75" customHeight="1" x14ac:dyDescent="0.25">
      <c r="A219" s="610" t="s">
        <v>272</v>
      </c>
      <c r="B219" s="604">
        <v>12020468</v>
      </c>
      <c r="C219" s="605" t="s">
        <v>622</v>
      </c>
      <c r="D219" s="607">
        <v>47500</v>
      </c>
      <c r="E219" s="606">
        <v>300000</v>
      </c>
      <c r="F219" s="734">
        <v>300000</v>
      </c>
      <c r="G219" s="749">
        <v>91000</v>
      </c>
      <c r="H219" s="606">
        <f t="shared" si="5"/>
        <v>209000</v>
      </c>
    </row>
    <row r="220" spans="1:8" ht="12.75" customHeight="1" x14ac:dyDescent="0.25">
      <c r="A220" s="610" t="s">
        <v>272</v>
      </c>
      <c r="B220" s="604">
        <v>12020481</v>
      </c>
      <c r="C220" s="605" t="s">
        <v>623</v>
      </c>
      <c r="D220" s="607">
        <v>276439</v>
      </c>
      <c r="E220" s="606">
        <v>3200000</v>
      </c>
      <c r="F220" s="734">
        <v>3200000</v>
      </c>
      <c r="G220" s="749">
        <v>498559.95</v>
      </c>
      <c r="H220" s="606">
        <f t="shared" si="5"/>
        <v>2701440.05</v>
      </c>
    </row>
    <row r="221" spans="1:8" ht="12.75" customHeight="1" x14ac:dyDescent="0.25">
      <c r="A221" s="610" t="s">
        <v>272</v>
      </c>
      <c r="B221" s="604">
        <v>12020499</v>
      </c>
      <c r="C221" s="605" t="s">
        <v>539</v>
      </c>
      <c r="D221" s="607"/>
      <c r="E221" s="614">
        <v>150000</v>
      </c>
      <c r="F221" s="738">
        <v>150000</v>
      </c>
      <c r="G221" s="749">
        <v>43500</v>
      </c>
      <c r="H221" s="606">
        <f t="shared" si="5"/>
        <v>106500</v>
      </c>
    </row>
    <row r="222" spans="1:8" ht="12.75" customHeight="1" x14ac:dyDescent="0.25">
      <c r="A222" s="610" t="s">
        <v>272</v>
      </c>
      <c r="B222" s="604">
        <v>12020501</v>
      </c>
      <c r="C222" s="605" t="s">
        <v>614</v>
      </c>
      <c r="D222" s="607">
        <v>853270</v>
      </c>
      <c r="E222" s="606">
        <v>2000000</v>
      </c>
      <c r="F222" s="734">
        <v>2000000</v>
      </c>
      <c r="G222" s="749">
        <v>903270</v>
      </c>
      <c r="H222" s="606">
        <f t="shared" si="5"/>
        <v>1096730</v>
      </c>
    </row>
    <row r="223" spans="1:8" ht="12.75" customHeight="1" x14ac:dyDescent="0.25">
      <c r="A223" s="610" t="s">
        <v>272</v>
      </c>
      <c r="B223" s="604">
        <v>12020504</v>
      </c>
      <c r="C223" s="605" t="s">
        <v>624</v>
      </c>
      <c r="D223" s="607"/>
      <c r="E223" s="606">
        <v>300000</v>
      </c>
      <c r="F223" s="734">
        <v>300000</v>
      </c>
      <c r="G223" s="749"/>
      <c r="H223" s="606">
        <f t="shared" si="5"/>
        <v>300000</v>
      </c>
    </row>
    <row r="224" spans="1:8" ht="12.75" customHeight="1" x14ac:dyDescent="0.25">
      <c r="A224" s="616" t="s">
        <v>272</v>
      </c>
      <c r="B224" s="604">
        <v>12020505</v>
      </c>
      <c r="C224" s="605" t="s">
        <v>625</v>
      </c>
      <c r="D224" s="606">
        <v>43700</v>
      </c>
      <c r="E224" s="606">
        <v>200000</v>
      </c>
      <c r="F224" s="734">
        <v>200000</v>
      </c>
      <c r="G224" s="749">
        <v>200</v>
      </c>
      <c r="H224" s="606">
        <f t="shared" si="5"/>
        <v>199800</v>
      </c>
    </row>
    <row r="225" spans="1:8" ht="12.75" customHeight="1" x14ac:dyDescent="0.25">
      <c r="A225" s="616" t="s">
        <v>272</v>
      </c>
      <c r="B225" s="604">
        <v>12020601</v>
      </c>
      <c r="C225" s="605" t="s">
        <v>540</v>
      </c>
      <c r="D225" s="607">
        <v>8000</v>
      </c>
      <c r="E225" s="614">
        <v>100000</v>
      </c>
      <c r="F225" s="738">
        <v>100000</v>
      </c>
      <c r="G225" s="749">
        <v>8000</v>
      </c>
      <c r="H225" s="606">
        <f t="shared" si="5"/>
        <v>92000</v>
      </c>
    </row>
    <row r="226" spans="1:8" ht="12.75" customHeight="1" x14ac:dyDescent="0.25">
      <c r="A226" s="616" t="s">
        <v>272</v>
      </c>
      <c r="B226" s="604">
        <v>12021006</v>
      </c>
      <c r="C226" s="605" t="s">
        <v>288</v>
      </c>
      <c r="D226" s="607"/>
      <c r="E226" s="606">
        <v>3000000</v>
      </c>
      <c r="F226" s="734">
        <v>3000000</v>
      </c>
      <c r="G226" s="749">
        <v>80100</v>
      </c>
      <c r="H226" s="606">
        <f t="shared" si="5"/>
        <v>2919900</v>
      </c>
    </row>
    <row r="227" spans="1:8" s="609" customFormat="1" ht="12.75" customHeight="1" x14ac:dyDescent="0.25">
      <c r="A227" s="616" t="s">
        <v>272</v>
      </c>
      <c r="B227" s="601"/>
      <c r="C227" s="608" t="s">
        <v>528</v>
      </c>
      <c r="D227" s="615">
        <f>SUM(D213:D226)</f>
        <v>1585637</v>
      </c>
      <c r="E227" s="615">
        <f>SUM(E213:E226)</f>
        <v>17650000</v>
      </c>
      <c r="F227" s="739">
        <f>SUM(F213:F226)</f>
        <v>17650000</v>
      </c>
      <c r="G227" s="615">
        <f>SUM(G213:G226)</f>
        <v>4200046.95</v>
      </c>
      <c r="H227" s="606">
        <f t="shared" si="5"/>
        <v>13449953.050000001</v>
      </c>
    </row>
    <row r="228" spans="1:8" ht="12.75" customHeight="1" x14ac:dyDescent="0.25">
      <c r="A228" s="616" t="s">
        <v>274</v>
      </c>
      <c r="B228" s="604"/>
      <c r="C228" s="608" t="s">
        <v>626</v>
      </c>
      <c r="D228" s="607"/>
      <c r="E228" s="614"/>
      <c r="F228" s="738"/>
      <c r="G228" s="749"/>
      <c r="H228" s="606">
        <f t="shared" si="5"/>
        <v>0</v>
      </c>
    </row>
    <row r="229" spans="1:8" ht="12.75" customHeight="1" x14ac:dyDescent="0.25">
      <c r="A229" s="616" t="s">
        <v>274</v>
      </c>
      <c r="B229" s="604">
        <v>12020401</v>
      </c>
      <c r="C229" s="605" t="s">
        <v>616</v>
      </c>
      <c r="D229" s="607">
        <v>20000</v>
      </c>
      <c r="E229" s="614">
        <v>1000000</v>
      </c>
      <c r="F229" s="738">
        <v>1000000</v>
      </c>
      <c r="G229" s="749">
        <v>27000</v>
      </c>
      <c r="H229" s="606">
        <f t="shared" si="5"/>
        <v>973000</v>
      </c>
    </row>
    <row r="230" spans="1:8" s="609" customFormat="1" ht="12.75" customHeight="1" x14ac:dyDescent="0.25">
      <c r="A230" s="616" t="s">
        <v>274</v>
      </c>
      <c r="B230" s="601"/>
      <c r="C230" s="608" t="s">
        <v>528</v>
      </c>
      <c r="D230" s="615">
        <f>SUM(D229)</f>
        <v>20000</v>
      </c>
      <c r="E230" s="615">
        <f>SUM(E229)</f>
        <v>1000000</v>
      </c>
      <c r="F230" s="739">
        <f>SUM(F229)</f>
        <v>1000000</v>
      </c>
      <c r="G230" s="739">
        <f>SUM(G229)</f>
        <v>27000</v>
      </c>
      <c r="H230" s="606">
        <f t="shared" si="5"/>
        <v>973000</v>
      </c>
    </row>
    <row r="231" spans="1:8" ht="12.75" customHeight="1" x14ac:dyDescent="0.25">
      <c r="A231" s="616" t="s">
        <v>254</v>
      </c>
      <c r="B231" s="604"/>
      <c r="C231" s="608" t="s">
        <v>627</v>
      </c>
      <c r="D231" s="607"/>
      <c r="E231" s="614"/>
      <c r="F231" s="738"/>
      <c r="G231" s="749"/>
      <c r="H231" s="606">
        <f t="shared" si="5"/>
        <v>0</v>
      </c>
    </row>
    <row r="232" spans="1:8" ht="12.75" customHeight="1" x14ac:dyDescent="0.25">
      <c r="A232" s="616" t="s">
        <v>254</v>
      </c>
      <c r="B232" s="604">
        <v>12020401</v>
      </c>
      <c r="C232" s="605" t="s">
        <v>616</v>
      </c>
      <c r="D232" s="607">
        <v>28000</v>
      </c>
      <c r="E232" s="614">
        <v>500000</v>
      </c>
      <c r="F232" s="738">
        <v>500000</v>
      </c>
      <c r="G232" s="749">
        <v>53400</v>
      </c>
      <c r="H232" s="606">
        <f t="shared" si="5"/>
        <v>446600</v>
      </c>
    </row>
    <row r="233" spans="1:8" x14ac:dyDescent="0.25">
      <c r="A233" s="616" t="s">
        <v>254</v>
      </c>
      <c r="B233" s="604" t="s">
        <v>1080</v>
      </c>
      <c r="C233" s="605" t="s">
        <v>624</v>
      </c>
      <c r="D233" s="607"/>
      <c r="E233" s="614">
        <v>500000</v>
      </c>
      <c r="F233" s="738">
        <v>500000</v>
      </c>
      <c r="G233" s="749">
        <v>0</v>
      </c>
      <c r="H233" s="606">
        <f t="shared" si="5"/>
        <v>500000</v>
      </c>
    </row>
    <row r="234" spans="1:8" s="609" customFormat="1" ht="12.75" customHeight="1" x14ac:dyDescent="0.25">
      <c r="A234" s="616" t="s">
        <v>254</v>
      </c>
      <c r="B234" s="601"/>
      <c r="C234" s="608" t="s">
        <v>528</v>
      </c>
      <c r="D234" s="615">
        <f>SUM(D232:D233)</f>
        <v>28000</v>
      </c>
      <c r="E234" s="615">
        <f>SUM(E232:E233)</f>
        <v>1000000</v>
      </c>
      <c r="F234" s="739">
        <f>SUM(F232:F233)</f>
        <v>1000000</v>
      </c>
      <c r="G234" s="739">
        <f>SUM(G232:G233)</f>
        <v>53400</v>
      </c>
      <c r="H234" s="606">
        <f t="shared" si="5"/>
        <v>946600</v>
      </c>
    </row>
    <row r="235" spans="1:8" ht="12.75" customHeight="1" x14ac:dyDescent="0.25">
      <c r="A235" s="613" t="s">
        <v>296</v>
      </c>
      <c r="B235" s="604"/>
      <c r="C235" s="608" t="s">
        <v>1687</v>
      </c>
      <c r="D235" s="607"/>
      <c r="E235" s="614"/>
      <c r="F235" s="738"/>
      <c r="G235" s="749"/>
      <c r="H235" s="606">
        <f t="shared" si="5"/>
        <v>0</v>
      </c>
    </row>
    <row r="236" spans="1:8" ht="12.75" customHeight="1" x14ac:dyDescent="0.25">
      <c r="A236" s="613" t="s">
        <v>296</v>
      </c>
      <c r="B236" s="604">
        <v>12010199</v>
      </c>
      <c r="C236" s="605" t="s">
        <v>1087</v>
      </c>
      <c r="D236" s="607">
        <v>15000</v>
      </c>
      <c r="E236" s="614">
        <v>600000</v>
      </c>
      <c r="F236" s="738">
        <v>600000</v>
      </c>
      <c r="G236" s="749">
        <v>15000</v>
      </c>
      <c r="H236" s="606">
        <f t="shared" si="5"/>
        <v>585000</v>
      </c>
    </row>
    <row r="237" spans="1:8" s="609" customFormat="1" ht="12.75" customHeight="1" x14ac:dyDescent="0.25">
      <c r="A237" s="613" t="s">
        <v>296</v>
      </c>
      <c r="B237" s="601"/>
      <c r="C237" s="608" t="s">
        <v>528</v>
      </c>
      <c r="D237" s="615">
        <f>SUM(D236)</f>
        <v>15000</v>
      </c>
      <c r="E237" s="615">
        <f>SUM(E236)</f>
        <v>600000</v>
      </c>
      <c r="F237" s="739">
        <f>SUM(F236)</f>
        <v>600000</v>
      </c>
      <c r="G237" s="739">
        <f>SUM(G236)</f>
        <v>15000</v>
      </c>
      <c r="H237" s="606">
        <f t="shared" si="5"/>
        <v>585000</v>
      </c>
    </row>
    <row r="238" spans="1:8" ht="12.75" customHeight="1" x14ac:dyDescent="0.25">
      <c r="A238" s="613" t="s">
        <v>300</v>
      </c>
      <c r="B238" s="604"/>
      <c r="C238" s="608" t="s">
        <v>1015</v>
      </c>
      <c r="D238" s="607"/>
      <c r="E238" s="614"/>
      <c r="F238" s="738"/>
      <c r="G238" s="749"/>
      <c r="H238" s="606">
        <f t="shared" si="5"/>
        <v>0</v>
      </c>
    </row>
    <row r="239" spans="1:8" ht="12.75" customHeight="1" x14ac:dyDescent="0.25">
      <c r="A239" s="613" t="s">
        <v>300</v>
      </c>
      <c r="B239" s="604">
        <v>12020499</v>
      </c>
      <c r="C239" s="605" t="s">
        <v>539</v>
      </c>
      <c r="D239" s="607">
        <v>9000</v>
      </c>
      <c r="E239" s="614">
        <v>1350000</v>
      </c>
      <c r="F239" s="738">
        <v>1350000</v>
      </c>
      <c r="G239" s="749">
        <v>9000</v>
      </c>
      <c r="H239" s="606">
        <f t="shared" si="5"/>
        <v>1341000</v>
      </c>
    </row>
    <row r="240" spans="1:8" s="609" customFormat="1" ht="12.75" customHeight="1" x14ac:dyDescent="0.25">
      <c r="A240" s="613" t="s">
        <v>300</v>
      </c>
      <c r="B240" s="601"/>
      <c r="C240" s="608" t="s">
        <v>528</v>
      </c>
      <c r="D240" s="615">
        <f>SUM(D239)</f>
        <v>9000</v>
      </c>
      <c r="E240" s="615">
        <f>SUM(E239)</f>
        <v>1350000</v>
      </c>
      <c r="F240" s="739">
        <f>SUM(F239)</f>
        <v>1350000</v>
      </c>
      <c r="G240" s="721">
        <f>SUM(G239)</f>
        <v>9000</v>
      </c>
      <c r="H240" s="606">
        <f t="shared" si="5"/>
        <v>1341000</v>
      </c>
    </row>
    <row r="241" spans="1:8" ht="12.75" customHeight="1" x14ac:dyDescent="0.25">
      <c r="A241" s="613" t="s">
        <v>301</v>
      </c>
      <c r="B241" s="604"/>
      <c r="C241" s="608" t="s">
        <v>629</v>
      </c>
      <c r="D241" s="607"/>
      <c r="E241" s="614"/>
      <c r="F241" s="738"/>
      <c r="G241" s="749"/>
      <c r="H241" s="606">
        <f t="shared" si="5"/>
        <v>0</v>
      </c>
    </row>
    <row r="242" spans="1:8" ht="12.75" customHeight="1" x14ac:dyDescent="0.25">
      <c r="A242" s="613" t="s">
        <v>301</v>
      </c>
      <c r="B242" s="604">
        <v>12020486</v>
      </c>
      <c r="C242" s="605" t="s">
        <v>630</v>
      </c>
      <c r="D242" s="607"/>
      <c r="E242" s="614">
        <v>1500000</v>
      </c>
      <c r="F242" s="738">
        <v>1500000</v>
      </c>
      <c r="G242" s="749"/>
      <c r="H242" s="606">
        <f t="shared" si="5"/>
        <v>1500000</v>
      </c>
    </row>
    <row r="243" spans="1:8" s="609" customFormat="1" ht="12.75" customHeight="1" x14ac:dyDescent="0.25">
      <c r="A243" s="613" t="s">
        <v>301</v>
      </c>
      <c r="B243" s="601"/>
      <c r="C243" s="608" t="s">
        <v>528</v>
      </c>
      <c r="D243" s="721"/>
      <c r="E243" s="615">
        <f>SUM(E242)</f>
        <v>1500000</v>
      </c>
      <c r="F243" s="739">
        <f>SUM(F242)</f>
        <v>1500000</v>
      </c>
      <c r="G243" s="721"/>
      <c r="H243" s="606">
        <f t="shared" si="5"/>
        <v>1500000</v>
      </c>
    </row>
    <row r="244" spans="1:8" ht="12.75" customHeight="1" x14ac:dyDescent="0.25">
      <c r="A244" s="613" t="s">
        <v>70</v>
      </c>
      <c r="B244" s="604"/>
      <c r="C244" s="608" t="s">
        <v>77</v>
      </c>
      <c r="D244" s="607"/>
      <c r="E244" s="614"/>
      <c r="F244" s="738"/>
      <c r="G244" s="749"/>
      <c r="H244" s="606">
        <f t="shared" si="5"/>
        <v>0</v>
      </c>
    </row>
    <row r="245" spans="1:8" ht="12.75" customHeight="1" x14ac:dyDescent="0.25">
      <c r="A245" s="613" t="s">
        <v>70</v>
      </c>
      <c r="B245" s="604">
        <v>12020803</v>
      </c>
      <c r="C245" s="605" t="s">
        <v>537</v>
      </c>
      <c r="D245" s="607"/>
      <c r="E245" s="614">
        <v>36000000</v>
      </c>
      <c r="F245" s="738">
        <v>36000000</v>
      </c>
      <c r="G245" s="749"/>
      <c r="H245" s="606">
        <f t="shared" si="5"/>
        <v>36000000</v>
      </c>
    </row>
    <row r="246" spans="1:8" s="609" customFormat="1" ht="12.75" customHeight="1" x14ac:dyDescent="0.25">
      <c r="A246" s="613" t="s">
        <v>70</v>
      </c>
      <c r="B246" s="601"/>
      <c r="C246" s="608" t="s">
        <v>528</v>
      </c>
      <c r="D246" s="721"/>
      <c r="E246" s="615">
        <f>SUM(E245)</f>
        <v>36000000</v>
      </c>
      <c r="F246" s="739">
        <f>SUM(F245)</f>
        <v>36000000</v>
      </c>
      <c r="G246" s="721"/>
      <c r="H246" s="606">
        <f t="shared" si="5"/>
        <v>36000000</v>
      </c>
    </row>
    <row r="247" spans="1:8" ht="12.75" customHeight="1" x14ac:dyDescent="0.25">
      <c r="A247" s="616" t="s">
        <v>90</v>
      </c>
      <c r="B247" s="604"/>
      <c r="C247" s="608" t="s">
        <v>89</v>
      </c>
      <c r="D247" s="607"/>
      <c r="E247" s="615"/>
      <c r="F247" s="739"/>
      <c r="G247" s="749"/>
      <c r="H247" s="606">
        <f t="shared" si="5"/>
        <v>0</v>
      </c>
    </row>
    <row r="248" spans="1:8" ht="12.75" customHeight="1" x14ac:dyDescent="0.25">
      <c r="A248" s="616" t="s">
        <v>90</v>
      </c>
      <c r="B248" s="604">
        <v>12020506</v>
      </c>
      <c r="C248" s="605" t="s">
        <v>631</v>
      </c>
      <c r="D248" s="607"/>
      <c r="E248" s="615">
        <v>0</v>
      </c>
      <c r="F248" s="739">
        <v>0</v>
      </c>
      <c r="G248" s="749"/>
      <c r="H248" s="606">
        <f t="shared" si="5"/>
        <v>0</v>
      </c>
    </row>
    <row r="249" spans="1:8" s="609" customFormat="1" ht="12.75" customHeight="1" x14ac:dyDescent="0.25">
      <c r="A249" s="616" t="s">
        <v>90</v>
      </c>
      <c r="B249" s="601"/>
      <c r="C249" s="608" t="s">
        <v>528</v>
      </c>
      <c r="D249" s="721"/>
      <c r="E249" s="615">
        <f>SUM(E248)</f>
        <v>0</v>
      </c>
      <c r="F249" s="739">
        <f>SUM(F248)</f>
        <v>0</v>
      </c>
      <c r="G249" s="721"/>
      <c r="H249" s="606">
        <f t="shared" si="5"/>
        <v>0</v>
      </c>
    </row>
    <row r="250" spans="1:8" ht="12.75" customHeight="1" x14ac:dyDescent="0.25">
      <c r="A250" s="616" t="s">
        <v>632</v>
      </c>
      <c r="B250" s="604"/>
      <c r="C250" s="608" t="s">
        <v>633</v>
      </c>
      <c r="D250" s="607"/>
      <c r="E250" s="614"/>
      <c r="F250" s="738"/>
      <c r="G250" s="749"/>
      <c r="H250" s="606">
        <f t="shared" si="5"/>
        <v>0</v>
      </c>
    </row>
    <row r="251" spans="1:8" ht="12.75" customHeight="1" x14ac:dyDescent="0.25">
      <c r="A251" s="616" t="s">
        <v>632</v>
      </c>
      <c r="B251" s="604">
        <v>12020441</v>
      </c>
      <c r="C251" s="605" t="s">
        <v>634</v>
      </c>
      <c r="D251" s="607"/>
      <c r="E251" s="614">
        <v>200000</v>
      </c>
      <c r="F251" s="738">
        <v>200000</v>
      </c>
      <c r="G251" s="749"/>
      <c r="H251" s="606">
        <f t="shared" si="5"/>
        <v>200000</v>
      </c>
    </row>
    <row r="252" spans="1:8" ht="12.75" customHeight="1" x14ac:dyDescent="0.25">
      <c r="A252" s="616" t="s">
        <v>632</v>
      </c>
      <c r="B252" s="604">
        <v>12020452</v>
      </c>
      <c r="C252" s="605" t="s">
        <v>635</v>
      </c>
      <c r="D252" s="607"/>
      <c r="E252" s="614">
        <v>500000</v>
      </c>
      <c r="F252" s="738">
        <v>500000</v>
      </c>
      <c r="G252" s="749"/>
      <c r="H252" s="606">
        <f t="shared" si="5"/>
        <v>500000</v>
      </c>
    </row>
    <row r="253" spans="1:8" ht="12.75" customHeight="1" x14ac:dyDescent="0.25">
      <c r="A253" s="616" t="s">
        <v>632</v>
      </c>
      <c r="B253" s="604">
        <v>12020499</v>
      </c>
      <c r="C253" s="605" t="s">
        <v>539</v>
      </c>
      <c r="D253" s="607"/>
      <c r="E253" s="614">
        <v>500000</v>
      </c>
      <c r="F253" s="738">
        <v>500000</v>
      </c>
      <c r="G253" s="749"/>
      <c r="H253" s="606">
        <f t="shared" si="5"/>
        <v>500000</v>
      </c>
    </row>
    <row r="254" spans="1:8" ht="12.75" customHeight="1" x14ac:dyDescent="0.25">
      <c r="A254" s="616" t="s">
        <v>632</v>
      </c>
      <c r="B254" s="604">
        <v>12020606</v>
      </c>
      <c r="C254" s="605" t="s">
        <v>990</v>
      </c>
      <c r="D254" s="607"/>
      <c r="E254" s="614">
        <v>200000</v>
      </c>
      <c r="F254" s="738">
        <v>200000</v>
      </c>
      <c r="G254" s="749"/>
      <c r="H254" s="606">
        <f t="shared" si="5"/>
        <v>200000</v>
      </c>
    </row>
    <row r="255" spans="1:8" s="609" customFormat="1" ht="12.75" customHeight="1" x14ac:dyDescent="0.25">
      <c r="A255" s="616" t="s">
        <v>632</v>
      </c>
      <c r="B255" s="601"/>
      <c r="C255" s="608" t="s">
        <v>528</v>
      </c>
      <c r="D255" s="721"/>
      <c r="E255" s="615">
        <f>SUM(E251:E254)</f>
        <v>1400000</v>
      </c>
      <c r="F255" s="739">
        <f>SUM(F251:F254)</f>
        <v>1400000</v>
      </c>
      <c r="G255" s="721"/>
      <c r="H255" s="606">
        <f t="shared" si="5"/>
        <v>1400000</v>
      </c>
    </row>
    <row r="256" spans="1:8" ht="12.75" customHeight="1" x14ac:dyDescent="0.25">
      <c r="A256" s="616" t="s">
        <v>204</v>
      </c>
      <c r="B256" s="604"/>
      <c r="C256" s="608" t="s">
        <v>636</v>
      </c>
      <c r="D256" s="607"/>
      <c r="E256" s="614"/>
      <c r="F256" s="738"/>
      <c r="G256" s="749"/>
      <c r="H256" s="606">
        <f t="shared" si="5"/>
        <v>0</v>
      </c>
    </row>
    <row r="257" spans="1:8" ht="12.75" customHeight="1" x14ac:dyDescent="0.25">
      <c r="A257" s="616" t="s">
        <v>204</v>
      </c>
      <c r="B257" s="604">
        <v>12020607</v>
      </c>
      <c r="C257" s="605" t="s">
        <v>637</v>
      </c>
      <c r="D257" s="607"/>
      <c r="E257" s="614">
        <v>4000000</v>
      </c>
      <c r="F257" s="738">
        <v>4000000</v>
      </c>
      <c r="G257" s="749"/>
      <c r="H257" s="606">
        <f t="shared" si="5"/>
        <v>4000000</v>
      </c>
    </row>
    <row r="258" spans="1:8" ht="12.75" customHeight="1" x14ac:dyDescent="0.25">
      <c r="A258" s="616" t="s">
        <v>204</v>
      </c>
      <c r="B258" s="604">
        <v>12020452</v>
      </c>
      <c r="C258" s="605" t="s">
        <v>635</v>
      </c>
      <c r="D258" s="607"/>
      <c r="E258" s="614">
        <v>46000000</v>
      </c>
      <c r="F258" s="738">
        <v>46000000</v>
      </c>
      <c r="G258" s="749"/>
      <c r="H258" s="606">
        <f t="shared" si="5"/>
        <v>46000000</v>
      </c>
    </row>
    <row r="259" spans="1:8" s="609" customFormat="1" ht="12.75" customHeight="1" x14ac:dyDescent="0.25">
      <c r="A259" s="616" t="s">
        <v>204</v>
      </c>
      <c r="B259" s="601"/>
      <c r="C259" s="608" t="s">
        <v>528</v>
      </c>
      <c r="D259" s="721"/>
      <c r="E259" s="615">
        <f>SUM(E257:E258)</f>
        <v>50000000</v>
      </c>
      <c r="F259" s="739">
        <f>SUM(F257:F258)</f>
        <v>50000000</v>
      </c>
      <c r="G259" s="721"/>
      <c r="H259" s="606">
        <f t="shared" si="5"/>
        <v>50000000</v>
      </c>
    </row>
    <row r="260" spans="1:8" ht="12.75" customHeight="1" x14ac:dyDescent="0.25">
      <c r="A260" s="616" t="s">
        <v>84</v>
      </c>
      <c r="B260" s="604"/>
      <c r="C260" s="608" t="s">
        <v>87</v>
      </c>
      <c r="D260" s="607"/>
      <c r="E260" s="614"/>
      <c r="F260" s="738"/>
      <c r="G260" s="749"/>
      <c r="H260" s="606">
        <f t="shared" si="5"/>
        <v>0</v>
      </c>
    </row>
    <row r="261" spans="1:8" ht="12.75" customHeight="1" x14ac:dyDescent="0.25">
      <c r="A261" s="616" t="s">
        <v>84</v>
      </c>
      <c r="B261" s="604">
        <v>12020606</v>
      </c>
      <c r="C261" s="605" t="s">
        <v>990</v>
      </c>
      <c r="D261" s="607">
        <v>2000000</v>
      </c>
      <c r="E261" s="614">
        <v>4000000</v>
      </c>
      <c r="F261" s="738">
        <v>4000000</v>
      </c>
      <c r="G261" s="749">
        <v>2000000</v>
      </c>
      <c r="H261" s="606">
        <f t="shared" ref="H261:H324" si="6">F261-G261</f>
        <v>2000000</v>
      </c>
    </row>
    <row r="262" spans="1:8" s="609" customFormat="1" ht="12.75" customHeight="1" x14ac:dyDescent="0.25">
      <c r="A262" s="616" t="s">
        <v>84</v>
      </c>
      <c r="B262" s="601"/>
      <c r="C262" s="608" t="s">
        <v>528</v>
      </c>
      <c r="D262" s="721">
        <f>SUM(D261)</f>
        <v>2000000</v>
      </c>
      <c r="E262" s="615">
        <f>SUM(E261)</f>
        <v>4000000</v>
      </c>
      <c r="F262" s="739">
        <f>SUM(F261)</f>
        <v>4000000</v>
      </c>
      <c r="G262" s="721">
        <f>SUM(G261)</f>
        <v>2000000</v>
      </c>
      <c r="H262" s="606">
        <f t="shared" si="6"/>
        <v>2000000</v>
      </c>
    </row>
    <row r="263" spans="1:8" ht="12.75" customHeight="1" x14ac:dyDescent="0.25">
      <c r="A263" s="616" t="s">
        <v>187</v>
      </c>
      <c r="B263" s="604"/>
      <c r="C263" s="608" t="s">
        <v>188</v>
      </c>
      <c r="D263" s="607"/>
      <c r="E263" s="614"/>
      <c r="F263" s="738"/>
      <c r="G263" s="749"/>
      <c r="H263" s="606">
        <f t="shared" si="6"/>
        <v>0</v>
      </c>
    </row>
    <row r="264" spans="1:8" ht="12.75" customHeight="1" x14ac:dyDescent="0.25">
      <c r="A264" s="616" t="s">
        <v>187</v>
      </c>
      <c r="B264" s="604">
        <v>12020452</v>
      </c>
      <c r="C264" s="605" t="s">
        <v>635</v>
      </c>
      <c r="D264" s="607"/>
      <c r="E264" s="614">
        <v>3000000</v>
      </c>
      <c r="F264" s="738">
        <v>3000000</v>
      </c>
      <c r="G264" s="749"/>
      <c r="H264" s="606">
        <f t="shared" si="6"/>
        <v>3000000</v>
      </c>
    </row>
    <row r="265" spans="1:8" ht="12.75" customHeight="1" x14ac:dyDescent="0.25">
      <c r="A265" s="616" t="s">
        <v>187</v>
      </c>
      <c r="B265" s="604">
        <v>12020606</v>
      </c>
      <c r="C265" s="605" t="s">
        <v>990</v>
      </c>
      <c r="D265" s="607"/>
      <c r="E265" s="614">
        <v>2000000</v>
      </c>
      <c r="F265" s="738">
        <v>2000000</v>
      </c>
      <c r="G265" s="749"/>
      <c r="H265" s="606">
        <f t="shared" si="6"/>
        <v>2000000</v>
      </c>
    </row>
    <row r="266" spans="1:8" ht="12.75" customHeight="1" x14ac:dyDescent="0.25">
      <c r="A266" s="616" t="s">
        <v>187</v>
      </c>
      <c r="B266" s="604">
        <v>12020701</v>
      </c>
      <c r="C266" s="605" t="s">
        <v>1016</v>
      </c>
      <c r="D266" s="607"/>
      <c r="E266" s="614">
        <v>1000000</v>
      </c>
      <c r="F266" s="738">
        <v>1000000</v>
      </c>
      <c r="G266" s="749"/>
      <c r="H266" s="606">
        <f t="shared" si="6"/>
        <v>1000000</v>
      </c>
    </row>
    <row r="267" spans="1:8" ht="12.75" customHeight="1" x14ac:dyDescent="0.25">
      <c r="A267" s="616" t="s">
        <v>187</v>
      </c>
      <c r="B267" s="604">
        <v>12020707</v>
      </c>
      <c r="C267" s="605" t="s">
        <v>1017</v>
      </c>
      <c r="D267" s="607"/>
      <c r="E267" s="614">
        <v>1000000</v>
      </c>
      <c r="F267" s="738">
        <v>1000000</v>
      </c>
      <c r="G267" s="749"/>
      <c r="H267" s="606">
        <f t="shared" si="6"/>
        <v>1000000</v>
      </c>
    </row>
    <row r="268" spans="1:8" ht="12.75" customHeight="1" x14ac:dyDescent="0.25">
      <c r="A268" s="616" t="s">
        <v>187</v>
      </c>
      <c r="B268" s="604">
        <v>12021103</v>
      </c>
      <c r="C268" s="605" t="s">
        <v>639</v>
      </c>
      <c r="D268" s="607"/>
      <c r="E268" s="614">
        <v>3000000</v>
      </c>
      <c r="F268" s="738">
        <v>3000000</v>
      </c>
      <c r="G268" s="749"/>
      <c r="H268" s="606">
        <f t="shared" si="6"/>
        <v>3000000</v>
      </c>
    </row>
    <row r="269" spans="1:8" s="609" customFormat="1" ht="12.75" customHeight="1" x14ac:dyDescent="0.25">
      <c r="A269" s="616" t="s">
        <v>187</v>
      </c>
      <c r="B269" s="601"/>
      <c r="C269" s="608" t="s">
        <v>528</v>
      </c>
      <c r="D269" s="721"/>
      <c r="E269" s="615">
        <f>SUM(E264:E268)</f>
        <v>10000000</v>
      </c>
      <c r="F269" s="739">
        <f>SUM(F264:F268)</f>
        <v>10000000</v>
      </c>
      <c r="G269" s="721"/>
      <c r="H269" s="606">
        <f t="shared" si="6"/>
        <v>10000000</v>
      </c>
    </row>
    <row r="270" spans="1:8" ht="12.75" customHeight="1" x14ac:dyDescent="0.25">
      <c r="A270" s="616" t="s">
        <v>190</v>
      </c>
      <c r="B270" s="604"/>
      <c r="C270" s="608" t="s">
        <v>2124</v>
      </c>
      <c r="D270" s="607"/>
      <c r="E270" s="614"/>
      <c r="F270" s="738"/>
      <c r="G270" s="749"/>
      <c r="H270" s="606">
        <f t="shared" si="6"/>
        <v>0</v>
      </c>
    </row>
    <row r="271" spans="1:8" ht="12.75" customHeight="1" x14ac:dyDescent="0.25">
      <c r="A271" s="616" t="s">
        <v>190</v>
      </c>
      <c r="B271" s="604">
        <v>12020453</v>
      </c>
      <c r="C271" s="605" t="s">
        <v>605</v>
      </c>
      <c r="D271" s="607"/>
      <c r="E271" s="614">
        <v>2500000</v>
      </c>
      <c r="F271" s="738">
        <v>2500000</v>
      </c>
      <c r="G271" s="749"/>
      <c r="H271" s="606">
        <f t="shared" si="6"/>
        <v>2500000</v>
      </c>
    </row>
    <row r="272" spans="1:8" ht="12.75" customHeight="1" x14ac:dyDescent="0.25">
      <c r="A272" s="616" t="s">
        <v>190</v>
      </c>
      <c r="B272" s="604">
        <v>12020712</v>
      </c>
      <c r="C272" s="605" t="s">
        <v>1007</v>
      </c>
      <c r="D272" s="607"/>
      <c r="E272" s="614">
        <v>5500000</v>
      </c>
      <c r="F272" s="738">
        <v>5500000</v>
      </c>
      <c r="G272" s="749"/>
      <c r="H272" s="606">
        <f t="shared" si="6"/>
        <v>5500000</v>
      </c>
    </row>
    <row r="273" spans="1:8" s="609" customFormat="1" ht="12.75" customHeight="1" x14ac:dyDescent="0.25">
      <c r="A273" s="616" t="s">
        <v>190</v>
      </c>
      <c r="B273" s="601"/>
      <c r="C273" s="608" t="s">
        <v>528</v>
      </c>
      <c r="D273" s="721"/>
      <c r="E273" s="615">
        <f>SUM(E271:E272)</f>
        <v>8000000</v>
      </c>
      <c r="F273" s="739">
        <f>SUM(F271:F272)</f>
        <v>8000000</v>
      </c>
      <c r="G273" s="721"/>
      <c r="H273" s="606">
        <f t="shared" si="6"/>
        <v>8000000</v>
      </c>
    </row>
    <row r="274" spans="1:8" ht="12.75" customHeight="1" x14ac:dyDescent="0.25">
      <c r="A274" s="616" t="s">
        <v>192</v>
      </c>
      <c r="B274" s="604"/>
      <c r="C274" s="608" t="s">
        <v>641</v>
      </c>
      <c r="D274" s="607"/>
      <c r="E274" s="614"/>
      <c r="F274" s="738"/>
      <c r="G274" s="749"/>
      <c r="H274" s="606">
        <f t="shared" si="6"/>
        <v>0</v>
      </c>
    </row>
    <row r="275" spans="1:8" ht="12.75" customHeight="1" x14ac:dyDescent="0.25">
      <c r="A275" s="616" t="s">
        <v>192</v>
      </c>
      <c r="B275" s="604">
        <v>12020452</v>
      </c>
      <c r="C275" s="605" t="s">
        <v>635</v>
      </c>
      <c r="D275" s="607"/>
      <c r="E275" s="614">
        <v>3000000</v>
      </c>
      <c r="F275" s="738">
        <v>3000000</v>
      </c>
      <c r="G275" s="749"/>
      <c r="H275" s="606">
        <f t="shared" si="6"/>
        <v>3000000</v>
      </c>
    </row>
    <row r="276" spans="1:8" ht="12.75" customHeight="1" x14ac:dyDescent="0.25">
      <c r="A276" s="616" t="s">
        <v>192</v>
      </c>
      <c r="B276" s="604">
        <v>12020606</v>
      </c>
      <c r="C276" s="605" t="s">
        <v>990</v>
      </c>
      <c r="D276" s="607"/>
      <c r="E276" s="614">
        <v>600000</v>
      </c>
      <c r="F276" s="738">
        <v>600000</v>
      </c>
      <c r="G276" s="749"/>
      <c r="H276" s="606">
        <f t="shared" si="6"/>
        <v>600000</v>
      </c>
    </row>
    <row r="277" spans="1:8" s="609" customFormat="1" ht="12.75" customHeight="1" x14ac:dyDescent="0.25">
      <c r="A277" s="616" t="s">
        <v>192</v>
      </c>
      <c r="B277" s="601"/>
      <c r="C277" s="608" t="s">
        <v>528</v>
      </c>
      <c r="D277" s="721"/>
      <c r="E277" s="615">
        <f>SUM(E275:E276)</f>
        <v>3600000</v>
      </c>
      <c r="F277" s="739">
        <f>SUM(F275:F276)</f>
        <v>3600000</v>
      </c>
      <c r="G277" s="721"/>
      <c r="H277" s="606">
        <f t="shared" si="6"/>
        <v>3600000</v>
      </c>
    </row>
    <row r="278" spans="1:8" ht="12.75" customHeight="1" x14ac:dyDescent="0.25">
      <c r="A278" s="616" t="s">
        <v>196</v>
      </c>
      <c r="B278" s="604"/>
      <c r="C278" s="608" t="s">
        <v>2123</v>
      </c>
      <c r="D278" s="607"/>
      <c r="E278" s="614"/>
      <c r="F278" s="738"/>
      <c r="G278" s="749"/>
      <c r="H278" s="606">
        <f t="shared" si="6"/>
        <v>0</v>
      </c>
    </row>
    <row r="279" spans="1:8" ht="12.75" customHeight="1" x14ac:dyDescent="0.25">
      <c r="A279" s="616" t="s">
        <v>196</v>
      </c>
      <c r="B279" s="604">
        <v>12020452</v>
      </c>
      <c r="C279" s="605" t="s">
        <v>635</v>
      </c>
      <c r="D279" s="607"/>
      <c r="E279" s="614">
        <v>3000000</v>
      </c>
      <c r="F279" s="738">
        <v>3000000</v>
      </c>
      <c r="G279" s="749"/>
      <c r="H279" s="606">
        <f t="shared" si="6"/>
        <v>3000000</v>
      </c>
    </row>
    <row r="280" spans="1:8" ht="12.75" customHeight="1" x14ac:dyDescent="0.25">
      <c r="A280" s="616" t="s">
        <v>196</v>
      </c>
      <c r="B280" s="604">
        <v>12020606</v>
      </c>
      <c r="C280" s="605" t="s">
        <v>990</v>
      </c>
      <c r="D280" s="607"/>
      <c r="E280" s="614">
        <v>1200000</v>
      </c>
      <c r="F280" s="738">
        <v>1200000</v>
      </c>
      <c r="G280" s="749"/>
      <c r="H280" s="606">
        <f t="shared" si="6"/>
        <v>1200000</v>
      </c>
    </row>
    <row r="281" spans="1:8" s="609" customFormat="1" ht="12.75" customHeight="1" x14ac:dyDescent="0.25">
      <c r="A281" s="616" t="s">
        <v>196</v>
      </c>
      <c r="B281" s="601"/>
      <c r="C281" s="608" t="s">
        <v>528</v>
      </c>
      <c r="D281" s="721"/>
      <c r="E281" s="615">
        <f>SUM(E279:E280)</f>
        <v>4200000</v>
      </c>
      <c r="F281" s="739">
        <f>SUM(F279:F280)</f>
        <v>4200000</v>
      </c>
      <c r="G281" s="721"/>
      <c r="H281" s="606">
        <f t="shared" si="6"/>
        <v>4200000</v>
      </c>
    </row>
    <row r="282" spans="1:8" ht="12.75" customHeight="1" x14ac:dyDescent="0.25">
      <c r="A282" s="613" t="s">
        <v>105</v>
      </c>
      <c r="B282" s="604"/>
      <c r="C282" s="608" t="s">
        <v>108</v>
      </c>
      <c r="D282" s="607"/>
      <c r="E282" s="614"/>
      <c r="F282" s="738"/>
      <c r="G282" s="749"/>
      <c r="H282" s="606">
        <f t="shared" si="6"/>
        <v>0</v>
      </c>
    </row>
    <row r="283" spans="1:8" ht="12.75" customHeight="1" x14ac:dyDescent="0.25">
      <c r="A283" s="613" t="s">
        <v>105</v>
      </c>
      <c r="B283" s="604">
        <v>12020134</v>
      </c>
      <c r="C283" s="605" t="s">
        <v>642</v>
      </c>
      <c r="D283" s="607"/>
      <c r="E283" s="614">
        <v>1000000</v>
      </c>
      <c r="F283" s="738">
        <v>1000000</v>
      </c>
      <c r="G283" s="749"/>
      <c r="H283" s="606">
        <f t="shared" si="6"/>
        <v>1000000</v>
      </c>
    </row>
    <row r="284" spans="1:8" ht="12.75" customHeight="1" x14ac:dyDescent="0.25">
      <c r="A284" s="613" t="s">
        <v>105</v>
      </c>
      <c r="B284" s="604">
        <v>12020136</v>
      </c>
      <c r="C284" s="605" t="s">
        <v>551</v>
      </c>
      <c r="D284" s="607"/>
      <c r="E284" s="614">
        <v>100000</v>
      </c>
      <c r="F284" s="738">
        <v>100000</v>
      </c>
      <c r="G284" s="749"/>
      <c r="H284" s="606">
        <f t="shared" si="6"/>
        <v>100000</v>
      </c>
    </row>
    <row r="285" spans="1:8" s="609" customFormat="1" ht="12.75" customHeight="1" x14ac:dyDescent="0.25">
      <c r="A285" s="613" t="s">
        <v>105</v>
      </c>
      <c r="B285" s="601"/>
      <c r="C285" s="608" t="s">
        <v>528</v>
      </c>
      <c r="D285" s="721"/>
      <c r="E285" s="615">
        <f>SUM(E283:E284)</f>
        <v>1100000</v>
      </c>
      <c r="F285" s="739">
        <f>SUM(F283:F284)</f>
        <v>1100000</v>
      </c>
      <c r="G285" s="721"/>
      <c r="H285" s="606">
        <f t="shared" si="6"/>
        <v>1100000</v>
      </c>
    </row>
    <row r="286" spans="1:8" ht="12.75" customHeight="1" x14ac:dyDescent="0.25">
      <c r="A286" s="613" t="s">
        <v>130</v>
      </c>
      <c r="B286" s="604"/>
      <c r="C286" s="608" t="s">
        <v>131</v>
      </c>
      <c r="D286" s="607"/>
      <c r="E286" s="614"/>
      <c r="F286" s="738"/>
      <c r="G286" s="749"/>
      <c r="H286" s="606">
        <f t="shared" si="6"/>
        <v>0</v>
      </c>
    </row>
    <row r="287" spans="1:8" ht="12.75" customHeight="1" x14ac:dyDescent="0.25">
      <c r="A287" s="613" t="s">
        <v>130</v>
      </c>
      <c r="B287" s="604">
        <v>12020441</v>
      </c>
      <c r="C287" s="605" t="s">
        <v>634</v>
      </c>
      <c r="D287" s="607">
        <v>265883</v>
      </c>
      <c r="E287" s="614">
        <v>1000000</v>
      </c>
      <c r="F287" s="738">
        <v>1000000</v>
      </c>
      <c r="G287" s="749">
        <v>1008883</v>
      </c>
      <c r="H287" s="606">
        <f t="shared" si="6"/>
        <v>-8883</v>
      </c>
    </row>
    <row r="288" spans="1:8" ht="12.75" customHeight="1" x14ac:dyDescent="0.25">
      <c r="A288" s="613" t="s">
        <v>130</v>
      </c>
      <c r="B288" s="604">
        <v>12020507</v>
      </c>
      <c r="C288" s="605" t="s">
        <v>1018</v>
      </c>
      <c r="D288" s="607"/>
      <c r="E288" s="614">
        <v>200000</v>
      </c>
      <c r="F288" s="738">
        <v>200000</v>
      </c>
      <c r="G288" s="749"/>
      <c r="H288" s="606">
        <f t="shared" si="6"/>
        <v>200000</v>
      </c>
    </row>
    <row r="289" spans="1:8" ht="12.75" customHeight="1" x14ac:dyDescent="0.25">
      <c r="A289" s="613" t="s">
        <v>130</v>
      </c>
      <c r="B289" s="604">
        <v>12020707</v>
      </c>
      <c r="C289" s="605" t="s">
        <v>1017</v>
      </c>
      <c r="D289" s="607"/>
      <c r="E289" s="614">
        <v>2000000</v>
      </c>
      <c r="F289" s="738">
        <v>2000000</v>
      </c>
      <c r="G289" s="749"/>
      <c r="H289" s="606">
        <f t="shared" si="6"/>
        <v>2000000</v>
      </c>
    </row>
    <row r="290" spans="1:8" ht="12.75" customHeight="1" x14ac:dyDescent="0.25">
      <c r="A290" s="613" t="s">
        <v>130</v>
      </c>
      <c r="B290" s="604">
        <v>12020710</v>
      </c>
      <c r="C290" s="605" t="s">
        <v>1009</v>
      </c>
      <c r="D290" s="607">
        <v>285938</v>
      </c>
      <c r="E290" s="614">
        <v>600000</v>
      </c>
      <c r="F290" s="738">
        <v>600000</v>
      </c>
      <c r="G290" s="749">
        <v>285938</v>
      </c>
      <c r="H290" s="606">
        <f t="shared" si="6"/>
        <v>314062</v>
      </c>
    </row>
    <row r="291" spans="1:8" s="609" customFormat="1" ht="12.75" customHeight="1" x14ac:dyDescent="0.25">
      <c r="A291" s="613" t="s">
        <v>130</v>
      </c>
      <c r="B291" s="601"/>
      <c r="C291" s="608" t="s">
        <v>528</v>
      </c>
      <c r="D291" s="615">
        <f>SUM(D287:D290)</f>
        <v>551821</v>
      </c>
      <c r="E291" s="615">
        <f>SUM(E287:E290)</f>
        <v>3800000</v>
      </c>
      <c r="F291" s="739">
        <f>SUM(F287:F290)</f>
        <v>3800000</v>
      </c>
      <c r="G291" s="739">
        <f>SUM(G287:G290)</f>
        <v>1294821</v>
      </c>
      <c r="H291" s="606">
        <f t="shared" si="6"/>
        <v>2505179</v>
      </c>
    </row>
    <row r="292" spans="1:8" ht="12.75" customHeight="1" x14ac:dyDescent="0.25">
      <c r="A292" s="613" t="s">
        <v>112</v>
      </c>
      <c r="B292" s="604"/>
      <c r="C292" s="608" t="s">
        <v>2121</v>
      </c>
      <c r="D292" s="607"/>
      <c r="E292" s="614"/>
      <c r="F292" s="738"/>
      <c r="G292" s="749"/>
      <c r="H292" s="606">
        <f t="shared" si="6"/>
        <v>0</v>
      </c>
    </row>
    <row r="293" spans="1:8" ht="12.75" customHeight="1" x14ac:dyDescent="0.25">
      <c r="A293" s="613" t="s">
        <v>112</v>
      </c>
      <c r="B293" s="604">
        <v>12020612</v>
      </c>
      <c r="C293" s="605" t="s">
        <v>1019</v>
      </c>
      <c r="D293" s="607">
        <v>5195791</v>
      </c>
      <c r="E293" s="614">
        <v>0</v>
      </c>
      <c r="F293" s="738">
        <v>0</v>
      </c>
      <c r="G293" s="749">
        <v>5196791</v>
      </c>
      <c r="H293" s="606">
        <f t="shared" si="6"/>
        <v>-5196791</v>
      </c>
    </row>
    <row r="294" spans="1:8" ht="12.75" customHeight="1" x14ac:dyDescent="0.25">
      <c r="A294" s="613" t="s">
        <v>112</v>
      </c>
      <c r="B294" s="604">
        <v>12020700</v>
      </c>
      <c r="C294" s="605" t="s">
        <v>1017</v>
      </c>
      <c r="D294" s="607">
        <v>0</v>
      </c>
      <c r="E294" s="614">
        <v>5000000</v>
      </c>
      <c r="F294" s="738">
        <v>5000000</v>
      </c>
      <c r="G294" s="749">
        <v>0</v>
      </c>
      <c r="H294" s="606">
        <f t="shared" si="6"/>
        <v>5000000</v>
      </c>
    </row>
    <row r="295" spans="1:8" ht="12.75" customHeight="1" x14ac:dyDescent="0.25">
      <c r="A295" s="613" t="s">
        <v>112</v>
      </c>
      <c r="B295" s="604">
        <v>12020702</v>
      </c>
      <c r="C295" s="605" t="s">
        <v>1020</v>
      </c>
      <c r="D295" s="607"/>
      <c r="E295" s="614">
        <v>1300000</v>
      </c>
      <c r="F295" s="738">
        <v>1300000</v>
      </c>
      <c r="G295" s="749">
        <v>0</v>
      </c>
      <c r="H295" s="606">
        <f t="shared" si="6"/>
        <v>1300000</v>
      </c>
    </row>
    <row r="296" spans="1:8" s="609" customFormat="1" ht="12.75" customHeight="1" x14ac:dyDescent="0.25">
      <c r="A296" s="613" t="s">
        <v>112</v>
      </c>
      <c r="B296" s="601"/>
      <c r="C296" s="608" t="s">
        <v>528</v>
      </c>
      <c r="D296" s="615">
        <f>SUM(D293:D295)</f>
        <v>5195791</v>
      </c>
      <c r="E296" s="615">
        <f>SUM(E293:E295)</f>
        <v>6300000</v>
      </c>
      <c r="F296" s="739">
        <f>SUM(F293:F295)</f>
        <v>6300000</v>
      </c>
      <c r="G296" s="615">
        <f>SUM(G293:G295)</f>
        <v>5196791</v>
      </c>
      <c r="H296" s="606">
        <f t="shared" si="6"/>
        <v>1103209</v>
      </c>
    </row>
    <row r="297" spans="1:8" ht="12.75" customHeight="1" x14ac:dyDescent="0.25">
      <c r="A297" s="613" t="s">
        <v>132</v>
      </c>
      <c r="B297" s="604"/>
      <c r="C297" s="608" t="s">
        <v>644</v>
      </c>
      <c r="D297" s="607"/>
      <c r="E297" s="614"/>
      <c r="F297" s="738"/>
      <c r="G297" s="749"/>
      <c r="H297" s="606">
        <f t="shared" si="6"/>
        <v>0</v>
      </c>
    </row>
    <row r="298" spans="1:8" ht="12.75" customHeight="1" x14ac:dyDescent="0.25">
      <c r="A298" s="613" t="s">
        <v>132</v>
      </c>
      <c r="B298" s="604">
        <v>12020606</v>
      </c>
      <c r="C298" s="605" t="s">
        <v>990</v>
      </c>
      <c r="D298" s="607"/>
      <c r="E298" s="614">
        <v>800000</v>
      </c>
      <c r="F298" s="738">
        <v>800000</v>
      </c>
      <c r="G298" s="749"/>
      <c r="H298" s="606">
        <f t="shared" si="6"/>
        <v>800000</v>
      </c>
    </row>
    <row r="299" spans="1:8" s="609" customFormat="1" ht="12.75" customHeight="1" x14ac:dyDescent="0.25">
      <c r="A299" s="613" t="s">
        <v>132</v>
      </c>
      <c r="B299" s="601"/>
      <c r="C299" s="608" t="s">
        <v>528</v>
      </c>
      <c r="D299" s="721"/>
      <c r="E299" s="615">
        <f>SUM(E298)</f>
        <v>800000</v>
      </c>
      <c r="F299" s="739">
        <f>SUM(F298)</f>
        <v>800000</v>
      </c>
      <c r="G299" s="721"/>
      <c r="H299" s="606">
        <f t="shared" si="6"/>
        <v>800000</v>
      </c>
    </row>
    <row r="300" spans="1:8" ht="12.75" customHeight="1" x14ac:dyDescent="0.25">
      <c r="A300" s="613" t="s">
        <v>139</v>
      </c>
      <c r="B300" s="604"/>
      <c r="C300" s="608" t="s">
        <v>2122</v>
      </c>
      <c r="D300" s="607"/>
      <c r="E300" s="614"/>
      <c r="F300" s="738"/>
      <c r="G300" s="749"/>
      <c r="H300" s="606">
        <f t="shared" si="6"/>
        <v>0</v>
      </c>
    </row>
    <row r="301" spans="1:8" ht="12.75" customHeight="1" x14ac:dyDescent="0.25">
      <c r="A301" s="613" t="s">
        <v>139</v>
      </c>
      <c r="B301" s="604">
        <v>12020452</v>
      </c>
      <c r="C301" s="605" t="s">
        <v>635</v>
      </c>
      <c r="D301" s="607"/>
      <c r="E301" s="614">
        <v>5000000</v>
      </c>
      <c r="F301" s="738">
        <v>5000000</v>
      </c>
      <c r="G301" s="749"/>
      <c r="H301" s="606">
        <f t="shared" si="6"/>
        <v>5000000</v>
      </c>
    </row>
    <row r="302" spans="1:8" ht="12.75" customHeight="1" x14ac:dyDescent="0.25">
      <c r="A302" s="613" t="s">
        <v>139</v>
      </c>
      <c r="B302" s="604">
        <v>12020606</v>
      </c>
      <c r="C302" s="605" t="s">
        <v>990</v>
      </c>
      <c r="D302" s="607"/>
      <c r="E302" s="614">
        <v>800000</v>
      </c>
      <c r="F302" s="738">
        <v>800000</v>
      </c>
      <c r="G302" s="749"/>
      <c r="H302" s="606">
        <f t="shared" si="6"/>
        <v>800000</v>
      </c>
    </row>
    <row r="303" spans="1:8" s="609" customFormat="1" ht="12.75" customHeight="1" x14ac:dyDescent="0.25">
      <c r="A303" s="613" t="s">
        <v>139</v>
      </c>
      <c r="B303" s="601"/>
      <c r="C303" s="608" t="s">
        <v>528</v>
      </c>
      <c r="D303" s="721"/>
      <c r="E303" s="615">
        <f>SUM(E301:E302)</f>
        <v>5800000</v>
      </c>
      <c r="F303" s="739">
        <f>SUM(F301:F302)</f>
        <v>5800000</v>
      </c>
      <c r="G303" s="721"/>
      <c r="H303" s="606">
        <f t="shared" si="6"/>
        <v>5800000</v>
      </c>
    </row>
    <row r="304" spans="1:8" ht="12.75" customHeight="1" x14ac:dyDescent="0.25">
      <c r="A304" s="613" t="s">
        <v>199</v>
      </c>
      <c r="B304" s="604"/>
      <c r="C304" s="608" t="s">
        <v>200</v>
      </c>
      <c r="D304" s="607"/>
      <c r="E304" s="614"/>
      <c r="F304" s="738"/>
      <c r="G304" s="749"/>
      <c r="H304" s="606">
        <f t="shared" si="6"/>
        <v>0</v>
      </c>
    </row>
    <row r="305" spans="1:8" ht="12.75" customHeight="1" x14ac:dyDescent="0.25">
      <c r="A305" s="613" t="s">
        <v>199</v>
      </c>
      <c r="B305" s="604">
        <v>12020436</v>
      </c>
      <c r="C305" s="605" t="s">
        <v>646</v>
      </c>
      <c r="D305" s="607"/>
      <c r="E305" s="614">
        <v>0</v>
      </c>
      <c r="F305" s="738">
        <v>0</v>
      </c>
      <c r="G305" s="749"/>
      <c r="H305" s="606">
        <f t="shared" si="6"/>
        <v>0</v>
      </c>
    </row>
    <row r="306" spans="1:8" ht="12.75" customHeight="1" x14ac:dyDescent="0.25">
      <c r="A306" s="613" t="s">
        <v>199</v>
      </c>
      <c r="B306" s="604">
        <v>12020449</v>
      </c>
      <c r="C306" s="605" t="s">
        <v>647</v>
      </c>
      <c r="D306" s="607">
        <v>2501500</v>
      </c>
      <c r="E306" s="614">
        <v>3000000</v>
      </c>
      <c r="F306" s="738">
        <v>3000000</v>
      </c>
      <c r="G306" s="749">
        <v>4690600</v>
      </c>
      <c r="H306" s="606">
        <f t="shared" si="6"/>
        <v>-1690600</v>
      </c>
    </row>
    <row r="307" spans="1:8" ht="12.75" customHeight="1" x14ac:dyDescent="0.25">
      <c r="A307" s="613" t="s">
        <v>199</v>
      </c>
      <c r="B307" s="604">
        <v>12020450</v>
      </c>
      <c r="C307" s="605" t="s">
        <v>555</v>
      </c>
      <c r="D307" s="607"/>
      <c r="E307" s="614">
        <v>3000000</v>
      </c>
      <c r="F307" s="738">
        <v>3000000</v>
      </c>
      <c r="G307" s="749"/>
      <c r="H307" s="606">
        <f t="shared" si="6"/>
        <v>3000000</v>
      </c>
    </row>
    <row r="308" spans="1:8" ht="12.75" customHeight="1" x14ac:dyDescent="0.25">
      <c r="A308" s="613" t="s">
        <v>199</v>
      </c>
      <c r="B308" s="604">
        <v>12020451</v>
      </c>
      <c r="C308" s="605" t="s">
        <v>648</v>
      </c>
      <c r="D308" s="607"/>
      <c r="E308" s="614">
        <v>0</v>
      </c>
      <c r="F308" s="738">
        <v>0</v>
      </c>
      <c r="G308" s="749"/>
      <c r="H308" s="606">
        <f t="shared" si="6"/>
        <v>0</v>
      </c>
    </row>
    <row r="309" spans="1:8" ht="12.75" customHeight="1" x14ac:dyDescent="0.25">
      <c r="A309" s="613" t="s">
        <v>199</v>
      </c>
      <c r="B309" s="604">
        <v>12020454</v>
      </c>
      <c r="C309" s="605" t="s">
        <v>649</v>
      </c>
      <c r="D309" s="607"/>
      <c r="E309" s="614">
        <v>100000</v>
      </c>
      <c r="F309" s="738">
        <v>100000</v>
      </c>
      <c r="G309" s="749"/>
      <c r="H309" s="606">
        <f t="shared" si="6"/>
        <v>100000</v>
      </c>
    </row>
    <row r="310" spans="1:8" ht="12.75" customHeight="1" x14ac:dyDescent="0.25">
      <c r="A310" s="613" t="s">
        <v>199</v>
      </c>
      <c r="B310" s="604">
        <v>12020471</v>
      </c>
      <c r="C310" s="605" t="s">
        <v>650</v>
      </c>
      <c r="D310" s="607"/>
      <c r="E310" s="614">
        <v>0</v>
      </c>
      <c r="F310" s="738">
        <v>0</v>
      </c>
      <c r="G310" s="749"/>
      <c r="H310" s="606">
        <f t="shared" si="6"/>
        <v>0</v>
      </c>
    </row>
    <row r="311" spans="1:8" ht="12.75" customHeight="1" x14ac:dyDescent="0.25">
      <c r="A311" s="613" t="s">
        <v>199</v>
      </c>
      <c r="B311" s="604">
        <v>12020472</v>
      </c>
      <c r="C311" s="605" t="s">
        <v>651</v>
      </c>
      <c r="D311" s="607"/>
      <c r="E311" s="614">
        <v>500000</v>
      </c>
      <c r="F311" s="738">
        <v>500000</v>
      </c>
      <c r="G311" s="749"/>
      <c r="H311" s="606">
        <f t="shared" si="6"/>
        <v>500000</v>
      </c>
    </row>
    <row r="312" spans="1:8" ht="12.75" customHeight="1" x14ac:dyDescent="0.25">
      <c r="A312" s="613" t="s">
        <v>199</v>
      </c>
      <c r="B312" s="604">
        <v>12020502</v>
      </c>
      <c r="C312" s="605" t="s">
        <v>652</v>
      </c>
      <c r="D312" s="607"/>
      <c r="E312" s="614">
        <v>200000</v>
      </c>
      <c r="F312" s="738">
        <v>200000</v>
      </c>
      <c r="G312" s="749"/>
      <c r="H312" s="606">
        <f t="shared" si="6"/>
        <v>200000</v>
      </c>
    </row>
    <row r="313" spans="1:8" ht="12.75" customHeight="1" x14ac:dyDescent="0.25">
      <c r="A313" s="613" t="s">
        <v>199</v>
      </c>
      <c r="B313" s="604">
        <v>12020511</v>
      </c>
      <c r="C313" s="605" t="s">
        <v>653</v>
      </c>
      <c r="D313" s="607"/>
      <c r="E313" s="614">
        <v>100000</v>
      </c>
      <c r="F313" s="738">
        <v>100000</v>
      </c>
      <c r="G313" s="749"/>
      <c r="H313" s="606">
        <f t="shared" si="6"/>
        <v>100000</v>
      </c>
    </row>
    <row r="314" spans="1:8" s="609" customFormat="1" ht="12.75" customHeight="1" x14ac:dyDescent="0.25">
      <c r="A314" s="613" t="s">
        <v>199</v>
      </c>
      <c r="B314" s="601"/>
      <c r="C314" s="608" t="s">
        <v>528</v>
      </c>
      <c r="D314" s="615">
        <f>SUM(D305:D313)</f>
        <v>2501500</v>
      </c>
      <c r="E314" s="615">
        <f>SUM(E305:E313)</f>
        <v>6900000</v>
      </c>
      <c r="F314" s="739">
        <f>SUM(F305:F313)</f>
        <v>6900000</v>
      </c>
      <c r="G314" s="739">
        <f>SUM(G305:G313)</f>
        <v>4690600</v>
      </c>
      <c r="H314" s="606">
        <f t="shared" si="6"/>
        <v>2209400</v>
      </c>
    </row>
    <row r="315" spans="1:8" s="609" customFormat="1" ht="12.75" customHeight="1" x14ac:dyDescent="0.25">
      <c r="A315" s="613"/>
      <c r="B315" s="601"/>
      <c r="C315" s="608"/>
      <c r="D315" s="615"/>
      <c r="E315" s="615"/>
      <c r="F315" s="739"/>
      <c r="G315" s="721"/>
      <c r="H315" s="606">
        <f t="shared" si="6"/>
        <v>0</v>
      </c>
    </row>
    <row r="316" spans="1:8" s="609" customFormat="1" ht="12.75" customHeight="1" x14ac:dyDescent="0.25">
      <c r="A316" s="613"/>
      <c r="B316" s="601"/>
      <c r="C316" s="608" t="s">
        <v>654</v>
      </c>
      <c r="D316" s="615">
        <f>D14+D18+D24+D29+D36+D39+D42+D46+D49+D56+D59+D62+D65+D68+D89+D92+D101+D114+D137+D144+D147+D150+D153+D168+D171+D174+D178+D194+D200+D203+D211+D227+D230+D234+D237+D240+D243+D246+D255+D259+D262+D269+D273+D277+D281+D285+D291+D296+D299+D303+D314</f>
        <v>2755797027</v>
      </c>
      <c r="E316" s="615">
        <f>E14+E18+E24+E29+E36+E39+E42+E46+E49+E56+E59+E62+E65+E68+E89+E92+E101+E114+E137+E144+E147+E150+E153+E168+E171+E174+E178+E194+E200+E203+E211+E227+E230+E234+E237+E240+E243+E246+E255+E259+E262+E269+E273+E277+E281+E285+E291+E296+E299+E303+E314</f>
        <v>5442495668</v>
      </c>
      <c r="F316" s="739">
        <f>F14+F18+F24+F29+F36+F39+F42+F46+F49+F56+F59+F62+F65+F68+F89+F92+F101+F114+F137+F144+F147+F150+F153+F168+F171+F174+F178+F194+F200+F203+F211+F227+F230+F234+F237+F240+F243+F246+F255+F259+F262+F269+F273+F277+F281+F285+F291+F296+F299+F303+F314</f>
        <v>6032895848</v>
      </c>
      <c r="G316" s="739">
        <f>G14+G18+G24+G29+G36+G39+G42+G46+G49+G56+G59+G62+G65+G68+G89+G92+G101+G114+G137+G144+G147+G150+G153+G168+G171+G174+G178+G194+G200+G203+G211+G227+G230+G234+G237+G240+G243+G246+G255+G259+G262+G269+G273+G277+G281+G285+G291+G296+G299+G303+G314</f>
        <v>5630101891.8299999</v>
      </c>
      <c r="H316" s="606">
        <f t="shared" si="6"/>
        <v>402793956.17000008</v>
      </c>
    </row>
    <row r="317" spans="1:8" x14ac:dyDescent="0.25">
      <c r="A317" s="604"/>
      <c r="B317" s="604"/>
      <c r="C317" s="608" t="s">
        <v>655</v>
      </c>
      <c r="D317" s="607"/>
      <c r="E317" s="606"/>
      <c r="F317" s="734"/>
      <c r="G317" s="749"/>
      <c r="H317" s="606">
        <f t="shared" si="6"/>
        <v>0</v>
      </c>
    </row>
    <row r="318" spans="1:8" x14ac:dyDescent="0.25">
      <c r="A318" s="604"/>
      <c r="B318" s="604"/>
      <c r="C318" s="608" t="s">
        <v>1893</v>
      </c>
      <c r="D318" s="607"/>
      <c r="E318" s="606"/>
      <c r="F318" s="734"/>
      <c r="G318" s="749"/>
      <c r="H318" s="606">
        <f t="shared" si="6"/>
        <v>0</v>
      </c>
    </row>
    <row r="319" spans="1:8" x14ac:dyDescent="0.25">
      <c r="A319" s="604"/>
      <c r="B319" s="604">
        <v>13010103</v>
      </c>
      <c r="C319" s="605" t="s">
        <v>1892</v>
      </c>
      <c r="D319" s="607">
        <v>76822337</v>
      </c>
      <c r="E319" s="606">
        <v>0</v>
      </c>
      <c r="F319" s="734">
        <v>0</v>
      </c>
      <c r="G319" s="749">
        <v>1117939608</v>
      </c>
      <c r="H319" s="606">
        <f t="shared" si="6"/>
        <v>-1117939608</v>
      </c>
    </row>
    <row r="320" spans="1:8" x14ac:dyDescent="0.25">
      <c r="A320" s="604"/>
      <c r="B320" s="604"/>
      <c r="C320" s="608" t="s">
        <v>1894</v>
      </c>
      <c r="D320" s="721">
        <f>SUM(D319)</f>
        <v>76822337</v>
      </c>
      <c r="E320" s="606"/>
      <c r="F320" s="734">
        <f>SUM(F319)</f>
        <v>0</v>
      </c>
      <c r="G320" s="736">
        <f>SUM(G319)</f>
        <v>1117939608</v>
      </c>
      <c r="H320" s="606">
        <f t="shared" si="6"/>
        <v>-1117939608</v>
      </c>
    </row>
    <row r="321" spans="1:8" x14ac:dyDescent="0.25">
      <c r="A321" s="604"/>
      <c r="B321" s="604"/>
      <c r="C321" s="608" t="s">
        <v>656</v>
      </c>
      <c r="D321" s="607"/>
      <c r="E321" s="615"/>
      <c r="F321" s="739"/>
      <c r="G321" s="749"/>
      <c r="H321" s="606">
        <f t="shared" si="6"/>
        <v>0</v>
      </c>
    </row>
    <row r="322" spans="1:8" x14ac:dyDescent="0.25">
      <c r="A322" s="604"/>
      <c r="B322" s="604">
        <v>13020301</v>
      </c>
      <c r="C322" s="605" t="s">
        <v>657</v>
      </c>
      <c r="D322" s="607"/>
      <c r="E322" s="620">
        <v>0</v>
      </c>
      <c r="F322" s="740">
        <v>0</v>
      </c>
      <c r="G322" s="749"/>
      <c r="H322" s="606">
        <f t="shared" si="6"/>
        <v>0</v>
      </c>
    </row>
    <row r="323" spans="1:8" x14ac:dyDescent="0.25">
      <c r="A323" s="604"/>
      <c r="B323" s="604">
        <v>13020301</v>
      </c>
      <c r="C323" s="605" t="s">
        <v>658</v>
      </c>
      <c r="D323" s="607"/>
      <c r="E323" s="626" t="s">
        <v>664</v>
      </c>
      <c r="F323" s="743" t="s">
        <v>664</v>
      </c>
      <c r="G323" s="749"/>
      <c r="H323" s="606"/>
    </row>
    <row r="324" spans="1:8" x14ac:dyDescent="0.25">
      <c r="A324" s="604"/>
      <c r="B324" s="604">
        <v>13020301</v>
      </c>
      <c r="C324" s="605" t="s">
        <v>659</v>
      </c>
      <c r="D324" s="607"/>
      <c r="E324" s="620">
        <v>250000000</v>
      </c>
      <c r="F324" s="740">
        <v>250000000</v>
      </c>
      <c r="G324" s="749"/>
      <c r="H324" s="606">
        <f t="shared" si="6"/>
        <v>250000000</v>
      </c>
    </row>
    <row r="325" spans="1:8" x14ac:dyDescent="0.25">
      <c r="A325" s="604"/>
      <c r="B325" s="604"/>
      <c r="C325" s="608" t="s">
        <v>660</v>
      </c>
      <c r="D325" s="627">
        <f>SUM(D322:D324)</f>
        <v>0</v>
      </c>
      <c r="E325" s="627">
        <f>SUM(E322:E324)</f>
        <v>250000000</v>
      </c>
      <c r="F325" s="744">
        <f>SUM(F322:F324)</f>
        <v>250000000</v>
      </c>
      <c r="G325" s="749"/>
      <c r="H325" s="606">
        <f t="shared" ref="H325:H348" si="7">F325-G325</f>
        <v>250000000</v>
      </c>
    </row>
    <row r="326" spans="1:8" x14ac:dyDescent="0.25">
      <c r="A326" s="613"/>
      <c r="B326" s="604">
        <v>13020400</v>
      </c>
      <c r="C326" s="608" t="s">
        <v>661</v>
      </c>
      <c r="D326" s="607"/>
      <c r="E326" s="620"/>
      <c r="F326" s="740"/>
      <c r="G326" s="749"/>
      <c r="H326" s="606">
        <f t="shared" si="7"/>
        <v>0</v>
      </c>
    </row>
    <row r="327" spans="1:8" x14ac:dyDescent="0.25">
      <c r="A327" s="604"/>
      <c r="B327" s="604">
        <v>13020401</v>
      </c>
      <c r="C327" s="605" t="s">
        <v>662</v>
      </c>
      <c r="D327" s="607"/>
      <c r="E327" s="626" t="s">
        <v>664</v>
      </c>
      <c r="F327" s="743" t="s">
        <v>664</v>
      </c>
      <c r="G327" s="749"/>
      <c r="H327" s="606"/>
    </row>
    <row r="328" spans="1:8" x14ac:dyDescent="0.25">
      <c r="A328" s="604"/>
      <c r="B328" s="604">
        <v>13020401</v>
      </c>
      <c r="C328" s="605" t="s">
        <v>663</v>
      </c>
      <c r="D328" s="607"/>
      <c r="E328" s="626" t="s">
        <v>664</v>
      </c>
      <c r="F328" s="743" t="s">
        <v>664</v>
      </c>
      <c r="G328" s="749"/>
      <c r="H328" s="606"/>
    </row>
    <row r="329" spans="1:8" x14ac:dyDescent="0.25">
      <c r="A329" s="604"/>
      <c r="B329" s="604">
        <v>13020401</v>
      </c>
      <c r="C329" s="605" t="s">
        <v>665</v>
      </c>
      <c r="D329" s="607"/>
      <c r="E329" s="626" t="s">
        <v>664</v>
      </c>
      <c r="F329" s="743" t="s">
        <v>664</v>
      </c>
      <c r="G329" s="749"/>
      <c r="H329" s="606"/>
    </row>
    <row r="330" spans="1:8" x14ac:dyDescent="0.25">
      <c r="A330" s="604"/>
      <c r="B330" s="604">
        <v>13020401</v>
      </c>
      <c r="C330" s="605" t="s">
        <v>666</v>
      </c>
      <c r="D330" s="607">
        <v>2268000000</v>
      </c>
      <c r="E330" s="620">
        <v>1500000000</v>
      </c>
      <c r="F330" s="740">
        <f>(4200000000+1800000000)-250000000</f>
        <v>5750000000</v>
      </c>
      <c r="G330" s="749">
        <v>2268000000</v>
      </c>
      <c r="H330" s="606">
        <f t="shared" si="7"/>
        <v>3482000000</v>
      </c>
    </row>
    <row r="331" spans="1:8" x14ac:dyDescent="0.25">
      <c r="A331" s="604"/>
      <c r="B331" s="604">
        <v>13020401</v>
      </c>
      <c r="C331" s="605" t="s">
        <v>667</v>
      </c>
      <c r="D331" s="607"/>
      <c r="E331" s="626" t="s">
        <v>664</v>
      </c>
      <c r="F331" s="743" t="s">
        <v>664</v>
      </c>
      <c r="G331" s="749"/>
      <c r="H331" s="606"/>
    </row>
    <row r="332" spans="1:8" x14ac:dyDescent="0.25">
      <c r="A332" s="604"/>
      <c r="B332" s="604">
        <v>13020401</v>
      </c>
      <c r="C332" s="605" t="s">
        <v>668</v>
      </c>
      <c r="D332" s="607"/>
      <c r="E332" s="626" t="s">
        <v>664</v>
      </c>
      <c r="F332" s="743" t="s">
        <v>664</v>
      </c>
      <c r="G332" s="749"/>
      <c r="H332" s="606"/>
    </row>
    <row r="333" spans="1:8" x14ac:dyDescent="0.25">
      <c r="A333" s="604"/>
      <c r="B333" s="604">
        <v>13020401</v>
      </c>
      <c r="C333" s="605" t="s">
        <v>1085</v>
      </c>
      <c r="D333" s="607"/>
      <c r="E333" s="626">
        <v>2200000000</v>
      </c>
      <c r="F333" s="743">
        <v>3200000000</v>
      </c>
      <c r="G333" s="749"/>
      <c r="H333" s="606">
        <f t="shared" si="7"/>
        <v>3200000000</v>
      </c>
    </row>
    <row r="334" spans="1:8" x14ac:dyDescent="0.25">
      <c r="A334" s="604"/>
      <c r="B334" s="604">
        <v>13020401</v>
      </c>
      <c r="C334" s="605" t="s">
        <v>1086</v>
      </c>
      <c r="D334" s="607"/>
      <c r="E334" s="626">
        <v>300000000</v>
      </c>
      <c r="F334" s="743">
        <v>300000000</v>
      </c>
      <c r="G334" s="749"/>
      <c r="H334" s="606">
        <f t="shared" si="7"/>
        <v>300000000</v>
      </c>
    </row>
    <row r="335" spans="1:8" x14ac:dyDescent="0.25">
      <c r="A335" s="604"/>
      <c r="B335" s="604"/>
      <c r="C335" s="608" t="s">
        <v>669</v>
      </c>
      <c r="D335" s="627">
        <f>SUM(D327:D334)</f>
        <v>2268000000</v>
      </c>
      <c r="E335" s="627">
        <f>SUM(E327:E334)</f>
        <v>4000000000</v>
      </c>
      <c r="F335" s="744">
        <f>SUM(F327:F334)</f>
        <v>9250000000</v>
      </c>
      <c r="G335" s="744">
        <f>SUM(G327:G334)</f>
        <v>2268000000</v>
      </c>
      <c r="H335" s="606">
        <f t="shared" si="7"/>
        <v>6982000000</v>
      </c>
    </row>
    <row r="336" spans="1:8" x14ac:dyDescent="0.25">
      <c r="A336" s="604"/>
      <c r="B336" s="604">
        <v>14030201</v>
      </c>
      <c r="C336" s="605" t="s">
        <v>670</v>
      </c>
      <c r="D336" s="607"/>
      <c r="E336" s="626" t="s">
        <v>664</v>
      </c>
      <c r="F336" s="743" t="s">
        <v>664</v>
      </c>
      <c r="G336" s="749"/>
      <c r="H336" s="606"/>
    </row>
    <row r="337" spans="1:8" x14ac:dyDescent="0.25">
      <c r="A337" s="604"/>
      <c r="B337" s="604">
        <v>14030201</v>
      </c>
      <c r="C337" s="605" t="s">
        <v>671</v>
      </c>
      <c r="D337" s="607"/>
      <c r="E337" s="626" t="s">
        <v>664</v>
      </c>
      <c r="F337" s="743" t="s">
        <v>664</v>
      </c>
      <c r="G337" s="749"/>
      <c r="H337" s="606"/>
    </row>
    <row r="338" spans="1:8" x14ac:dyDescent="0.25">
      <c r="A338" s="604"/>
      <c r="B338" s="604">
        <v>14030201</v>
      </c>
      <c r="C338" s="605" t="s">
        <v>672</v>
      </c>
      <c r="D338" s="607"/>
      <c r="E338" s="626" t="s">
        <v>664</v>
      </c>
      <c r="F338" s="743" t="s">
        <v>664</v>
      </c>
      <c r="G338" s="749"/>
      <c r="H338" s="606"/>
    </row>
    <row r="339" spans="1:8" s="609" customFormat="1" x14ac:dyDescent="0.25">
      <c r="A339" s="613"/>
      <c r="B339" s="601"/>
      <c r="C339" s="608" t="s">
        <v>673</v>
      </c>
      <c r="D339" s="627">
        <f>D320+D335+D325</f>
        <v>2344822337</v>
      </c>
      <c r="E339" s="627">
        <f>E335+E325</f>
        <v>4250000000</v>
      </c>
      <c r="F339" s="744">
        <f>F335+F325</f>
        <v>9500000000</v>
      </c>
      <c r="G339" s="744">
        <f>G335+G325</f>
        <v>2268000000</v>
      </c>
      <c r="H339" s="606">
        <f t="shared" si="7"/>
        <v>7232000000</v>
      </c>
    </row>
    <row r="340" spans="1:8" s="609" customFormat="1" x14ac:dyDescent="0.25">
      <c r="A340" s="613"/>
      <c r="B340" s="601"/>
      <c r="C340" s="608" t="s">
        <v>2081</v>
      </c>
      <c r="D340" s="627"/>
      <c r="E340" s="627"/>
      <c r="F340" s="745"/>
      <c r="G340" s="721"/>
      <c r="H340" s="606">
        <f t="shared" si="7"/>
        <v>0</v>
      </c>
    </row>
    <row r="341" spans="1:8" x14ac:dyDescent="0.25">
      <c r="A341" s="613"/>
      <c r="B341" s="604"/>
      <c r="C341" s="608" t="s">
        <v>2084</v>
      </c>
      <c r="D341" s="607"/>
      <c r="E341" s="620"/>
      <c r="F341" s="740"/>
      <c r="G341" s="749"/>
      <c r="H341" s="606">
        <f t="shared" si="7"/>
        <v>0</v>
      </c>
    </row>
    <row r="342" spans="1:8" x14ac:dyDescent="0.25">
      <c r="A342" s="604"/>
      <c r="B342" s="604">
        <v>14020201</v>
      </c>
      <c r="C342" s="605" t="s">
        <v>288</v>
      </c>
      <c r="D342" s="607"/>
      <c r="E342" s="620">
        <v>7000000000</v>
      </c>
      <c r="F342" s="740">
        <v>0</v>
      </c>
      <c r="G342" s="749">
        <v>6500000000</v>
      </c>
      <c r="H342" s="606">
        <f t="shared" si="7"/>
        <v>-6500000000</v>
      </c>
    </row>
    <row r="343" spans="1:8" x14ac:dyDescent="0.25">
      <c r="A343" s="604"/>
      <c r="B343" s="604">
        <v>14020202</v>
      </c>
      <c r="C343" s="605" t="s">
        <v>569</v>
      </c>
      <c r="D343" s="607"/>
      <c r="E343" s="620">
        <v>15000000</v>
      </c>
      <c r="F343" s="740">
        <v>15000000</v>
      </c>
      <c r="G343" s="749"/>
      <c r="H343" s="606">
        <f t="shared" si="7"/>
        <v>15000000</v>
      </c>
    </row>
    <row r="344" spans="1:8" s="609" customFormat="1" x14ac:dyDescent="0.25">
      <c r="A344" s="613"/>
      <c r="B344" s="601"/>
      <c r="C344" s="608" t="s">
        <v>528</v>
      </c>
      <c r="D344" s="627">
        <f>SUM(D342:D343)</f>
        <v>0</v>
      </c>
      <c r="E344" s="627">
        <f>SUM(E342:E343)</f>
        <v>7015000000</v>
      </c>
      <c r="F344" s="744">
        <f>SUM(F342:F343)</f>
        <v>15000000</v>
      </c>
      <c r="G344" s="721">
        <f>SUM(G342:G343)</f>
        <v>6500000000</v>
      </c>
      <c r="H344" s="603">
        <f t="shared" si="7"/>
        <v>-6485000000</v>
      </c>
    </row>
    <row r="345" spans="1:8" x14ac:dyDescent="0.25">
      <c r="A345" s="613"/>
      <c r="B345" s="604"/>
      <c r="C345" s="608" t="s">
        <v>2083</v>
      </c>
      <c r="D345" s="607"/>
      <c r="E345" s="620"/>
      <c r="F345" s="740"/>
      <c r="G345" s="749"/>
      <c r="H345" s="606">
        <f t="shared" si="7"/>
        <v>0</v>
      </c>
    </row>
    <row r="346" spans="1:8" x14ac:dyDescent="0.25">
      <c r="A346" s="651"/>
      <c r="B346" s="652">
        <v>31010101</v>
      </c>
      <c r="C346" s="653" t="s">
        <v>2068</v>
      </c>
      <c r="D346" s="654"/>
      <c r="E346" s="654">
        <v>2500000000</v>
      </c>
      <c r="F346" s="746">
        <v>2223232298</v>
      </c>
      <c r="G346" s="749">
        <v>2223232298</v>
      </c>
      <c r="H346" s="606">
        <f t="shared" si="7"/>
        <v>0</v>
      </c>
    </row>
    <row r="347" spans="1:8" x14ac:dyDescent="0.25">
      <c r="A347" s="604"/>
      <c r="B347" s="604">
        <v>41020101</v>
      </c>
      <c r="C347" s="605" t="s">
        <v>1095</v>
      </c>
      <c r="D347" s="607">
        <v>3108100087</v>
      </c>
      <c r="E347" s="620">
        <v>20900000000</v>
      </c>
      <c r="F347" s="747">
        <f>15869195343+1516599000</f>
        <v>17385794343</v>
      </c>
      <c r="G347" s="749">
        <v>16391746925</v>
      </c>
      <c r="H347" s="606">
        <f t="shared" si="7"/>
        <v>994047418</v>
      </c>
    </row>
    <row r="348" spans="1:8" s="609" customFormat="1" x14ac:dyDescent="0.25">
      <c r="A348" s="761"/>
      <c r="B348" s="762"/>
      <c r="C348" s="763" t="s">
        <v>528</v>
      </c>
      <c r="D348" s="764">
        <f>SUM(D347:D347)</f>
        <v>3108100087</v>
      </c>
      <c r="E348" s="764">
        <f>SUM(E346:E347)</f>
        <v>23400000000</v>
      </c>
      <c r="F348" s="765">
        <f>SUM(F346:F347)+F344</f>
        <v>19624026641</v>
      </c>
      <c r="G348" s="765">
        <f>SUM(G346:G347)+G344</f>
        <v>25114979223</v>
      </c>
      <c r="H348" s="766">
        <f t="shared" si="7"/>
        <v>-5490952582</v>
      </c>
    </row>
    <row r="349" spans="1:8" s="609" customFormat="1" x14ac:dyDescent="0.25">
      <c r="A349" s="628"/>
      <c r="B349" s="618"/>
      <c r="C349" s="619"/>
      <c r="D349" s="617"/>
      <c r="E349" s="611"/>
      <c r="F349" s="611"/>
      <c r="G349" s="617"/>
      <c r="H349" s="617"/>
    </row>
  </sheetData>
  <sortState ref="B132:F136">
    <sortCondition ref="B132"/>
  </sortState>
  <mergeCells count="4">
    <mergeCell ref="A1:H1"/>
    <mergeCell ref="C2:C3"/>
    <mergeCell ref="B2:B3"/>
    <mergeCell ref="A2:A3"/>
  </mergeCells>
  <printOptions horizontalCentered="1"/>
  <pageMargins left="0.51181102362204722" right="0.51181102362204722" top="0.74803149606299213" bottom="0.74803149606299213" header="0.31496062992125984" footer="0.31496062992125984"/>
  <pageSetup paperSize="9" firstPageNumber="2" fitToHeight="0" orientation="landscape" useFirstPageNumber="1" r:id="rId1"/>
  <headerFooter>
    <oddHeader>&amp;C&amp;"Candara,Bold"&amp;12YOBE STATE GOVERNMENT OF NIGERIA 
THIRD QUARTER BUDGET PERFORMANCE 2020</oddHeader>
    <oddFoote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W158"/>
  <sheetViews>
    <sheetView showGridLines="0" view="pageLayout" topLeftCell="B132" zoomScaleNormal="98" workbookViewId="0">
      <selection activeCell="U132" sqref="U132"/>
    </sheetView>
  </sheetViews>
  <sheetFormatPr defaultColWidth="6.140625" defaultRowHeight="15" x14ac:dyDescent="0.25"/>
  <cols>
    <col min="1" max="1" width="14.140625" style="798" customWidth="1"/>
    <col min="2" max="2" width="36.42578125" style="563" customWidth="1"/>
    <col min="3" max="3" width="16.5703125" style="563" hidden="1" customWidth="1"/>
    <col min="4" max="4" width="16.28515625" style="799" customWidth="1"/>
    <col min="5" max="8" width="16.7109375" style="799" hidden="1" customWidth="1"/>
    <col min="9" max="9" width="17.42578125" style="799" hidden="1" customWidth="1"/>
    <col min="10" max="10" width="16.28515625" style="799" customWidth="1"/>
    <col min="11" max="11" width="15" style="799" customWidth="1"/>
    <col min="12" max="15" width="16.7109375" style="799" hidden="1" customWidth="1"/>
    <col min="16" max="16" width="16" style="799" hidden="1" customWidth="1"/>
    <col min="17" max="17" width="15.28515625" style="799" customWidth="1"/>
    <col min="18" max="18" width="15.7109375" style="799" customWidth="1"/>
    <col min="19" max="20" width="16.7109375" style="799" hidden="1" customWidth="1"/>
    <col min="21" max="21" width="15.5703125" style="799" bestFit="1" customWidth="1"/>
    <col min="22" max="22" width="15.5703125" style="799" customWidth="1"/>
    <col min="23" max="23" width="16.140625" style="799" customWidth="1"/>
    <col min="24" max="16384" width="6.140625" style="563"/>
  </cols>
  <sheetData>
    <row r="1" spans="1:23" x14ac:dyDescent="0.25">
      <c r="A1" s="1227" t="s">
        <v>2133</v>
      </c>
      <c r="B1" s="1227"/>
      <c r="C1" s="1227"/>
      <c r="D1" s="1227"/>
      <c r="E1" s="1227"/>
      <c r="F1" s="1227"/>
      <c r="G1" s="1227"/>
      <c r="H1" s="1227"/>
      <c r="I1" s="1227"/>
      <c r="J1" s="1227"/>
      <c r="K1" s="1227"/>
      <c r="L1" s="1227"/>
      <c r="M1" s="1227"/>
      <c r="N1" s="1227"/>
      <c r="O1" s="1227"/>
      <c r="P1" s="1227"/>
      <c r="Q1" s="1227"/>
      <c r="R1" s="1227"/>
      <c r="S1" s="1227"/>
      <c r="T1" s="1227"/>
      <c r="U1" s="1227"/>
      <c r="V1" s="1227"/>
      <c r="W1" s="1227"/>
    </row>
    <row r="2" spans="1:23" s="773" customFormat="1" ht="41.45" customHeight="1" x14ac:dyDescent="0.25">
      <c r="A2" s="1225" t="s">
        <v>275</v>
      </c>
      <c r="B2" s="1225" t="s">
        <v>938</v>
      </c>
      <c r="C2" s="772" t="s">
        <v>2094</v>
      </c>
      <c r="D2" s="772" t="s">
        <v>1897</v>
      </c>
      <c r="E2" s="772" t="s">
        <v>1854</v>
      </c>
      <c r="F2" s="772" t="s">
        <v>1949</v>
      </c>
      <c r="G2" s="772" t="s">
        <v>1950</v>
      </c>
      <c r="H2" s="772" t="s">
        <v>1821</v>
      </c>
      <c r="I2" s="772" t="s">
        <v>1854</v>
      </c>
      <c r="J2" s="772" t="s">
        <v>2138</v>
      </c>
      <c r="K2" s="772" t="s">
        <v>1822</v>
      </c>
      <c r="L2" s="772"/>
      <c r="M2" s="772" t="s">
        <v>1949</v>
      </c>
      <c r="N2" s="772" t="s">
        <v>1950</v>
      </c>
      <c r="O2" s="772" t="s">
        <v>1823</v>
      </c>
      <c r="P2" s="772" t="s">
        <v>1854</v>
      </c>
      <c r="Q2" s="772" t="s">
        <v>2138</v>
      </c>
      <c r="R2" s="772" t="s">
        <v>1824</v>
      </c>
      <c r="S2" s="772" t="s">
        <v>1949</v>
      </c>
      <c r="T2" s="772" t="s">
        <v>1950</v>
      </c>
      <c r="U2" s="772" t="s">
        <v>2138</v>
      </c>
      <c r="V2" s="772" t="s">
        <v>1825</v>
      </c>
      <c r="W2" s="772" t="s">
        <v>2130</v>
      </c>
    </row>
    <row r="3" spans="1:23" s="773" customFormat="1" ht="10.9" customHeight="1" x14ac:dyDescent="0.25">
      <c r="A3" s="1226"/>
      <c r="B3" s="1226"/>
      <c r="C3" s="774" t="s">
        <v>939</v>
      </c>
      <c r="D3" s="774" t="s">
        <v>939</v>
      </c>
      <c r="E3" s="774" t="s">
        <v>939</v>
      </c>
      <c r="F3" s="774" t="s">
        <v>939</v>
      </c>
      <c r="G3" s="774" t="s">
        <v>939</v>
      </c>
      <c r="H3" s="774" t="s">
        <v>939</v>
      </c>
      <c r="I3" s="774" t="s">
        <v>939</v>
      </c>
      <c r="J3" s="774" t="s">
        <v>939</v>
      </c>
      <c r="K3" s="774" t="s">
        <v>939</v>
      </c>
      <c r="L3" s="774" t="s">
        <v>939</v>
      </c>
      <c r="M3" s="774" t="s">
        <v>939</v>
      </c>
      <c r="N3" s="774" t="s">
        <v>939</v>
      </c>
      <c r="O3" s="774" t="s">
        <v>939</v>
      </c>
      <c r="P3" s="774" t="s">
        <v>939</v>
      </c>
      <c r="Q3" s="774" t="s">
        <v>939</v>
      </c>
      <c r="R3" s="774" t="s">
        <v>939</v>
      </c>
      <c r="S3" s="774" t="s">
        <v>939</v>
      </c>
      <c r="T3" s="774" t="s">
        <v>939</v>
      </c>
      <c r="U3" s="774" t="s">
        <v>939</v>
      </c>
      <c r="V3" s="774" t="s">
        <v>939</v>
      </c>
      <c r="W3" s="774" t="s">
        <v>939</v>
      </c>
    </row>
    <row r="4" spans="1:23" s="773" customFormat="1" ht="10.9" customHeight="1" x14ac:dyDescent="0.25">
      <c r="A4" s="775"/>
      <c r="B4" s="776" t="s">
        <v>1901</v>
      </c>
      <c r="C4" s="777"/>
      <c r="D4" s="777"/>
      <c r="E4" s="777"/>
      <c r="F4" s="777"/>
      <c r="G4" s="777"/>
      <c r="H4" s="777"/>
      <c r="I4" s="777"/>
      <c r="J4" s="777"/>
      <c r="K4" s="777"/>
      <c r="L4" s="777"/>
      <c r="M4" s="777"/>
      <c r="N4" s="777"/>
      <c r="O4" s="777"/>
      <c r="P4" s="777"/>
      <c r="Q4" s="777"/>
      <c r="R4" s="777"/>
      <c r="S4" s="777"/>
      <c r="T4" s="777"/>
      <c r="U4" s="777"/>
      <c r="V4" s="777"/>
      <c r="W4" s="777"/>
    </row>
    <row r="5" spans="1:23" x14ac:dyDescent="0.25">
      <c r="A5" s="778" t="s">
        <v>367</v>
      </c>
      <c r="B5" s="779" t="s">
        <v>818</v>
      </c>
      <c r="C5" s="780">
        <f>SUMIFS('4. Details'!$I$5:$I$4484,'4. Details'!$C$5:$C$4484,"Consolidated Salary",'4. Details'!$A$5:$A$4484,'3. Summary of Exp'!$A5)</f>
        <v>267747600</v>
      </c>
      <c r="D5" s="780">
        <f>SUMIFS('4. Details'!$M$5:$M$4484,'4. Details'!$C$5:$C$4484,"Consolidated Salary",'4. Details'!$A$5:$A$4484,'3. Summary of Exp'!$A5)</f>
        <v>330000000</v>
      </c>
      <c r="E5" s="780">
        <f>SUMIFS('4. Details'!$J$5:$J$4484,'4. Details'!$C$5:$C$4484,"Consolidated Salary",'4. Details'!$A$5:$A$4484,'3. Summary of Exp'!$A5)</f>
        <v>141123032</v>
      </c>
      <c r="F5" s="780">
        <f>SUMIFS('4. Details'!$K$5:$K$4484,'4. Details'!$C$5:$C$4484,"Consolidated Salary",'4. Details'!$A$5:$A$4484,'3. Summary of Exp'!$A5)</f>
        <v>330000000</v>
      </c>
      <c r="G5" s="780">
        <f>SUMIFS('4. Details'!$L$5:$L$4484,'4. Details'!$C$5:$C$4484,"Consolidated Salary",'4. Details'!$A$5:$A$4484,'3. Summary of Exp'!$A5)</f>
        <v>0</v>
      </c>
      <c r="H5" s="780">
        <f>SUMIFS('4. Details'!$I$5:$I$4484,'4. Details'!$C$5:$C$4484,"Total Overhead Cost",'4. Details'!$A$5:$A$4484,'3. Summary of Exp'!$A5)</f>
        <v>2250000000</v>
      </c>
      <c r="I5" s="780">
        <f>SUMIFS('4. Details'!$J$5:$J$4484,'4. Details'!$C$5:$C$4484,"Total Overhead Cost",'4. Details'!$A$5:$A$4484,'3. Summary of Exp'!$A5)</f>
        <v>1219344499</v>
      </c>
      <c r="J5" s="780">
        <f>SUMIFS('4. Details'!$Q$5:$Q$4484,'4. Details'!$C$5:$C$4484,"Consolidated Salary",'4. Details'!$A$5:$A$4484,'3. Summary of Exp'!$A5)</f>
        <v>249639267.41999999</v>
      </c>
      <c r="K5" s="780">
        <f>SUMIFS('4. Details'!M$5:M$4484,'4. Details'!$C$5:$C$4484,"Total Overhead Cost",'4. Details'!$A$5:$A$4484,'3. Summary of Exp'!$A5)</f>
        <v>2250000000</v>
      </c>
      <c r="L5" s="780">
        <f>D5+K5</f>
        <v>2580000000</v>
      </c>
      <c r="M5" s="780">
        <f>SUMIFS('4. Details'!$K$5:$K$4484,'4. Details'!$C$5:$C$4484,"Total Overhead Cost",'4. Details'!$A$5:$A$4484,'3. Summary of Exp'!$A5)</f>
        <v>2250000000</v>
      </c>
      <c r="N5" s="780">
        <f>SUMIFS('4. Details'!$L$5:$L$4484,'4. Details'!$C$5:$C$4484,"Total Overhead Cost",'4. Details'!$A$5:$A$4484,'3. Summary of Exp'!$A5)</f>
        <v>0</v>
      </c>
      <c r="O5" s="780">
        <f>SUMIFS('4. Details'!$I$5:$I$4484,'4. Details'!$C$5:$C$4484,"Total",'4. Details'!$A$5:$A$4484,'3. Summary of Exp'!$A5)</f>
        <v>0</v>
      </c>
      <c r="P5" s="780">
        <f>SUMIFS('4. Details'!$J$5:$J$4484,'4. Details'!$C$5:$C$4484,"Total",'4. Details'!$A$5:$A$4484,'3. Summary of Exp'!$A5)</f>
        <v>0</v>
      </c>
      <c r="Q5" s="780">
        <f>SUMIFS('4. Details'!Q$5:Q$4484,'4. Details'!$C$5:$C$4484,"Total Overhead Cost",'4. Details'!$A$5:$A$4484,'3. Summary of Exp'!$A5)</f>
        <v>1981804807.5700002</v>
      </c>
      <c r="R5" s="780">
        <f>SUMIFS('4. Details'!$M$5:$M$4484,'4. Details'!$C$5:$C$4484,"Total ",'4. Details'!$A$5:$A$4484,'3. Summary of Exp'!$A5)</f>
        <v>0</v>
      </c>
      <c r="S5" s="780">
        <f>SUMIFS('4. Details'!$K$5:$K$4484,'4. Details'!$C$5:$C$4484,"Total",'4. Details'!$A$5:$A$4484,'3. Summary of Exp'!$A5)</f>
        <v>0</v>
      </c>
      <c r="T5" s="780">
        <f>SUMIFS('4. Details'!$L$5:$L$4484,'4. Details'!$C$5:$C$4484,"Total",'4. Details'!$A$5:$A$4484,'3. Summary of Exp'!$A5)</f>
        <v>0</v>
      </c>
      <c r="U5" s="780">
        <f>SUMIFS('4. Details'!$Q$5:$Q$4484,'4. Details'!$C$5:$C$4484,"Total",'4. Details'!$A$5:$A$4484,'3. Summary of Exp'!$A5)</f>
        <v>0</v>
      </c>
      <c r="V5" s="780">
        <f t="shared" ref="V5:V36" si="0">D5+K5+R5</f>
        <v>2580000000</v>
      </c>
      <c r="W5" s="780">
        <f>J5+Q5+U5</f>
        <v>2231444074.9900002</v>
      </c>
    </row>
    <row r="6" spans="1:23" x14ac:dyDescent="0.25">
      <c r="A6" s="778">
        <v>11100100200</v>
      </c>
      <c r="B6" s="779" t="s">
        <v>881</v>
      </c>
      <c r="C6" s="780">
        <f>SUMIFS('4. Details'!$I$5:$I$4484,'4. Details'!$C$5:$C$4484,"Consolidated Salary",'4. Details'!$A$5:$A$4484,'3. Summary of Exp'!$A6)</f>
        <v>0</v>
      </c>
      <c r="D6" s="780">
        <f>SUMIFS('4. Details'!$M$5:$M$4484,'4. Details'!$C$5:$C$4484,"Consolidated Salary",'4. Details'!$A$5:$A$4484,'3. Summary of Exp'!$A6)</f>
        <v>0</v>
      </c>
      <c r="E6" s="780">
        <f>SUMIFS('4. Details'!$J$5:$J$4484,'4. Details'!$C$5:$C$4484,"Consolidated Salary",'4. Details'!$A$5:$A$4484,'3. Summary of Exp'!$A6)</f>
        <v>0</v>
      </c>
      <c r="F6" s="780">
        <f>SUMIFS('4. Details'!$K$5:$K$4484,'4. Details'!$C$5:$C$4484,"Consolidated Salary",'4. Details'!$A$5:$A$4484,'3. Summary of Exp'!$A6)</f>
        <v>0</v>
      </c>
      <c r="G6" s="780">
        <f>SUMIFS('4. Details'!$L$5:$L$4484,'4. Details'!$C$5:$C$4484,"Consolidated Salary",'4. Details'!$A$5:$A$4484,'3. Summary of Exp'!$A6)</f>
        <v>0</v>
      </c>
      <c r="H6" s="780">
        <f>SUMIFS('4. Details'!$I$5:$I$4484,'4. Details'!$C$5:$C$4484,"Total Overhead Cost",'4. Details'!$A$5:$A$4484,'3. Summary of Exp'!$A6)</f>
        <v>400000000</v>
      </c>
      <c r="I6" s="780">
        <f>SUMIFS('4. Details'!$J$5:$J$4484,'4. Details'!$C$5:$C$4484,"Total Overhead Cost",'4. Details'!$A$5:$A$4484,'3. Summary of Exp'!$A6)</f>
        <v>203331889</v>
      </c>
      <c r="J6" s="780">
        <f>SUMIFS('4. Details'!$Q$5:$Q$4484,'4. Details'!$C$5:$C$4484,"Consolidated Salary",'4. Details'!$A$5:$A$4484,'3. Summary of Exp'!$A6)</f>
        <v>0</v>
      </c>
      <c r="K6" s="780">
        <f>SUMIFS('4. Details'!$M$5:$M$4484,'4. Details'!$C$5:$C$4484,"Total Overhead Cost",'4. Details'!$A$5:$A$4484,'3. Summary of Exp'!$A6)</f>
        <v>400000000</v>
      </c>
      <c r="L6" s="780">
        <f t="shared" ref="L6:L72" si="1">D6+K6</f>
        <v>400000000</v>
      </c>
      <c r="M6" s="780">
        <f>SUMIFS('4. Details'!$K$5:$K$4484,'4. Details'!$C$5:$C$4484,"Total Overhead Cost",'4. Details'!$A$5:$A$4484,'3. Summary of Exp'!$A6)</f>
        <v>400000000</v>
      </c>
      <c r="N6" s="780">
        <f>SUMIFS('4. Details'!$L$5:$L$4484,'4. Details'!$C$5:$C$4484,"Total Overhead Cost",'4. Details'!$A$5:$A$4484,'3. Summary of Exp'!$A6)</f>
        <v>0</v>
      </c>
      <c r="O6" s="780">
        <f>SUMIFS('4. Details'!$I$5:$I$4484,'4. Details'!$C$5:$C$4484,"Total",'4. Details'!$A$5:$A$4484,'3. Summary of Exp'!$A6)</f>
        <v>0</v>
      </c>
      <c r="P6" s="780">
        <f>SUMIFS('4. Details'!$J$5:$J$4484,'4. Details'!$C$5:$C$4484,"Total",'4. Details'!$A$5:$A$4484,'3. Summary of Exp'!$A6)</f>
        <v>0</v>
      </c>
      <c r="Q6" s="780">
        <f>SUMIFS('4. Details'!Q$5:Q$4484,'4. Details'!$C$5:$C$4484,"Total Overhead Cost",'4. Details'!$A$5:$A$4484,'3. Summary of Exp'!$A6)</f>
        <v>366325289.37</v>
      </c>
      <c r="R6" s="780">
        <f>SUMIFS('4. Details'!$M$5:$M$4484,'4. Details'!$C$5:$C$4484,"Total ",'4. Details'!$A$5:$A$4484,'3. Summary of Exp'!$A6)</f>
        <v>0</v>
      </c>
      <c r="S6" s="780">
        <f>SUMIFS('4. Details'!$K$5:$K$4484,'4. Details'!$C$5:$C$4484,"Total",'4. Details'!$A$5:$A$4484,'3. Summary of Exp'!$A6)</f>
        <v>0</v>
      </c>
      <c r="T6" s="780">
        <f>SUMIFS('4. Details'!$L$5:$L$4484,'4. Details'!$C$5:$C$4484,"Total",'4. Details'!$A$5:$A$4484,'3. Summary of Exp'!$A6)</f>
        <v>0</v>
      </c>
      <c r="U6" s="780">
        <f>SUMIFS('4. Details'!$Q$5:$Q$4484,'4. Details'!$C$5:$C$4484,"Total",'4. Details'!$A$5:$A$4484,'3. Summary of Exp'!$A6)</f>
        <v>0</v>
      </c>
      <c r="V6" s="780">
        <f t="shared" si="0"/>
        <v>400000000</v>
      </c>
      <c r="W6" s="780">
        <f t="shared" ref="W6:W58" si="2">J6+Q6+U6</f>
        <v>366325289.37</v>
      </c>
    </row>
    <row r="7" spans="1:23" x14ac:dyDescent="0.25">
      <c r="A7" s="781" t="s">
        <v>403</v>
      </c>
      <c r="B7" s="779" t="s">
        <v>882</v>
      </c>
      <c r="C7" s="780"/>
      <c r="D7" s="780">
        <f>SUMIFS('4. Details'!$M$5:$M$4484,'4. Details'!$C$5:$C$4484,"Consolidated Salary",'4. Details'!$A$5:$A$4484,'3. Summary of Exp'!$A7)</f>
        <v>0</v>
      </c>
      <c r="E7" s="780">
        <f>SUMIFS('4. Details'!$J$5:$J$4484,'4. Details'!$C$5:$C$4484,"Consolidated Salary",'4. Details'!$A$5:$A$4484,'3. Summary of Exp'!$A7)</f>
        <v>0</v>
      </c>
      <c r="F7" s="780">
        <f>SUMIFS('4. Details'!$K$5:$K$4484,'4. Details'!$C$5:$C$4484,"Consolidated Salary",'4. Details'!$A$5:$A$4484,'3. Summary of Exp'!$A7)</f>
        <v>0</v>
      </c>
      <c r="G7" s="780">
        <f>SUMIFS('4. Details'!$L$5:$L$4484,'4. Details'!$C$5:$C$4484,"Consolidated Salary",'4. Details'!$A$5:$A$4484,'3. Summary of Exp'!$A7)</f>
        <v>0</v>
      </c>
      <c r="H7" s="780">
        <f>SUMIFS('4. Details'!$I$5:$I$4484,'4. Details'!$C$5:$C$4484,"Total Overhead Cost",'4. Details'!$A$5:$A$4484,'3. Summary of Exp'!$A7)</f>
        <v>3000000</v>
      </c>
      <c r="I7" s="780">
        <f>SUMIFS('4. Details'!$J$5:$J$4484,'4. Details'!$C$5:$C$4484,"Total Overhead Cost",'4. Details'!$A$5:$A$4484,'3. Summary of Exp'!$A7)</f>
        <v>875000</v>
      </c>
      <c r="J7" s="780">
        <f>SUMIFS('4. Details'!$Q$5:$Q$4484,'4. Details'!$C$5:$C$4484,"Consolidated Salary",'4. Details'!$A$5:$A$4484,'3. Summary of Exp'!$A7)</f>
        <v>0</v>
      </c>
      <c r="K7" s="780">
        <f>SUMIFS('4. Details'!$M$5:$M$4484,'4. Details'!$C$5:$C$4484,"Total Overhead Cost",'4. Details'!$A$5:$A$4484,'3. Summary of Exp'!$A7)</f>
        <v>1750000</v>
      </c>
      <c r="L7" s="780">
        <f t="shared" si="1"/>
        <v>1750000</v>
      </c>
      <c r="M7" s="780">
        <f>SUMIFS('4. Details'!$K$5:$K$4484,'4. Details'!$C$5:$C$4484,"Total Overhead Cost",'4. Details'!$A$5:$A$4484,'3. Summary of Exp'!$A7)</f>
        <v>1750000</v>
      </c>
      <c r="N7" s="780">
        <f>SUMIFS('4. Details'!$L$5:$L$4484,'4. Details'!$C$5:$C$4484,"Total Overhead Cost",'4. Details'!$A$5:$A$4484,'3. Summary of Exp'!$A7)</f>
        <v>0</v>
      </c>
      <c r="O7" s="780">
        <f>SUMIFS('4. Details'!$I$5:$I$4484,'4. Details'!$C$5:$C$4484,"Total",'4. Details'!$A$5:$A$4484,'3. Summary of Exp'!$A7)</f>
        <v>0</v>
      </c>
      <c r="P7" s="780">
        <f>SUMIFS('4. Details'!$J$5:$J$4484,'4. Details'!$C$5:$C$4484,"Total",'4. Details'!$A$5:$A$4484,'3. Summary of Exp'!$A7)</f>
        <v>0</v>
      </c>
      <c r="Q7" s="780">
        <f>SUMIFS('4. Details'!Q$5:Q$4484,'4. Details'!$C$5:$C$4484,"Total Overhead Cost",'4. Details'!$A$5:$A$4484,'3. Summary of Exp'!$A7)</f>
        <v>1375000</v>
      </c>
      <c r="R7" s="780">
        <f>SUMIFS('4. Details'!$M$5:$M$4484,'4. Details'!$C$5:$C$4484,"Total ",'4. Details'!$A$5:$A$4484,'3. Summary of Exp'!$A7)</f>
        <v>0</v>
      </c>
      <c r="S7" s="780">
        <f>SUMIFS('4. Details'!$K$5:$K$4484,'4. Details'!$C$5:$C$4484,"Total",'4. Details'!$A$5:$A$4484,'3. Summary of Exp'!$A7)</f>
        <v>0</v>
      </c>
      <c r="T7" s="780">
        <f>SUMIFS('4. Details'!$L$5:$L$4484,'4. Details'!$C$5:$C$4484,"Total",'4. Details'!$A$5:$A$4484,'3. Summary of Exp'!$A7)</f>
        <v>0</v>
      </c>
      <c r="U7" s="780">
        <f>SUMIFS('4. Details'!$Q$5:$Q$4484,'4. Details'!$C$5:$C$4484,"Total",'4. Details'!$A$5:$A$4484,'3. Summary of Exp'!$A7)</f>
        <v>0</v>
      </c>
      <c r="V7" s="780">
        <f t="shared" si="0"/>
        <v>1750000</v>
      </c>
      <c r="W7" s="780">
        <f t="shared" si="2"/>
        <v>1375000</v>
      </c>
    </row>
    <row r="8" spans="1:23" hidden="1" x14ac:dyDescent="0.25">
      <c r="A8" s="781" t="s">
        <v>404</v>
      </c>
      <c r="B8" s="779" t="s">
        <v>883</v>
      </c>
      <c r="C8" s="780">
        <f>SUMIFS('4. Details'!$I$5:$I$4484,'4. Details'!$C$5:$C$4484,"Consolidated Salary",'4. Details'!$A$5:$A$4484,'3. Summary of Exp'!$A8)</f>
        <v>0</v>
      </c>
      <c r="D8" s="780">
        <f>SUMIFS('4. Details'!$M$5:$M$4484,'4. Details'!$C$5:$C$4484,"Consolidated Salary",'4. Details'!$A$5:$A$4484,'3. Summary of Exp'!$A8)</f>
        <v>0</v>
      </c>
      <c r="E8" s="780">
        <f>SUMIFS('4. Details'!$J$5:$J$4484,'4. Details'!$C$5:$C$4484,"Consolidated Salary",'4. Details'!$A$5:$A$4484,'3. Summary of Exp'!$A8)</f>
        <v>0</v>
      </c>
      <c r="F8" s="780">
        <f>SUMIFS('4. Details'!$K$5:$K$4484,'4. Details'!$C$5:$C$4484,"Consolidated Salary",'4. Details'!$A$5:$A$4484,'3. Summary of Exp'!$A8)</f>
        <v>0</v>
      </c>
      <c r="G8" s="780">
        <f>SUMIFS('4. Details'!$L$5:$L$4484,'4. Details'!$C$5:$C$4484,"Consolidated Salary",'4. Details'!$A$5:$A$4484,'3. Summary of Exp'!$A8)</f>
        <v>0</v>
      </c>
      <c r="H8" s="780">
        <f>SUMIFS('4. Details'!$I$5:$I$4484,'4. Details'!$C$5:$C$4484,"Total Overhead Cost",'4. Details'!$A$5:$A$4484,'3. Summary of Exp'!$A8)</f>
        <v>0</v>
      </c>
      <c r="I8" s="780">
        <f>SUMIFS('4. Details'!$J$5:$J$4484,'4. Details'!$C$5:$C$4484,"Total Overhead Cost",'4. Details'!$A$5:$A$4484,'3. Summary of Exp'!$A8)</f>
        <v>0</v>
      </c>
      <c r="J8" s="780">
        <f>SUMIFS('4. Details'!$Q$5:$Q$4484,'4. Details'!$C$5:$C$4484,"Consolidated Salary",'4. Details'!$A$5:$A$4484,'3. Summary of Exp'!$A8)</f>
        <v>0</v>
      </c>
      <c r="K8" s="780">
        <f>SUMIFS('4. Details'!$M$5:$M$4484,'4. Details'!$C$5:$C$4484,"Total Overhead Cost",'4. Details'!$A$5:$A$4484,'3. Summary of Exp'!$A8)</f>
        <v>0</v>
      </c>
      <c r="L8" s="780">
        <f t="shared" si="1"/>
        <v>0</v>
      </c>
      <c r="M8" s="780">
        <f>SUMIFS('4. Details'!$K$5:$K$4484,'4. Details'!$C$5:$C$4484,"Total Overhead Cost",'4. Details'!$A$5:$A$4484,'3. Summary of Exp'!$A8)</f>
        <v>0</v>
      </c>
      <c r="N8" s="780">
        <f>SUMIFS('4. Details'!$L$5:$L$4484,'4. Details'!$C$5:$C$4484,"Total Overhead Cost",'4. Details'!$A$5:$A$4484,'3. Summary of Exp'!$A8)</f>
        <v>0</v>
      </c>
      <c r="O8" s="780">
        <f>SUMIFS('4. Details'!$I$5:$I$4484,'4. Details'!$C$5:$C$4484,"Total",'4. Details'!$A$5:$A$4484,'3. Summary of Exp'!$A8)</f>
        <v>0</v>
      </c>
      <c r="P8" s="780">
        <f>SUMIFS('4. Details'!$J$5:$J$4484,'4. Details'!$C$5:$C$4484,"Total",'4. Details'!$A$5:$A$4484,'3. Summary of Exp'!$A8)</f>
        <v>0</v>
      </c>
      <c r="Q8" s="780">
        <f>SUMIFS('4. Details'!Q$5:Q$4484,'4. Details'!$C$5:$C$4484,"Total Overhead Cost",'4. Details'!$A$5:$A$4484,'3. Summary of Exp'!$A8)</f>
        <v>0</v>
      </c>
      <c r="R8" s="780">
        <f>SUMIFS('4. Details'!$M$5:$M$4484,'4. Details'!$C$5:$C$4484,"Total ",'4. Details'!$A$5:$A$4484,'3. Summary of Exp'!$A8)</f>
        <v>0</v>
      </c>
      <c r="S8" s="780">
        <f>SUMIFS('4. Details'!$K$5:$K$4484,'4. Details'!$C$5:$C$4484,"Total",'4. Details'!$A$5:$A$4484,'3. Summary of Exp'!$A8)</f>
        <v>0</v>
      </c>
      <c r="T8" s="780">
        <f>SUMIFS('4. Details'!$L$5:$L$4484,'4. Details'!$C$5:$C$4484,"Total",'4. Details'!$A$5:$A$4484,'3. Summary of Exp'!$A8)</f>
        <v>0</v>
      </c>
      <c r="U8" s="780">
        <f>SUMIFS('4. Details'!$Q$5:$Q$4484,'4. Details'!$C$5:$C$4484,"Total",'4. Details'!$A$5:$A$4484,'3. Summary of Exp'!$A8)</f>
        <v>0</v>
      </c>
      <c r="V8" s="780">
        <f t="shared" si="0"/>
        <v>0</v>
      </c>
      <c r="W8" s="780">
        <f t="shared" si="2"/>
        <v>0</v>
      </c>
    </row>
    <row r="9" spans="1:23" x14ac:dyDescent="0.25">
      <c r="A9" s="781" t="s">
        <v>405</v>
      </c>
      <c r="B9" s="779" t="s">
        <v>884</v>
      </c>
      <c r="C9" s="780">
        <f>SUMIFS('4. Details'!$I$5:$I$4484,'4. Details'!$C$5:$C$4484,"Consolidated Salary",'4. Details'!$A$5:$A$4484,'3. Summary of Exp'!$A9)</f>
        <v>0</v>
      </c>
      <c r="D9" s="780">
        <f>SUMIFS('4. Details'!$M$5:$M$4484,'4. Details'!$C$5:$C$4484,"Consolidated Salary",'4. Details'!$A$5:$A$4484,'3. Summary of Exp'!$A9)</f>
        <v>0</v>
      </c>
      <c r="E9" s="780">
        <f>SUMIFS('4. Details'!$J$5:$J$4484,'4. Details'!$C$5:$C$4484,"Consolidated Salary",'4. Details'!$A$5:$A$4484,'3. Summary of Exp'!$A9)</f>
        <v>0</v>
      </c>
      <c r="F9" s="780">
        <f>SUMIFS('4. Details'!$K$5:$K$4484,'4. Details'!$C$5:$C$4484,"Consolidated Salary",'4. Details'!$A$5:$A$4484,'3. Summary of Exp'!$A9)</f>
        <v>0</v>
      </c>
      <c r="G9" s="780">
        <f>SUMIFS('4. Details'!$L$5:$L$4484,'4. Details'!$C$5:$C$4484,"Consolidated Salary",'4. Details'!$A$5:$A$4484,'3. Summary of Exp'!$A9)</f>
        <v>0</v>
      </c>
      <c r="H9" s="780">
        <f>SUMIFS('4. Details'!$I$5:$I$4484,'4. Details'!$C$5:$C$4484,"Total Overhead Cost",'4. Details'!$A$5:$A$4484,'3. Summary of Exp'!$A9)</f>
        <v>3000000</v>
      </c>
      <c r="I9" s="780">
        <f>SUMIFS('4. Details'!$J$5:$J$4484,'4. Details'!$C$5:$C$4484,"Total Overhead Cost",'4. Details'!$A$5:$A$4484,'3. Summary of Exp'!$A9)</f>
        <v>875000</v>
      </c>
      <c r="J9" s="780">
        <f>SUMIFS('4. Details'!$Q$5:$Q$4484,'4. Details'!$C$5:$C$4484,"Consolidated Salary",'4. Details'!$A$5:$A$4484,'3. Summary of Exp'!$A9)</f>
        <v>0</v>
      </c>
      <c r="K9" s="780">
        <f>SUMIFS('4. Details'!$M$5:$M$4484,'4. Details'!$C$5:$C$4484,"Total Overhead Cost",'4. Details'!$A$5:$A$4484,'3. Summary of Exp'!$A9)</f>
        <v>1750000</v>
      </c>
      <c r="L9" s="780">
        <f t="shared" si="1"/>
        <v>1750000</v>
      </c>
      <c r="M9" s="780">
        <f>SUMIFS('4. Details'!$K$5:$K$4484,'4. Details'!$C$5:$C$4484,"Total Overhead Cost",'4. Details'!$A$5:$A$4484,'3. Summary of Exp'!$A9)</f>
        <v>1750000</v>
      </c>
      <c r="N9" s="780">
        <f>SUMIFS('4. Details'!$L$5:$L$4484,'4. Details'!$C$5:$C$4484,"Total Overhead Cost",'4. Details'!$A$5:$A$4484,'3. Summary of Exp'!$A9)</f>
        <v>0</v>
      </c>
      <c r="O9" s="780">
        <f>SUMIFS('4. Details'!$I$5:$I$4484,'4. Details'!$C$5:$C$4484,"Total",'4. Details'!$A$5:$A$4484,'3. Summary of Exp'!$A9)</f>
        <v>0</v>
      </c>
      <c r="P9" s="780">
        <f>SUMIFS('4. Details'!$J$5:$J$4484,'4. Details'!$C$5:$C$4484,"Total",'4. Details'!$A$5:$A$4484,'3. Summary of Exp'!$A9)</f>
        <v>0</v>
      </c>
      <c r="Q9" s="780">
        <f>SUMIFS('4. Details'!Q$5:Q$4484,'4. Details'!$C$5:$C$4484,"Total Overhead Cost",'4. Details'!$A$5:$A$4484,'3. Summary of Exp'!$A9)</f>
        <v>1375000</v>
      </c>
      <c r="R9" s="780">
        <f>SUMIFS('4. Details'!$M$5:$M$4484,'4. Details'!$C$5:$C$4484,"Total ",'4. Details'!$A$5:$A$4484,'3. Summary of Exp'!$A9)</f>
        <v>0</v>
      </c>
      <c r="S9" s="780">
        <f>SUMIFS('4. Details'!$K$5:$K$4484,'4. Details'!$C$5:$C$4484,"Total",'4. Details'!$A$5:$A$4484,'3. Summary of Exp'!$A9)</f>
        <v>0</v>
      </c>
      <c r="T9" s="780">
        <f>SUMIFS('4. Details'!$L$5:$L$4484,'4. Details'!$C$5:$C$4484,"Total",'4. Details'!$A$5:$A$4484,'3. Summary of Exp'!$A9)</f>
        <v>0</v>
      </c>
      <c r="U9" s="780">
        <f>SUMIFS('4. Details'!$Q$5:$Q$4484,'4. Details'!$C$5:$C$4484,"Total",'4. Details'!$A$5:$A$4484,'3. Summary of Exp'!$A9)</f>
        <v>0</v>
      </c>
      <c r="V9" s="780">
        <f t="shared" si="0"/>
        <v>1750000</v>
      </c>
      <c r="W9" s="780">
        <f t="shared" si="2"/>
        <v>1375000</v>
      </c>
    </row>
    <row r="10" spans="1:23" x14ac:dyDescent="0.25">
      <c r="A10" s="781" t="s">
        <v>406</v>
      </c>
      <c r="B10" s="779" t="s">
        <v>885</v>
      </c>
      <c r="C10" s="780">
        <f>SUMIFS('4. Details'!$I$5:$I$4484,'4. Details'!$C$5:$C$4484,"Consolidated Salary",'4. Details'!$A$5:$A$4484,'3. Summary of Exp'!$A10)</f>
        <v>0</v>
      </c>
      <c r="D10" s="780">
        <f>SUMIFS('4. Details'!$M$5:$M$4484,'4. Details'!$C$5:$C$4484,"Consolidated Salary",'4. Details'!$A$5:$A$4484,'3. Summary of Exp'!$A10)</f>
        <v>0</v>
      </c>
      <c r="E10" s="780">
        <f>SUMIFS('4. Details'!$J$5:$J$4484,'4. Details'!$C$5:$C$4484,"Consolidated Salary",'4. Details'!$A$5:$A$4484,'3. Summary of Exp'!$A10)</f>
        <v>0</v>
      </c>
      <c r="F10" s="780">
        <f>SUMIFS('4. Details'!$K$5:$K$4484,'4. Details'!$C$5:$C$4484,"Consolidated Salary",'4. Details'!$A$5:$A$4484,'3. Summary of Exp'!$A10)</f>
        <v>0</v>
      </c>
      <c r="G10" s="780">
        <f>SUMIFS('4. Details'!$L$5:$L$4484,'4. Details'!$C$5:$C$4484,"Consolidated Salary",'4. Details'!$A$5:$A$4484,'3. Summary of Exp'!$A10)</f>
        <v>0</v>
      </c>
      <c r="H10" s="780">
        <f>SUMIFS('4. Details'!$I$5:$I$4484,'4. Details'!$C$5:$C$4484,"Total Overhead Cost",'4. Details'!$A$5:$A$4484,'3. Summary of Exp'!$A10)</f>
        <v>3000000</v>
      </c>
      <c r="I10" s="780">
        <f>SUMIFS('4. Details'!$J$5:$J$4484,'4. Details'!$C$5:$C$4484,"Total Overhead Cost",'4. Details'!$A$5:$A$4484,'3. Summary of Exp'!$A10)</f>
        <v>875000</v>
      </c>
      <c r="J10" s="780">
        <f>SUMIFS('4. Details'!$Q$5:$Q$4484,'4. Details'!$C$5:$C$4484,"Consolidated Salary",'4. Details'!$A$5:$A$4484,'3. Summary of Exp'!$A10)</f>
        <v>0</v>
      </c>
      <c r="K10" s="780">
        <f>SUMIFS('4. Details'!$M$5:$M$4484,'4. Details'!$C$5:$C$4484,"Total Overhead Cost",'4. Details'!$A$5:$A$4484,'3. Summary of Exp'!$A10)</f>
        <v>1750000</v>
      </c>
      <c r="L10" s="780">
        <f t="shared" si="1"/>
        <v>1750000</v>
      </c>
      <c r="M10" s="780">
        <f>SUMIFS('4. Details'!$K$5:$K$4484,'4. Details'!$C$5:$C$4484,"Total Overhead Cost",'4. Details'!$A$5:$A$4484,'3. Summary of Exp'!$A10)</f>
        <v>1750000</v>
      </c>
      <c r="N10" s="780">
        <f>SUMIFS('4. Details'!$L$5:$L$4484,'4. Details'!$C$5:$C$4484,"Total Overhead Cost",'4. Details'!$A$5:$A$4484,'3. Summary of Exp'!$A10)</f>
        <v>0</v>
      </c>
      <c r="O10" s="780">
        <f>SUMIFS('4. Details'!$I$5:$I$4484,'4. Details'!$C$5:$C$4484,"Total",'4. Details'!$A$5:$A$4484,'3. Summary of Exp'!$A10)</f>
        <v>0</v>
      </c>
      <c r="P10" s="780">
        <f>SUMIFS('4. Details'!$J$5:$J$4484,'4. Details'!$C$5:$C$4484,"Total",'4. Details'!$A$5:$A$4484,'3. Summary of Exp'!$A10)</f>
        <v>0</v>
      </c>
      <c r="Q10" s="780">
        <f>SUMIFS('4. Details'!Q$5:Q$4484,'4. Details'!$C$5:$C$4484,"Total Overhead Cost",'4. Details'!$A$5:$A$4484,'3. Summary of Exp'!$A10)</f>
        <v>1375000</v>
      </c>
      <c r="R10" s="780">
        <f>SUMIFS('4. Details'!$M$5:$M$4484,'4. Details'!$C$5:$C$4484,"Total ",'4. Details'!$A$5:$A$4484,'3. Summary of Exp'!$A10)</f>
        <v>0</v>
      </c>
      <c r="S10" s="780">
        <f>SUMIFS('4. Details'!$K$5:$K$4484,'4. Details'!$C$5:$C$4484,"Total",'4. Details'!$A$5:$A$4484,'3. Summary of Exp'!$A10)</f>
        <v>0</v>
      </c>
      <c r="T10" s="780">
        <f>SUMIFS('4. Details'!$L$5:$L$4484,'4. Details'!$C$5:$C$4484,"Total",'4. Details'!$A$5:$A$4484,'3. Summary of Exp'!$A10)</f>
        <v>0</v>
      </c>
      <c r="U10" s="780">
        <f>SUMIFS('4. Details'!$Q$5:$Q$4484,'4. Details'!$C$5:$C$4484,"Total",'4. Details'!$A$5:$A$4484,'3. Summary of Exp'!$A10)</f>
        <v>0</v>
      </c>
      <c r="V10" s="780">
        <f t="shared" si="0"/>
        <v>1750000</v>
      </c>
      <c r="W10" s="780">
        <f t="shared" si="2"/>
        <v>1375000</v>
      </c>
    </row>
    <row r="11" spans="1:23" x14ac:dyDescent="0.25">
      <c r="A11" s="781" t="s">
        <v>407</v>
      </c>
      <c r="B11" s="779" t="s">
        <v>886</v>
      </c>
      <c r="C11" s="780">
        <f>SUMIFS('4. Details'!$I$5:$I$4484,'4. Details'!$C$5:$C$4484,"Consolidated Salary",'4. Details'!$A$5:$A$4484,'3. Summary of Exp'!$A11)</f>
        <v>0</v>
      </c>
      <c r="D11" s="780">
        <f>SUMIFS('4. Details'!$M$5:$M$4484,'4. Details'!$C$5:$C$4484,"Consolidated Salary",'4. Details'!$A$5:$A$4484,'3. Summary of Exp'!$A11)</f>
        <v>0</v>
      </c>
      <c r="E11" s="780">
        <v>0.3</v>
      </c>
      <c r="F11" s="780">
        <f>SUMIFS('4. Details'!$K$5:$K$4484,'4. Details'!$C$5:$C$4484,"Consolidated Salary",'4. Details'!$A$5:$A$4484,'3. Summary of Exp'!$A11)</f>
        <v>0</v>
      </c>
      <c r="G11" s="780">
        <f>SUMIFS('4. Details'!$L$5:$L$4484,'4. Details'!$C$5:$C$4484,"Consolidated Salary",'4. Details'!$A$5:$A$4484,'3. Summary of Exp'!$A11)</f>
        <v>0</v>
      </c>
      <c r="H11" s="780">
        <f>SUMIFS('4. Details'!$I$5:$I$4484,'4. Details'!$C$5:$C$4484,"Total Overhead Cost",'4. Details'!$A$5:$A$4484,'3. Summary of Exp'!$A11)</f>
        <v>3000000</v>
      </c>
      <c r="I11" s="780">
        <f>SUMIFS('4. Details'!$J$5:$J$4484,'4. Details'!$C$5:$C$4484,"Total Overhead Cost",'4. Details'!$A$5:$A$4484,'3. Summary of Exp'!$A11)</f>
        <v>875000</v>
      </c>
      <c r="J11" s="780">
        <f>SUMIFS('4. Details'!$Q$5:$Q$4484,'4. Details'!$C$5:$C$4484,"Consolidated Salary",'4. Details'!$A$5:$A$4484,'3. Summary of Exp'!$A11)</f>
        <v>0</v>
      </c>
      <c r="K11" s="780">
        <f>SUMIFS('4. Details'!$M$5:$M$4484,'4. Details'!$C$5:$C$4484,"Total Overhead Cost",'4. Details'!$A$5:$A$4484,'3. Summary of Exp'!$A11)</f>
        <v>1750000</v>
      </c>
      <c r="L11" s="780">
        <f t="shared" si="1"/>
        <v>1750000</v>
      </c>
      <c r="M11" s="780">
        <f>SUMIFS('4. Details'!$K$5:$K$4484,'4. Details'!$C$5:$C$4484,"Total Overhead Cost",'4. Details'!$A$5:$A$4484,'3. Summary of Exp'!$A11)</f>
        <v>1750000</v>
      </c>
      <c r="N11" s="780">
        <f>SUMIFS('4. Details'!$L$5:$L$4484,'4. Details'!$C$5:$C$4484,"Total Overhead Cost",'4. Details'!$A$5:$A$4484,'3. Summary of Exp'!$A11)</f>
        <v>0</v>
      </c>
      <c r="O11" s="780">
        <f>SUMIFS('4. Details'!$I$5:$I$4484,'4. Details'!$C$5:$C$4484,"Total",'4. Details'!$A$5:$A$4484,'3. Summary of Exp'!$A11)</f>
        <v>0</v>
      </c>
      <c r="P11" s="780">
        <f>SUMIFS('4. Details'!$J$5:$J$4484,'4. Details'!$C$5:$C$4484,"Total",'4. Details'!$A$5:$A$4484,'3. Summary of Exp'!$A11)</f>
        <v>0</v>
      </c>
      <c r="Q11" s="780">
        <f>SUMIFS('4. Details'!Q$5:Q$4484,'4. Details'!$C$5:$C$4484,"Total Overhead Cost",'4. Details'!$A$5:$A$4484,'3. Summary of Exp'!$A11)</f>
        <v>1375000</v>
      </c>
      <c r="R11" s="780">
        <f>SUMIFS('4. Details'!$M$5:$M$4484,'4. Details'!$C$5:$C$4484,"Total ",'4. Details'!$A$5:$A$4484,'3. Summary of Exp'!$A11)</f>
        <v>0</v>
      </c>
      <c r="S11" s="780">
        <f>SUMIFS('4. Details'!$K$5:$K$4484,'4. Details'!$C$5:$C$4484,"Total",'4. Details'!$A$5:$A$4484,'3. Summary of Exp'!$A11)</f>
        <v>0</v>
      </c>
      <c r="T11" s="780">
        <f>SUMIFS('4. Details'!$L$5:$L$4484,'4. Details'!$C$5:$C$4484,"Total",'4. Details'!$A$5:$A$4484,'3. Summary of Exp'!$A11)</f>
        <v>0</v>
      </c>
      <c r="U11" s="780">
        <f>SUMIFS('4. Details'!$Q$5:$Q$4484,'4. Details'!$C$5:$C$4484,"Total",'4. Details'!$A$5:$A$4484,'3. Summary of Exp'!$A11)</f>
        <v>0</v>
      </c>
      <c r="V11" s="780">
        <f t="shared" si="0"/>
        <v>1750000</v>
      </c>
      <c r="W11" s="780">
        <f t="shared" si="2"/>
        <v>1375000</v>
      </c>
    </row>
    <row r="12" spans="1:23" x14ac:dyDescent="0.25">
      <c r="A12" s="781" t="s">
        <v>408</v>
      </c>
      <c r="B12" s="779" t="s">
        <v>887</v>
      </c>
      <c r="C12" s="780">
        <f>SUMIFS('4. Details'!$I$5:$I$4484,'4. Details'!$C$5:$C$4484,"Consolidated Salary",'4. Details'!$A$5:$A$4484,'3. Summary of Exp'!$A12)</f>
        <v>0</v>
      </c>
      <c r="D12" s="780">
        <f>SUMIFS('4. Details'!$M$5:$M$4484,'4. Details'!$C$5:$C$4484,"Consolidated Salary",'4. Details'!$A$5:$A$4484,'3. Summary of Exp'!$A12)</f>
        <v>0</v>
      </c>
      <c r="E12" s="780">
        <f>SUMIFS('4. Details'!$J$5:$J$4484,'4. Details'!$C$5:$C$4484,"Consolidated Salary",'4. Details'!$A$5:$A$4484,'3. Summary of Exp'!$A12)</f>
        <v>0</v>
      </c>
      <c r="F12" s="780">
        <f>SUMIFS('4. Details'!$K$5:$K$4484,'4. Details'!$C$5:$C$4484,"Consolidated Salary",'4. Details'!$A$5:$A$4484,'3. Summary of Exp'!$A12)</f>
        <v>0</v>
      </c>
      <c r="G12" s="780">
        <f>SUMIFS('4. Details'!$L$5:$L$4484,'4. Details'!$C$5:$C$4484,"Consolidated Salary",'4. Details'!$A$5:$A$4484,'3. Summary of Exp'!$A12)</f>
        <v>0</v>
      </c>
      <c r="H12" s="780">
        <f>SUMIFS('4. Details'!$I$5:$I$4484,'4. Details'!$C$5:$C$4484,"Total Overhead Cost",'4. Details'!$A$5:$A$4484,'3. Summary of Exp'!$A12)</f>
        <v>3000000</v>
      </c>
      <c r="I12" s="780">
        <f>SUMIFS('4. Details'!$J$5:$J$4484,'4. Details'!$C$5:$C$4484,"Total Overhead Cost",'4. Details'!$A$5:$A$4484,'3. Summary of Exp'!$A12)</f>
        <v>875000</v>
      </c>
      <c r="J12" s="780">
        <f>SUMIFS('4. Details'!$Q$5:$Q$4484,'4. Details'!$C$5:$C$4484,"Consolidated Salary",'4. Details'!$A$5:$A$4484,'3. Summary of Exp'!$A12)</f>
        <v>0</v>
      </c>
      <c r="K12" s="780">
        <f>SUMIFS('4. Details'!$M$5:$M$4484,'4. Details'!$C$5:$C$4484,"Total Overhead Cost",'4. Details'!$A$5:$A$4484,'3. Summary of Exp'!$A12)</f>
        <v>1750000</v>
      </c>
      <c r="L12" s="780">
        <f t="shared" si="1"/>
        <v>1750000</v>
      </c>
      <c r="M12" s="780">
        <f>SUMIFS('4. Details'!$K$5:$K$4484,'4. Details'!$C$5:$C$4484,"Total Overhead Cost",'4. Details'!$A$5:$A$4484,'3. Summary of Exp'!$A12)</f>
        <v>1750000</v>
      </c>
      <c r="N12" s="780">
        <f>SUMIFS('4. Details'!$L$5:$L$4484,'4. Details'!$C$5:$C$4484,"Total Overhead Cost",'4. Details'!$A$5:$A$4484,'3. Summary of Exp'!$A12)</f>
        <v>0</v>
      </c>
      <c r="O12" s="780">
        <f>SUMIFS('4. Details'!$I$5:$I$4484,'4. Details'!$C$5:$C$4484,"Total",'4. Details'!$A$5:$A$4484,'3. Summary of Exp'!$A12)</f>
        <v>0</v>
      </c>
      <c r="P12" s="780">
        <f>SUMIFS('4. Details'!$J$5:$J$4484,'4. Details'!$C$5:$C$4484,"Total",'4. Details'!$A$5:$A$4484,'3. Summary of Exp'!$A12)</f>
        <v>0</v>
      </c>
      <c r="Q12" s="780">
        <f>SUMIFS('4. Details'!Q$5:Q$4484,'4. Details'!$C$5:$C$4484,"Total Overhead Cost",'4. Details'!$A$5:$A$4484,'3. Summary of Exp'!$A12)</f>
        <v>1375000</v>
      </c>
      <c r="R12" s="780">
        <f>SUMIFS('4. Details'!$M$5:$M$4484,'4. Details'!$C$5:$C$4484,"Total ",'4. Details'!$A$5:$A$4484,'3. Summary of Exp'!$A12)</f>
        <v>0</v>
      </c>
      <c r="S12" s="780">
        <f>SUMIFS('4. Details'!$K$5:$K$4484,'4. Details'!$C$5:$C$4484,"Total",'4. Details'!$A$5:$A$4484,'3. Summary of Exp'!$A12)</f>
        <v>0</v>
      </c>
      <c r="T12" s="780">
        <f>SUMIFS('4. Details'!$L$5:$L$4484,'4. Details'!$C$5:$C$4484,"Total",'4. Details'!$A$5:$A$4484,'3. Summary of Exp'!$A12)</f>
        <v>0</v>
      </c>
      <c r="U12" s="780">
        <f>SUMIFS('4. Details'!$Q$5:$Q$4484,'4. Details'!$C$5:$C$4484,"Total",'4. Details'!$A$5:$A$4484,'3. Summary of Exp'!$A12)</f>
        <v>0</v>
      </c>
      <c r="V12" s="780">
        <f t="shared" si="0"/>
        <v>1750000</v>
      </c>
      <c r="W12" s="780">
        <f t="shared" si="2"/>
        <v>1375000</v>
      </c>
    </row>
    <row r="13" spans="1:23" x14ac:dyDescent="0.25">
      <c r="A13" s="781" t="s">
        <v>409</v>
      </c>
      <c r="B13" s="779" t="s">
        <v>888</v>
      </c>
      <c r="C13" s="780">
        <f>SUMIFS('4. Details'!$I$5:$I$4484,'4. Details'!$C$5:$C$4484,"Consolidated Salary",'4. Details'!$A$5:$A$4484,'3. Summary of Exp'!$A13)</f>
        <v>0</v>
      </c>
      <c r="D13" s="780">
        <f>SUMIFS('4. Details'!$M$5:$M$4484,'4. Details'!$C$5:$C$4484,"Consolidated Salary",'4. Details'!$A$5:$A$4484,'3. Summary of Exp'!$A13)</f>
        <v>0</v>
      </c>
      <c r="E13" s="780">
        <f>SUMIFS('4. Details'!$J$5:$J$4484,'4. Details'!$C$5:$C$4484,"Consolidated Salary",'4. Details'!$A$5:$A$4484,'3. Summary of Exp'!$A13)</f>
        <v>0</v>
      </c>
      <c r="F13" s="780">
        <f>SUMIFS('4. Details'!$K$5:$K$4484,'4. Details'!$C$5:$C$4484,"Consolidated Salary",'4. Details'!$A$5:$A$4484,'3. Summary of Exp'!$A13)</f>
        <v>0</v>
      </c>
      <c r="G13" s="780">
        <f>SUMIFS('4. Details'!$L$5:$L$4484,'4. Details'!$C$5:$C$4484,"Consolidated Salary",'4. Details'!$A$5:$A$4484,'3. Summary of Exp'!$A13)</f>
        <v>0</v>
      </c>
      <c r="H13" s="780">
        <f>SUMIFS('4. Details'!$I$5:$I$4484,'4. Details'!$C$5:$C$4484,"Total Overhead Cost",'4. Details'!$A$5:$A$4484,'3. Summary of Exp'!$A13)</f>
        <v>3000000</v>
      </c>
      <c r="I13" s="780">
        <f>SUMIFS('4. Details'!$J$5:$J$4484,'4. Details'!$C$5:$C$4484,"Total Overhead Cost",'4. Details'!$A$5:$A$4484,'3. Summary of Exp'!$A13)</f>
        <v>875000</v>
      </c>
      <c r="J13" s="780">
        <f>SUMIFS('4. Details'!$Q$5:$Q$4484,'4. Details'!$C$5:$C$4484,"Consolidated Salary",'4. Details'!$A$5:$A$4484,'3. Summary of Exp'!$A13)</f>
        <v>0</v>
      </c>
      <c r="K13" s="780">
        <f>SUMIFS('4. Details'!$M$5:$M$4484,'4. Details'!$C$5:$C$4484,"Total Overhead Cost",'4. Details'!$A$5:$A$4484,'3. Summary of Exp'!$A13)</f>
        <v>1750000</v>
      </c>
      <c r="L13" s="780">
        <f t="shared" si="1"/>
        <v>1750000</v>
      </c>
      <c r="M13" s="780">
        <f>SUMIFS('4. Details'!$K$5:$K$4484,'4. Details'!$C$5:$C$4484,"Total Overhead Cost",'4. Details'!$A$5:$A$4484,'3. Summary of Exp'!$A13)</f>
        <v>1750000</v>
      </c>
      <c r="N13" s="780">
        <f>SUMIFS('4. Details'!$L$5:$L$4484,'4. Details'!$C$5:$C$4484,"Total Overhead Cost",'4. Details'!$A$5:$A$4484,'3. Summary of Exp'!$A13)</f>
        <v>0</v>
      </c>
      <c r="O13" s="780">
        <f>SUMIFS('4. Details'!$I$5:$I$4484,'4. Details'!$C$5:$C$4484,"Total",'4. Details'!$A$5:$A$4484,'3. Summary of Exp'!$A13)</f>
        <v>0</v>
      </c>
      <c r="P13" s="780">
        <f>SUMIFS('4. Details'!$J$5:$J$4484,'4. Details'!$C$5:$C$4484,"Total",'4. Details'!$A$5:$A$4484,'3. Summary of Exp'!$A13)</f>
        <v>0</v>
      </c>
      <c r="Q13" s="780">
        <f>SUMIFS('4. Details'!Q$5:Q$4484,'4. Details'!$C$5:$C$4484,"Total Overhead Cost",'4. Details'!$A$5:$A$4484,'3. Summary of Exp'!$A13)</f>
        <v>1375000</v>
      </c>
      <c r="R13" s="780">
        <f>SUMIFS('4. Details'!$M$5:$M$4484,'4. Details'!$C$5:$C$4484,"Total ",'4. Details'!$A$5:$A$4484,'3. Summary of Exp'!$A13)</f>
        <v>0</v>
      </c>
      <c r="S13" s="780">
        <f>SUMIFS('4. Details'!$K$5:$K$4484,'4. Details'!$C$5:$C$4484,"Total",'4. Details'!$A$5:$A$4484,'3. Summary of Exp'!$A13)</f>
        <v>0</v>
      </c>
      <c r="T13" s="780">
        <f>SUMIFS('4. Details'!$L$5:$L$4484,'4. Details'!$C$5:$C$4484,"Total",'4. Details'!$A$5:$A$4484,'3. Summary of Exp'!$A13)</f>
        <v>0</v>
      </c>
      <c r="U13" s="780">
        <f>SUMIFS('4. Details'!$Q$5:$Q$4484,'4. Details'!$C$5:$C$4484,"Total",'4. Details'!$A$5:$A$4484,'3. Summary of Exp'!$A13)</f>
        <v>0</v>
      </c>
      <c r="V13" s="780">
        <f t="shared" si="0"/>
        <v>1750000</v>
      </c>
      <c r="W13" s="780">
        <f t="shared" si="2"/>
        <v>1375000</v>
      </c>
    </row>
    <row r="14" spans="1:23" x14ac:dyDescent="0.25">
      <c r="A14" s="781" t="s">
        <v>410</v>
      </c>
      <c r="B14" s="779" t="s">
        <v>889</v>
      </c>
      <c r="C14" s="780">
        <f>SUMIFS('4. Details'!$I$5:$I$4484,'4. Details'!$C$5:$C$4484,"Consolidated Salary",'4. Details'!$A$5:$A$4484,'3. Summary of Exp'!$A14)</f>
        <v>0</v>
      </c>
      <c r="D14" s="780">
        <f>SUMIFS('4. Details'!$M$5:$M$4484,'4. Details'!$C$5:$C$4484,"Consolidated Salary",'4. Details'!$A$5:$A$4484,'3. Summary of Exp'!$A14)</f>
        <v>0</v>
      </c>
      <c r="E14" s="780">
        <f>SUMIFS('4. Details'!$J$5:$J$4484,'4. Details'!$C$5:$C$4484,"Consolidated Salary",'4. Details'!$A$5:$A$4484,'3. Summary of Exp'!$A14)</f>
        <v>0</v>
      </c>
      <c r="F14" s="780">
        <f>SUMIFS('4. Details'!$K$5:$K$4484,'4. Details'!$C$5:$C$4484,"Consolidated Salary",'4. Details'!$A$5:$A$4484,'3. Summary of Exp'!$A14)</f>
        <v>0</v>
      </c>
      <c r="G14" s="780">
        <f>SUMIFS('4. Details'!$L$5:$L$4484,'4. Details'!$C$5:$C$4484,"Consolidated Salary",'4. Details'!$A$5:$A$4484,'3. Summary of Exp'!$A14)</f>
        <v>0</v>
      </c>
      <c r="H14" s="780">
        <f>SUMIFS('4. Details'!$I$5:$I$4484,'4. Details'!$C$5:$C$4484,"Total Overhead Cost",'4. Details'!$A$5:$A$4484,'3. Summary of Exp'!$A14)</f>
        <v>3000000</v>
      </c>
      <c r="I14" s="780">
        <f>SUMIFS('4. Details'!$J$5:$J$4484,'4. Details'!$C$5:$C$4484,"Total Overhead Cost",'4. Details'!$A$5:$A$4484,'3. Summary of Exp'!$A14)</f>
        <v>875000</v>
      </c>
      <c r="J14" s="780">
        <f>SUMIFS('4. Details'!$Q$5:$Q$4484,'4. Details'!$C$5:$C$4484,"Consolidated Salary",'4. Details'!$A$5:$A$4484,'3. Summary of Exp'!$A14)</f>
        <v>0</v>
      </c>
      <c r="K14" s="780">
        <f>SUMIFS('4. Details'!$M$5:$M$4484,'4. Details'!$C$5:$C$4484,"Total Overhead Cost",'4. Details'!$A$5:$A$4484,'3. Summary of Exp'!$A14)</f>
        <v>1750000</v>
      </c>
      <c r="L14" s="780">
        <f t="shared" si="1"/>
        <v>1750000</v>
      </c>
      <c r="M14" s="780">
        <f>SUMIFS('4. Details'!$K$5:$K$4484,'4. Details'!$C$5:$C$4484,"Total Overhead Cost",'4. Details'!$A$5:$A$4484,'3. Summary of Exp'!$A14)</f>
        <v>1750000</v>
      </c>
      <c r="N14" s="780">
        <f>SUMIFS('4. Details'!$L$5:$L$4484,'4. Details'!$C$5:$C$4484,"Total Overhead Cost",'4. Details'!$A$5:$A$4484,'3. Summary of Exp'!$A14)</f>
        <v>0</v>
      </c>
      <c r="O14" s="780">
        <f>SUMIFS('4. Details'!$I$5:$I$4484,'4. Details'!$C$5:$C$4484,"Total",'4. Details'!$A$5:$A$4484,'3. Summary of Exp'!$A14)</f>
        <v>0</v>
      </c>
      <c r="P14" s="780">
        <f>SUMIFS('4. Details'!$J$5:$J$4484,'4. Details'!$C$5:$C$4484,"Total",'4. Details'!$A$5:$A$4484,'3. Summary of Exp'!$A14)</f>
        <v>0</v>
      </c>
      <c r="Q14" s="780">
        <f>SUMIFS('4. Details'!Q$5:Q$4484,'4. Details'!$C$5:$C$4484,"Total Overhead Cost",'4. Details'!$A$5:$A$4484,'3. Summary of Exp'!$A14)</f>
        <v>1375000</v>
      </c>
      <c r="R14" s="780">
        <f>SUMIFS('4. Details'!$M$5:$M$4484,'4. Details'!$C$5:$C$4484,"Total ",'4. Details'!$A$5:$A$4484,'3. Summary of Exp'!$A14)</f>
        <v>0</v>
      </c>
      <c r="S14" s="780">
        <f>SUMIFS('4. Details'!$K$5:$K$4484,'4. Details'!$C$5:$C$4484,"Total",'4. Details'!$A$5:$A$4484,'3. Summary of Exp'!$A14)</f>
        <v>0</v>
      </c>
      <c r="T14" s="780">
        <f>SUMIFS('4. Details'!$L$5:$L$4484,'4. Details'!$C$5:$C$4484,"Total",'4. Details'!$A$5:$A$4484,'3. Summary of Exp'!$A14)</f>
        <v>0</v>
      </c>
      <c r="U14" s="780">
        <f>SUMIFS('4. Details'!$Q$5:$Q$4484,'4. Details'!$C$5:$C$4484,"Total",'4. Details'!$A$5:$A$4484,'3. Summary of Exp'!$A14)</f>
        <v>0</v>
      </c>
      <c r="V14" s="780">
        <f t="shared" si="0"/>
        <v>1750000</v>
      </c>
      <c r="W14" s="780">
        <f t="shared" si="2"/>
        <v>1375000</v>
      </c>
    </row>
    <row r="15" spans="1:23" x14ac:dyDescent="0.25">
      <c r="A15" s="781" t="s">
        <v>411</v>
      </c>
      <c r="B15" s="779" t="s">
        <v>890</v>
      </c>
      <c r="C15" s="780">
        <f>SUMIFS('4. Details'!$I$5:$I$4484,'4. Details'!$C$5:$C$4484,"Consolidated Salary",'4. Details'!$A$5:$A$4484,'3. Summary of Exp'!$A15)</f>
        <v>0</v>
      </c>
      <c r="D15" s="780">
        <f>SUMIFS('4. Details'!$M$5:$M$4484,'4. Details'!$C$5:$C$4484,"Consolidated Salary",'4. Details'!$A$5:$A$4484,'3. Summary of Exp'!$A15)</f>
        <v>0</v>
      </c>
      <c r="E15" s="780">
        <f>SUMIFS('4. Details'!$J$5:$J$4484,'4. Details'!$C$5:$C$4484,"Consolidated Salary",'4. Details'!$A$5:$A$4484,'3. Summary of Exp'!$A15)</f>
        <v>0</v>
      </c>
      <c r="F15" s="780">
        <f>SUMIFS('4. Details'!$K$5:$K$4484,'4. Details'!$C$5:$C$4484,"Consolidated Salary",'4. Details'!$A$5:$A$4484,'3. Summary of Exp'!$A15)</f>
        <v>0</v>
      </c>
      <c r="G15" s="780">
        <f>SUMIFS('4. Details'!$L$5:$L$4484,'4. Details'!$C$5:$C$4484,"Consolidated Salary",'4. Details'!$A$5:$A$4484,'3. Summary of Exp'!$A15)</f>
        <v>0</v>
      </c>
      <c r="H15" s="780">
        <f>SUMIFS('4. Details'!$I$5:$I$4484,'4. Details'!$C$5:$C$4484,"Total Overhead Cost",'4. Details'!$A$5:$A$4484,'3. Summary of Exp'!$A15)</f>
        <v>3000000</v>
      </c>
      <c r="I15" s="780">
        <f>SUMIFS('4. Details'!$J$5:$J$4484,'4. Details'!$C$5:$C$4484,"Total Overhead Cost",'4. Details'!$A$5:$A$4484,'3. Summary of Exp'!$A15)</f>
        <v>875000</v>
      </c>
      <c r="J15" s="780">
        <f>SUMIFS('4. Details'!$Q$5:$Q$4484,'4. Details'!$C$5:$C$4484,"Consolidated Salary",'4. Details'!$A$5:$A$4484,'3. Summary of Exp'!$A15)</f>
        <v>0</v>
      </c>
      <c r="K15" s="780">
        <f>SUMIFS('4. Details'!$M$5:$M$4484,'4. Details'!$C$5:$C$4484,"Total Overhead Cost",'4. Details'!$A$5:$A$4484,'3. Summary of Exp'!$A15)</f>
        <v>1750000</v>
      </c>
      <c r="L15" s="780">
        <f t="shared" si="1"/>
        <v>1750000</v>
      </c>
      <c r="M15" s="780">
        <f>SUMIFS('4. Details'!$K$5:$K$4484,'4. Details'!$C$5:$C$4484,"Total Overhead Cost",'4. Details'!$A$5:$A$4484,'3. Summary of Exp'!$A15)</f>
        <v>1750000</v>
      </c>
      <c r="N15" s="780">
        <f>SUMIFS('4. Details'!$L$5:$L$4484,'4. Details'!$C$5:$C$4484,"Total Overhead Cost",'4. Details'!$A$5:$A$4484,'3. Summary of Exp'!$A15)</f>
        <v>0</v>
      </c>
      <c r="O15" s="780">
        <f>SUMIFS('4. Details'!$I$5:$I$4484,'4. Details'!$C$5:$C$4484,"Total",'4. Details'!$A$5:$A$4484,'3. Summary of Exp'!$A15)</f>
        <v>0</v>
      </c>
      <c r="P15" s="780">
        <f>SUMIFS('4. Details'!$J$5:$J$4484,'4. Details'!$C$5:$C$4484,"Total",'4. Details'!$A$5:$A$4484,'3. Summary of Exp'!$A15)</f>
        <v>0</v>
      </c>
      <c r="Q15" s="780">
        <f>SUMIFS('4. Details'!Q$5:Q$4484,'4. Details'!$C$5:$C$4484,"Total Overhead Cost",'4. Details'!$A$5:$A$4484,'3. Summary of Exp'!$A15)</f>
        <v>1375000</v>
      </c>
      <c r="R15" s="780">
        <f>SUMIFS('4. Details'!$M$5:$M$4484,'4. Details'!$C$5:$C$4484,"Total ",'4. Details'!$A$5:$A$4484,'3. Summary of Exp'!$A15)</f>
        <v>0</v>
      </c>
      <c r="S15" s="780">
        <f>SUMIFS('4. Details'!$K$5:$K$4484,'4. Details'!$C$5:$C$4484,"Total",'4. Details'!$A$5:$A$4484,'3. Summary of Exp'!$A15)</f>
        <v>0</v>
      </c>
      <c r="T15" s="780">
        <f>SUMIFS('4. Details'!$L$5:$L$4484,'4. Details'!$C$5:$C$4484,"Total",'4. Details'!$A$5:$A$4484,'3. Summary of Exp'!$A15)</f>
        <v>0</v>
      </c>
      <c r="U15" s="780">
        <f>SUMIFS('4. Details'!$Q$5:$Q$4484,'4. Details'!$C$5:$C$4484,"Total",'4. Details'!$A$5:$A$4484,'3. Summary of Exp'!$A15)</f>
        <v>0</v>
      </c>
      <c r="V15" s="780">
        <f t="shared" si="0"/>
        <v>1750000</v>
      </c>
      <c r="W15" s="780">
        <f t="shared" si="2"/>
        <v>1375000</v>
      </c>
    </row>
    <row r="16" spans="1:23" x14ac:dyDescent="0.25">
      <c r="A16" s="781" t="s">
        <v>412</v>
      </c>
      <c r="B16" s="779" t="s">
        <v>891</v>
      </c>
      <c r="C16" s="780">
        <f>SUMIFS('4. Details'!$I$5:$I$4484,'4. Details'!$C$5:$C$4484,"Consolidated Salary",'4. Details'!$A$5:$A$4484,'3. Summary of Exp'!$A16)</f>
        <v>0</v>
      </c>
      <c r="D16" s="780">
        <f>SUMIFS('4. Details'!$M$5:$M$4484,'4. Details'!$C$5:$C$4484,"Consolidated Salary",'4. Details'!$A$5:$A$4484,'3. Summary of Exp'!$A16)</f>
        <v>0</v>
      </c>
      <c r="E16" s="780">
        <f>SUMIFS('4. Details'!$J$5:$J$4484,'4. Details'!$C$5:$C$4484,"Consolidated Salary",'4. Details'!$A$5:$A$4484,'3. Summary of Exp'!$A16)</f>
        <v>0</v>
      </c>
      <c r="F16" s="780">
        <f>SUMIFS('4. Details'!$K$5:$K$4484,'4. Details'!$C$5:$C$4484,"Consolidated Salary",'4. Details'!$A$5:$A$4484,'3. Summary of Exp'!$A16)</f>
        <v>0</v>
      </c>
      <c r="G16" s="780">
        <f>SUMIFS('4. Details'!$L$5:$L$4484,'4. Details'!$C$5:$C$4484,"Consolidated Salary",'4. Details'!$A$5:$A$4484,'3. Summary of Exp'!$A16)</f>
        <v>0</v>
      </c>
      <c r="H16" s="780">
        <f>SUMIFS('4. Details'!$I$5:$I$4484,'4. Details'!$C$5:$C$4484,"Total Overhead Cost",'4. Details'!$A$5:$A$4484,'3. Summary of Exp'!$A16)</f>
        <v>3000000</v>
      </c>
      <c r="I16" s="780">
        <f>SUMIFS('4. Details'!$J$5:$J$4484,'4. Details'!$C$5:$C$4484,"Total Overhead Cost",'4. Details'!$A$5:$A$4484,'3. Summary of Exp'!$A16)</f>
        <v>875000</v>
      </c>
      <c r="J16" s="780">
        <f>SUMIFS('4. Details'!$Q$5:$Q$4484,'4. Details'!$C$5:$C$4484,"Consolidated Salary",'4. Details'!$A$5:$A$4484,'3. Summary of Exp'!$A16)</f>
        <v>0</v>
      </c>
      <c r="K16" s="780">
        <f>SUMIFS('4. Details'!$M$5:$M$4484,'4. Details'!$C$5:$C$4484,"Total Overhead Cost",'4. Details'!$A$5:$A$4484,'3. Summary of Exp'!$A16)</f>
        <v>1750000</v>
      </c>
      <c r="L16" s="780">
        <f t="shared" si="1"/>
        <v>1750000</v>
      </c>
      <c r="M16" s="780">
        <f>SUMIFS('4. Details'!$K$5:$K$4484,'4. Details'!$C$5:$C$4484,"Total Overhead Cost",'4. Details'!$A$5:$A$4484,'3. Summary of Exp'!$A16)</f>
        <v>1750000</v>
      </c>
      <c r="N16" s="780">
        <f>SUMIFS('4. Details'!$L$5:$L$4484,'4. Details'!$C$5:$C$4484,"Total Overhead Cost",'4. Details'!$A$5:$A$4484,'3. Summary of Exp'!$A16)</f>
        <v>0</v>
      </c>
      <c r="O16" s="780">
        <f>SUMIFS('4. Details'!$I$5:$I$4484,'4. Details'!$C$5:$C$4484,"Total",'4. Details'!$A$5:$A$4484,'3. Summary of Exp'!$A16)</f>
        <v>0</v>
      </c>
      <c r="P16" s="780">
        <f>SUMIFS('4. Details'!$J$5:$J$4484,'4. Details'!$C$5:$C$4484,"Total",'4. Details'!$A$5:$A$4484,'3. Summary of Exp'!$A16)</f>
        <v>0</v>
      </c>
      <c r="Q16" s="780">
        <f>SUMIFS('4. Details'!Q$5:Q$4484,'4. Details'!$C$5:$C$4484,"Total Overhead Cost",'4. Details'!$A$5:$A$4484,'3. Summary of Exp'!$A16)</f>
        <v>1375000</v>
      </c>
      <c r="R16" s="780">
        <f>SUMIFS('4. Details'!$M$5:$M$4484,'4. Details'!$C$5:$C$4484,"Total ",'4. Details'!$A$5:$A$4484,'3. Summary of Exp'!$A16)</f>
        <v>0</v>
      </c>
      <c r="S16" s="780">
        <f>SUMIFS('4. Details'!$K$5:$K$4484,'4. Details'!$C$5:$C$4484,"Total",'4. Details'!$A$5:$A$4484,'3. Summary of Exp'!$A16)</f>
        <v>0</v>
      </c>
      <c r="T16" s="780">
        <f>SUMIFS('4. Details'!$L$5:$L$4484,'4. Details'!$C$5:$C$4484,"Total",'4. Details'!$A$5:$A$4484,'3. Summary of Exp'!$A16)</f>
        <v>0</v>
      </c>
      <c r="U16" s="780">
        <f>SUMIFS('4. Details'!$Q$5:$Q$4484,'4. Details'!$C$5:$C$4484,"Total",'4. Details'!$A$5:$A$4484,'3. Summary of Exp'!$A16)</f>
        <v>0</v>
      </c>
      <c r="V16" s="780">
        <f t="shared" si="0"/>
        <v>1750000</v>
      </c>
      <c r="W16" s="780">
        <f t="shared" si="2"/>
        <v>1375000</v>
      </c>
    </row>
    <row r="17" spans="1:23" x14ac:dyDescent="0.25">
      <c r="A17" s="781" t="s">
        <v>413</v>
      </c>
      <c r="B17" s="779" t="s">
        <v>892</v>
      </c>
      <c r="C17" s="780">
        <f>SUMIFS('4. Details'!$I$5:$I$4484,'4. Details'!$C$5:$C$4484,"Consolidated Salary",'4. Details'!$A$5:$A$4484,'3. Summary of Exp'!$A17)</f>
        <v>0</v>
      </c>
      <c r="D17" s="780">
        <f>SUMIFS('4. Details'!$M$5:$M$4484,'4. Details'!$C$5:$C$4484,"Consolidated Salary",'4. Details'!$A$5:$A$4484,'3. Summary of Exp'!$A17)</f>
        <v>0</v>
      </c>
      <c r="E17" s="780">
        <f>SUMIFS('4. Details'!$J$5:$J$4484,'4. Details'!$C$5:$C$4484,"Consolidated Salary",'4. Details'!$A$5:$A$4484,'3. Summary of Exp'!$A17)</f>
        <v>0</v>
      </c>
      <c r="F17" s="780">
        <f>SUMIFS('4. Details'!$K$5:$K$4484,'4. Details'!$C$5:$C$4484,"Consolidated Salary",'4. Details'!$A$5:$A$4484,'3. Summary of Exp'!$A17)</f>
        <v>0</v>
      </c>
      <c r="G17" s="780">
        <f>SUMIFS('4. Details'!$L$5:$L$4484,'4. Details'!$C$5:$C$4484,"Consolidated Salary",'4. Details'!$A$5:$A$4484,'3. Summary of Exp'!$A17)</f>
        <v>0</v>
      </c>
      <c r="H17" s="780">
        <f>SUMIFS('4. Details'!$I$5:$I$4484,'4. Details'!$C$5:$C$4484,"Total Overhead Cost",'4. Details'!$A$5:$A$4484,'3. Summary of Exp'!$A17)</f>
        <v>3000000</v>
      </c>
      <c r="I17" s="780">
        <f>SUMIFS('4. Details'!$J$5:$J$4484,'4. Details'!$C$5:$C$4484,"Total Overhead Cost",'4. Details'!$A$5:$A$4484,'3. Summary of Exp'!$A17)</f>
        <v>875000</v>
      </c>
      <c r="J17" s="780">
        <f>SUMIFS('4. Details'!$Q$5:$Q$4484,'4. Details'!$C$5:$C$4484,"Consolidated Salary",'4. Details'!$A$5:$A$4484,'3. Summary of Exp'!$A17)</f>
        <v>0</v>
      </c>
      <c r="K17" s="780">
        <f>SUMIFS('4. Details'!$M$5:$M$4484,'4. Details'!$C$5:$C$4484,"Total Overhead Cost",'4. Details'!$A$5:$A$4484,'3. Summary of Exp'!$A17)</f>
        <v>1750000</v>
      </c>
      <c r="L17" s="780">
        <f t="shared" si="1"/>
        <v>1750000</v>
      </c>
      <c r="M17" s="780">
        <f>SUMIFS('4. Details'!$K$5:$K$4484,'4. Details'!$C$5:$C$4484,"Total Overhead Cost",'4. Details'!$A$5:$A$4484,'3. Summary of Exp'!$A17)</f>
        <v>1750000</v>
      </c>
      <c r="N17" s="780">
        <f>SUMIFS('4. Details'!$L$5:$L$4484,'4. Details'!$C$5:$C$4484,"Total Overhead Cost",'4. Details'!$A$5:$A$4484,'3. Summary of Exp'!$A17)</f>
        <v>0</v>
      </c>
      <c r="O17" s="780">
        <f>SUMIFS('4. Details'!$I$5:$I$4484,'4. Details'!$C$5:$C$4484,"Total",'4. Details'!$A$5:$A$4484,'3. Summary of Exp'!$A17)</f>
        <v>0</v>
      </c>
      <c r="P17" s="780">
        <f>SUMIFS('4. Details'!$J$5:$J$4484,'4. Details'!$C$5:$C$4484,"Total",'4. Details'!$A$5:$A$4484,'3. Summary of Exp'!$A17)</f>
        <v>0</v>
      </c>
      <c r="Q17" s="780">
        <f>SUMIFS('4. Details'!Q$5:Q$4484,'4. Details'!$C$5:$C$4484,"Total Overhead Cost",'4. Details'!$A$5:$A$4484,'3. Summary of Exp'!$A17)</f>
        <v>1375000</v>
      </c>
      <c r="R17" s="780">
        <f>SUMIFS('4. Details'!$M$5:$M$4484,'4. Details'!$C$5:$C$4484,"Total ",'4. Details'!$A$5:$A$4484,'3. Summary of Exp'!$A17)</f>
        <v>0</v>
      </c>
      <c r="S17" s="780">
        <f>SUMIFS('4. Details'!$K$5:$K$4484,'4. Details'!$C$5:$C$4484,"Total",'4. Details'!$A$5:$A$4484,'3. Summary of Exp'!$A17)</f>
        <v>0</v>
      </c>
      <c r="T17" s="780">
        <f>SUMIFS('4. Details'!$L$5:$L$4484,'4. Details'!$C$5:$C$4484,"Total",'4. Details'!$A$5:$A$4484,'3. Summary of Exp'!$A17)</f>
        <v>0</v>
      </c>
      <c r="U17" s="780">
        <f>SUMIFS('4. Details'!$Q$5:$Q$4484,'4. Details'!$C$5:$C$4484,"Total",'4. Details'!$A$5:$A$4484,'3. Summary of Exp'!$A17)</f>
        <v>0</v>
      </c>
      <c r="V17" s="780">
        <f t="shared" si="0"/>
        <v>1750000</v>
      </c>
      <c r="W17" s="780">
        <f t="shared" si="2"/>
        <v>1375000</v>
      </c>
    </row>
    <row r="18" spans="1:23" x14ac:dyDescent="0.25">
      <c r="A18" s="781" t="s">
        <v>414</v>
      </c>
      <c r="B18" s="779" t="s">
        <v>893</v>
      </c>
      <c r="C18" s="780">
        <f>SUMIFS('4. Details'!$I$5:$I$4484,'4. Details'!$C$5:$C$4484,"Consolidated Salary",'4. Details'!$A$5:$A$4484,'3. Summary of Exp'!$A18)</f>
        <v>0</v>
      </c>
      <c r="D18" s="780">
        <v>0</v>
      </c>
      <c r="E18" s="780">
        <f>SUMIFS('4. Details'!$J$5:$J$4484,'4. Details'!$C$5:$C$4484,"Consolidated Salary",'4. Details'!$A$5:$A$4484,'3. Summary of Exp'!$A18)</f>
        <v>0</v>
      </c>
      <c r="F18" s="780">
        <f>SUMIFS('4. Details'!$K$5:$K$4484,'4. Details'!$C$5:$C$4484,"Consolidated Salary",'4. Details'!$A$5:$A$4484,'3. Summary of Exp'!$A18)</f>
        <v>0</v>
      </c>
      <c r="G18" s="780">
        <f>SUMIFS('4. Details'!$L$5:$L$4484,'4. Details'!$C$5:$C$4484,"Consolidated Salary",'4. Details'!$A$5:$A$4484,'3. Summary of Exp'!$A18)</f>
        <v>0</v>
      </c>
      <c r="H18" s="780">
        <f>SUMIFS('4. Details'!$I$5:$I$4484,'4. Details'!$C$5:$C$4484,"Total Overhead Cost",'4. Details'!$A$5:$A$4484,'3. Summary of Exp'!$A18)</f>
        <v>3000000</v>
      </c>
      <c r="I18" s="780">
        <f>SUMIFS('4. Details'!$J$5:$J$4484,'4. Details'!$C$5:$C$4484,"Total Overhead Cost",'4. Details'!$A$5:$A$4484,'3. Summary of Exp'!$A18)</f>
        <v>875000</v>
      </c>
      <c r="J18" s="780">
        <f>SUMIFS('4. Details'!$Q$5:$Q$4484,'4. Details'!$C$5:$C$4484,"Consolidated Salary",'4. Details'!$A$5:$A$4484,'3. Summary of Exp'!$A18)</f>
        <v>0</v>
      </c>
      <c r="K18" s="780">
        <f>SUMIFS('4. Details'!$M$5:$M$4484,'4. Details'!$C$5:$C$4484,"Total Overhead Cost",'4. Details'!$A$5:$A$4484,'3. Summary of Exp'!$A18)</f>
        <v>1750000</v>
      </c>
      <c r="L18" s="780">
        <f t="shared" si="1"/>
        <v>1750000</v>
      </c>
      <c r="M18" s="780">
        <f>SUMIFS('4. Details'!$K$5:$K$4484,'4. Details'!$C$5:$C$4484,"Total Overhead Cost",'4. Details'!$A$5:$A$4484,'3. Summary of Exp'!$A18)</f>
        <v>1750000</v>
      </c>
      <c r="N18" s="780">
        <f>SUMIFS('4. Details'!$L$5:$L$4484,'4. Details'!$C$5:$C$4484,"Total Overhead Cost",'4. Details'!$A$5:$A$4484,'3. Summary of Exp'!$A18)</f>
        <v>0</v>
      </c>
      <c r="O18" s="780">
        <f>SUMIFS('4. Details'!$I$5:$I$4484,'4. Details'!$C$5:$C$4484,"Total",'4. Details'!$A$5:$A$4484,'3. Summary of Exp'!$A18)</f>
        <v>0</v>
      </c>
      <c r="P18" s="780">
        <f>SUMIFS('4. Details'!$J$5:$J$4484,'4. Details'!$C$5:$C$4484,"Total",'4. Details'!$A$5:$A$4484,'3. Summary of Exp'!$A18)</f>
        <v>0</v>
      </c>
      <c r="Q18" s="780">
        <f>SUMIFS('4. Details'!Q$5:Q$4484,'4. Details'!$C$5:$C$4484,"Total Overhead Cost",'4. Details'!$A$5:$A$4484,'3. Summary of Exp'!$A18)</f>
        <v>1375000</v>
      </c>
      <c r="R18" s="780">
        <f>SUMIFS('4. Details'!$M$5:$M$4484,'4. Details'!$C$5:$C$4484,"Total ",'4. Details'!$A$5:$A$4484,'3. Summary of Exp'!$A18)</f>
        <v>0</v>
      </c>
      <c r="S18" s="780">
        <f>SUMIFS('4. Details'!$K$5:$K$4484,'4. Details'!$C$5:$C$4484,"Total",'4. Details'!$A$5:$A$4484,'3. Summary of Exp'!$A18)</f>
        <v>0</v>
      </c>
      <c r="T18" s="780">
        <f>SUMIFS('4. Details'!$L$5:$L$4484,'4. Details'!$C$5:$C$4484,"Total",'4. Details'!$A$5:$A$4484,'3. Summary of Exp'!$A18)</f>
        <v>0</v>
      </c>
      <c r="U18" s="780">
        <f>SUMIFS('4. Details'!$Q$5:$Q$4484,'4. Details'!$C$5:$C$4484,"Total",'4. Details'!$A$5:$A$4484,'3. Summary of Exp'!$A18)</f>
        <v>0</v>
      </c>
      <c r="V18" s="780">
        <f t="shared" si="0"/>
        <v>1750000</v>
      </c>
      <c r="W18" s="780">
        <f t="shared" si="2"/>
        <v>1375000</v>
      </c>
    </row>
    <row r="19" spans="1:23" x14ac:dyDescent="0.25">
      <c r="A19" s="781" t="s">
        <v>1328</v>
      </c>
      <c r="B19" s="779" t="s">
        <v>1350</v>
      </c>
      <c r="C19" s="780">
        <f>SUMIFS('4. Details'!$I$5:$I$4484,'4. Details'!$C$5:$C$4484,"Consolidated Salary",'4. Details'!$A$5:$A$4484,'3. Summary of Exp'!$A19)</f>
        <v>0</v>
      </c>
      <c r="D19" s="780">
        <f>SUMIFS('4. Details'!$M$5:$M$4484,'4. Details'!$C$5:$C$4484,"Consolidated Salary",'4. Details'!$A$5:$A$4484,'3. Summary of Exp'!$A19)</f>
        <v>0</v>
      </c>
      <c r="E19" s="780">
        <f>SUMIFS('4. Details'!$J$5:$J$4484,'4. Details'!$C$5:$C$4484,"Consolidated Salary",'4. Details'!$A$5:$A$4484,'3. Summary of Exp'!$A19)</f>
        <v>0</v>
      </c>
      <c r="F19" s="780">
        <f>SUMIFS('4. Details'!$K$5:$K$4484,'4. Details'!$C$5:$C$4484,"Consolidated Salary",'4. Details'!$A$5:$A$4484,'3. Summary of Exp'!$A19)</f>
        <v>0</v>
      </c>
      <c r="G19" s="780">
        <f>SUMIFS('4. Details'!$L$5:$L$4484,'4. Details'!$C$5:$C$4484,"Consolidated Salary",'4. Details'!$A$5:$A$4484,'3. Summary of Exp'!$A19)</f>
        <v>0</v>
      </c>
      <c r="H19" s="780">
        <f>SUMIFS('4. Details'!$I$5:$I$4484,'4. Details'!$C$5:$C$4484,"Total Overhead Cost",'4. Details'!$A$5:$A$4484,'3. Summary of Exp'!$A19)</f>
        <v>3000000</v>
      </c>
      <c r="I19" s="780">
        <f>SUMIFS('4. Details'!$J$5:$J$4484,'4. Details'!$C$5:$C$4484,"Total Overhead Cost",'4. Details'!$A$5:$A$4484,'3. Summary of Exp'!$A19)</f>
        <v>875000</v>
      </c>
      <c r="J19" s="780">
        <f>SUMIFS('4. Details'!$Q$5:$Q$4484,'4. Details'!$C$5:$C$4484,"Consolidated Salary",'4. Details'!$A$5:$A$4484,'3. Summary of Exp'!$A19)</f>
        <v>0</v>
      </c>
      <c r="K19" s="780">
        <f>SUMIFS('4. Details'!$M$5:$M$4484,'4. Details'!$C$5:$C$4484,"Total Overhead Cost",'4. Details'!$A$5:$A$4484,'3. Summary of Exp'!$A19)</f>
        <v>1750000</v>
      </c>
      <c r="L19" s="780">
        <f t="shared" si="1"/>
        <v>1750000</v>
      </c>
      <c r="M19" s="780">
        <f>SUMIFS('4. Details'!$K$5:$K$4484,'4. Details'!$C$5:$C$4484,"Total Overhead Cost",'4. Details'!$A$5:$A$4484,'3. Summary of Exp'!$A19)</f>
        <v>1750000</v>
      </c>
      <c r="N19" s="780">
        <f>SUMIFS('4. Details'!$L$5:$L$4484,'4. Details'!$C$5:$C$4484,"Total Overhead Cost",'4. Details'!$A$5:$A$4484,'3. Summary of Exp'!$A19)</f>
        <v>0</v>
      </c>
      <c r="O19" s="780">
        <f>SUMIFS('4. Details'!$I$5:$I$4484,'4. Details'!$C$5:$C$4484,"Total",'4. Details'!$A$5:$A$4484,'3. Summary of Exp'!$A19)</f>
        <v>0</v>
      </c>
      <c r="P19" s="780">
        <f>SUMIFS('4. Details'!$J$5:$J$4484,'4. Details'!$C$5:$C$4484,"Total",'4. Details'!$A$5:$A$4484,'3. Summary of Exp'!$A19)</f>
        <v>0</v>
      </c>
      <c r="Q19" s="780">
        <f>SUMIFS('4. Details'!Q$5:Q$4484,'4. Details'!$C$5:$C$4484,"Total Overhead Cost",'4. Details'!$A$5:$A$4484,'3. Summary of Exp'!$A19)</f>
        <v>1375000</v>
      </c>
      <c r="R19" s="780">
        <f>SUMIFS('4. Details'!$M$5:$M$4484,'4. Details'!$C$5:$C$4484,"Total ",'4. Details'!$A$5:$A$4484,'3. Summary of Exp'!$A19)</f>
        <v>0</v>
      </c>
      <c r="S19" s="780">
        <f>SUMIFS('4. Details'!$K$5:$K$4484,'4. Details'!$C$5:$C$4484,"Total",'4. Details'!$A$5:$A$4484,'3. Summary of Exp'!$A19)</f>
        <v>0</v>
      </c>
      <c r="T19" s="780">
        <f>SUMIFS('4. Details'!$L$5:$L$4484,'4. Details'!$C$5:$C$4484,"Total",'4. Details'!$A$5:$A$4484,'3. Summary of Exp'!$A19)</f>
        <v>0</v>
      </c>
      <c r="U19" s="780">
        <f>SUMIFS('4. Details'!$Q$5:$Q$4484,'4. Details'!$C$5:$C$4484,"Total",'4. Details'!$A$5:$A$4484,'3. Summary of Exp'!$A19)</f>
        <v>0</v>
      </c>
      <c r="V19" s="780">
        <f t="shared" si="0"/>
        <v>1750000</v>
      </c>
      <c r="W19" s="780">
        <f t="shared" si="2"/>
        <v>1375000</v>
      </c>
    </row>
    <row r="20" spans="1:23" x14ac:dyDescent="0.25">
      <c r="A20" s="781" t="s">
        <v>1329</v>
      </c>
      <c r="B20" s="779" t="s">
        <v>1351</v>
      </c>
      <c r="C20" s="780">
        <f>SUMIFS('4. Details'!$I$5:$I$4484,'4. Details'!$C$5:$C$4484,"Consolidated Salary",'4. Details'!$A$5:$A$4484,'3. Summary of Exp'!$A20)</f>
        <v>0</v>
      </c>
      <c r="D20" s="780">
        <f>SUMIFS('4. Details'!$M$5:$M$4484,'4. Details'!$C$5:$C$4484,"Consolidated Salary",'4. Details'!$A$5:$A$4484,'3. Summary of Exp'!$A20)</f>
        <v>0</v>
      </c>
      <c r="E20" s="780">
        <f>SUMIFS('4. Details'!$J$5:$J$4484,'4. Details'!$C$5:$C$4484,"Consolidated Salary",'4. Details'!$A$5:$A$4484,'3. Summary of Exp'!$A20)</f>
        <v>0</v>
      </c>
      <c r="F20" s="780">
        <f>SUMIFS('4. Details'!$K$5:$K$4484,'4. Details'!$C$5:$C$4484,"Consolidated Salary",'4. Details'!$A$5:$A$4484,'3. Summary of Exp'!$A20)</f>
        <v>0</v>
      </c>
      <c r="G20" s="780">
        <f>SUMIFS('4. Details'!$L$5:$L$4484,'4. Details'!$C$5:$C$4484,"Consolidated Salary",'4. Details'!$A$5:$A$4484,'3. Summary of Exp'!$A20)</f>
        <v>0</v>
      </c>
      <c r="H20" s="780">
        <f>SUMIFS('4. Details'!$I$5:$I$4484,'4. Details'!$C$5:$C$4484,"Total Overhead Cost",'4. Details'!$A$5:$A$4484,'3. Summary of Exp'!$A20)</f>
        <v>3000000</v>
      </c>
      <c r="I20" s="780">
        <f>SUMIFS('4. Details'!$J$5:$J$4484,'4. Details'!$C$5:$C$4484,"Total Overhead Cost",'4. Details'!$A$5:$A$4484,'3. Summary of Exp'!$A20)</f>
        <v>875000</v>
      </c>
      <c r="J20" s="780">
        <f>SUMIFS('4. Details'!$Q$5:$Q$4484,'4. Details'!$C$5:$C$4484,"Consolidated Salary",'4. Details'!$A$5:$A$4484,'3. Summary of Exp'!$A20)</f>
        <v>0</v>
      </c>
      <c r="K20" s="780">
        <f>SUMIFS('4. Details'!$M$5:$M$4484,'4. Details'!$C$5:$C$4484,"Total Overhead Cost",'4. Details'!$A$5:$A$4484,'3. Summary of Exp'!$A20)</f>
        <v>1750000</v>
      </c>
      <c r="L20" s="780">
        <f t="shared" si="1"/>
        <v>1750000</v>
      </c>
      <c r="M20" s="780">
        <f>SUMIFS('4. Details'!$K$5:$K$4484,'4. Details'!$C$5:$C$4484,"Total Overhead Cost",'4. Details'!$A$5:$A$4484,'3. Summary of Exp'!$A20)</f>
        <v>1750000</v>
      </c>
      <c r="N20" s="780">
        <f>SUMIFS('4. Details'!$L$5:$L$4484,'4. Details'!$C$5:$C$4484,"Total Overhead Cost",'4. Details'!$A$5:$A$4484,'3. Summary of Exp'!$A20)</f>
        <v>0</v>
      </c>
      <c r="O20" s="780">
        <f>SUMIFS('4. Details'!$I$5:$I$4484,'4. Details'!$C$5:$C$4484,"Total",'4. Details'!$A$5:$A$4484,'3. Summary of Exp'!$A20)</f>
        <v>0</v>
      </c>
      <c r="P20" s="780">
        <f>SUMIFS('4. Details'!$J$5:$J$4484,'4. Details'!$C$5:$C$4484,"Total",'4. Details'!$A$5:$A$4484,'3. Summary of Exp'!$A20)</f>
        <v>0</v>
      </c>
      <c r="Q20" s="780">
        <f>SUMIFS('4. Details'!Q$5:Q$4484,'4. Details'!$C$5:$C$4484,"Total Overhead Cost",'4. Details'!$A$5:$A$4484,'3. Summary of Exp'!$A20)</f>
        <v>1375000</v>
      </c>
      <c r="R20" s="780">
        <f>SUMIFS('4. Details'!$M$5:$M$4484,'4. Details'!$C$5:$C$4484,"Total ",'4. Details'!$A$5:$A$4484,'3. Summary of Exp'!$A20)</f>
        <v>0</v>
      </c>
      <c r="S20" s="780">
        <f>SUMIFS('4. Details'!$K$5:$K$4484,'4. Details'!$C$5:$C$4484,"Total",'4. Details'!$A$5:$A$4484,'3. Summary of Exp'!$A20)</f>
        <v>0</v>
      </c>
      <c r="T20" s="780">
        <f>SUMIFS('4. Details'!$L$5:$L$4484,'4. Details'!$C$5:$C$4484,"Total",'4. Details'!$A$5:$A$4484,'3. Summary of Exp'!$A20)</f>
        <v>0</v>
      </c>
      <c r="U20" s="780">
        <f>SUMIFS('4. Details'!$Q$5:$Q$4484,'4. Details'!$C$5:$C$4484,"Total",'4. Details'!$A$5:$A$4484,'3. Summary of Exp'!$A20)</f>
        <v>0</v>
      </c>
      <c r="V20" s="780">
        <f t="shared" si="0"/>
        <v>1750000</v>
      </c>
      <c r="W20" s="780">
        <f t="shared" si="2"/>
        <v>1375000</v>
      </c>
    </row>
    <row r="21" spans="1:23" x14ac:dyDescent="0.25">
      <c r="A21" s="781" t="s">
        <v>1330</v>
      </c>
      <c r="B21" s="779" t="s">
        <v>1352</v>
      </c>
      <c r="C21" s="780">
        <f>SUMIFS('4. Details'!$I$5:$I$4484,'4. Details'!$C$5:$C$4484,"Consolidated Salary",'4. Details'!$A$5:$A$4484,'3. Summary of Exp'!$A21)</f>
        <v>0</v>
      </c>
      <c r="D21" s="780">
        <f>SUMIFS('4. Details'!$M$5:$M$4484,'4. Details'!$C$5:$C$4484,"Consolidated Salary",'4. Details'!$A$5:$A$4484,'3. Summary of Exp'!$A21)</f>
        <v>0</v>
      </c>
      <c r="E21" s="780">
        <f>SUMIFS('4. Details'!$J$5:$J$4484,'4. Details'!$C$5:$C$4484,"Consolidated Salary",'4. Details'!$A$5:$A$4484,'3. Summary of Exp'!$A21)</f>
        <v>0</v>
      </c>
      <c r="F21" s="780">
        <f>SUMIFS('4. Details'!$K$5:$K$4484,'4. Details'!$C$5:$C$4484,"Consolidated Salary",'4. Details'!$A$5:$A$4484,'3. Summary of Exp'!$A21)</f>
        <v>0</v>
      </c>
      <c r="G21" s="780">
        <f>SUMIFS('4. Details'!$L$5:$L$4484,'4. Details'!$C$5:$C$4484,"Consolidated Salary",'4. Details'!$A$5:$A$4484,'3. Summary of Exp'!$A21)</f>
        <v>0</v>
      </c>
      <c r="H21" s="780">
        <f>SUMIFS('4. Details'!$I$5:$I$4484,'4. Details'!$C$5:$C$4484,"Total Overhead Cost",'4. Details'!$A$5:$A$4484,'3. Summary of Exp'!$A21)</f>
        <v>3000000</v>
      </c>
      <c r="I21" s="780">
        <f>SUMIFS('4. Details'!$J$5:$J$4484,'4. Details'!$C$5:$C$4484,"Total Overhead Cost",'4. Details'!$A$5:$A$4484,'3. Summary of Exp'!$A21)</f>
        <v>875000</v>
      </c>
      <c r="J21" s="780">
        <f>SUMIFS('4. Details'!$Q$5:$Q$4484,'4. Details'!$C$5:$C$4484,"Consolidated Salary",'4. Details'!$A$5:$A$4484,'3. Summary of Exp'!$A21)</f>
        <v>0</v>
      </c>
      <c r="K21" s="780">
        <f>SUMIFS('4. Details'!$M$5:$M$4484,'4. Details'!$C$5:$C$4484,"Total Overhead Cost",'4. Details'!$A$5:$A$4484,'3. Summary of Exp'!$A21)</f>
        <v>1750000</v>
      </c>
      <c r="L21" s="780">
        <f t="shared" si="1"/>
        <v>1750000</v>
      </c>
      <c r="M21" s="780">
        <f>SUMIFS('4. Details'!$K$5:$K$4484,'4. Details'!$C$5:$C$4484,"Total Overhead Cost",'4. Details'!$A$5:$A$4484,'3. Summary of Exp'!$A21)</f>
        <v>1750000</v>
      </c>
      <c r="N21" s="780">
        <f>SUMIFS('4. Details'!$L$5:$L$4484,'4. Details'!$C$5:$C$4484,"Total Overhead Cost",'4. Details'!$A$5:$A$4484,'3. Summary of Exp'!$A21)</f>
        <v>0</v>
      </c>
      <c r="O21" s="780">
        <f>SUMIFS('4. Details'!$I$5:$I$4484,'4. Details'!$C$5:$C$4484,"Total",'4. Details'!$A$5:$A$4484,'3. Summary of Exp'!$A21)</f>
        <v>0</v>
      </c>
      <c r="P21" s="780">
        <f>SUMIFS('4. Details'!$J$5:$J$4484,'4. Details'!$C$5:$C$4484,"Total",'4. Details'!$A$5:$A$4484,'3. Summary of Exp'!$A21)</f>
        <v>0</v>
      </c>
      <c r="Q21" s="780">
        <f>SUMIFS('4. Details'!Q$5:Q$4484,'4. Details'!$C$5:$C$4484,"Total Overhead Cost",'4. Details'!$A$5:$A$4484,'3. Summary of Exp'!$A21)</f>
        <v>1375000</v>
      </c>
      <c r="R21" s="780">
        <f>SUMIFS('4. Details'!$M$5:$M$4484,'4. Details'!$C$5:$C$4484,"Total ",'4. Details'!$A$5:$A$4484,'3. Summary of Exp'!$A21)</f>
        <v>0</v>
      </c>
      <c r="S21" s="780">
        <f>SUMIFS('4. Details'!$K$5:$K$4484,'4. Details'!$C$5:$C$4484,"Total",'4. Details'!$A$5:$A$4484,'3. Summary of Exp'!$A21)</f>
        <v>0</v>
      </c>
      <c r="T21" s="780">
        <f>SUMIFS('4. Details'!$L$5:$L$4484,'4. Details'!$C$5:$C$4484,"Total",'4. Details'!$A$5:$A$4484,'3. Summary of Exp'!$A21)</f>
        <v>0</v>
      </c>
      <c r="U21" s="780">
        <f>SUMIFS('4. Details'!$Q$5:$Q$4484,'4. Details'!$C$5:$C$4484,"Total",'4. Details'!$A$5:$A$4484,'3. Summary of Exp'!$A21)</f>
        <v>0</v>
      </c>
      <c r="V21" s="780">
        <f t="shared" si="0"/>
        <v>1750000</v>
      </c>
      <c r="W21" s="780">
        <f t="shared" si="2"/>
        <v>1375000</v>
      </c>
    </row>
    <row r="22" spans="1:23" x14ac:dyDescent="0.25">
      <c r="A22" s="781" t="s">
        <v>1331</v>
      </c>
      <c r="B22" s="779" t="s">
        <v>1353</v>
      </c>
      <c r="C22" s="780">
        <f>SUMIFS('4. Details'!$I$5:$I$4484,'4. Details'!$C$5:$C$4484,"Consolidated Salary",'4. Details'!$A$5:$A$4484,'3. Summary of Exp'!$A22)</f>
        <v>0</v>
      </c>
      <c r="D22" s="780">
        <f>SUMIFS('4. Details'!$M$5:$M$4484,'4. Details'!$C$5:$C$4484,"Consolidated Salary",'4. Details'!$A$5:$A$4484,'3. Summary of Exp'!$A22)</f>
        <v>0</v>
      </c>
      <c r="E22" s="780">
        <f>SUMIFS('4. Details'!$J$5:$J$4484,'4. Details'!$C$5:$C$4484,"Consolidated Salary",'4. Details'!$A$5:$A$4484,'3. Summary of Exp'!$A22)</f>
        <v>0</v>
      </c>
      <c r="F22" s="780">
        <f>SUMIFS('4. Details'!$K$5:$K$4484,'4. Details'!$C$5:$C$4484,"Consolidated Salary",'4. Details'!$A$5:$A$4484,'3. Summary of Exp'!$A22)</f>
        <v>0</v>
      </c>
      <c r="G22" s="780">
        <f>SUMIFS('4. Details'!$L$5:$L$4484,'4. Details'!$C$5:$C$4484,"Consolidated Salary",'4. Details'!$A$5:$A$4484,'3. Summary of Exp'!$A22)</f>
        <v>0</v>
      </c>
      <c r="H22" s="780">
        <f>SUMIFS('4. Details'!$I$5:$I$4484,'4. Details'!$C$5:$C$4484,"Total Overhead Cost",'4. Details'!$A$5:$A$4484,'3. Summary of Exp'!$A22)</f>
        <v>3000000</v>
      </c>
      <c r="I22" s="780">
        <f>SUMIFS('4. Details'!$J$5:$J$4484,'4. Details'!$C$5:$C$4484,"Total Overhead Cost",'4. Details'!$A$5:$A$4484,'3. Summary of Exp'!$A22)</f>
        <v>875000</v>
      </c>
      <c r="J22" s="780">
        <f>SUMIFS('4. Details'!$Q$5:$Q$4484,'4. Details'!$C$5:$C$4484,"Consolidated Salary",'4. Details'!$A$5:$A$4484,'3. Summary of Exp'!$A22)</f>
        <v>0</v>
      </c>
      <c r="K22" s="780">
        <f>SUMIFS('4. Details'!$M$5:$M$4484,'4. Details'!$C$5:$C$4484,"Total Overhead Cost",'4. Details'!$A$5:$A$4484,'3. Summary of Exp'!$A22)</f>
        <v>1750000</v>
      </c>
      <c r="L22" s="780">
        <f t="shared" si="1"/>
        <v>1750000</v>
      </c>
      <c r="M22" s="780">
        <f>SUMIFS('4. Details'!$K$5:$K$4484,'4. Details'!$C$5:$C$4484,"Total Overhead Cost",'4. Details'!$A$5:$A$4484,'3. Summary of Exp'!$A22)</f>
        <v>1750000</v>
      </c>
      <c r="N22" s="780">
        <f>SUMIFS('4. Details'!$L$5:$L$4484,'4. Details'!$C$5:$C$4484,"Total Overhead Cost",'4. Details'!$A$5:$A$4484,'3. Summary of Exp'!$A22)</f>
        <v>0</v>
      </c>
      <c r="O22" s="780">
        <f>SUMIFS('4. Details'!$I$5:$I$4484,'4. Details'!$C$5:$C$4484,"Total",'4. Details'!$A$5:$A$4484,'3. Summary of Exp'!$A22)</f>
        <v>0</v>
      </c>
      <c r="P22" s="780">
        <f>SUMIFS('4. Details'!$J$5:$J$4484,'4. Details'!$C$5:$C$4484,"Total",'4. Details'!$A$5:$A$4484,'3. Summary of Exp'!$A22)</f>
        <v>0</v>
      </c>
      <c r="Q22" s="780">
        <f>SUMIFS('4. Details'!Q$5:Q$4484,'4. Details'!$C$5:$C$4484,"Total Overhead Cost",'4. Details'!$A$5:$A$4484,'3. Summary of Exp'!$A22)</f>
        <v>1375000</v>
      </c>
      <c r="R22" s="780">
        <f>SUMIFS('4. Details'!$M$5:$M$4484,'4. Details'!$C$5:$C$4484,"Total ",'4. Details'!$A$5:$A$4484,'3. Summary of Exp'!$A22)</f>
        <v>0</v>
      </c>
      <c r="S22" s="780">
        <f>SUMIFS('4. Details'!$K$5:$K$4484,'4. Details'!$C$5:$C$4484,"Total",'4. Details'!$A$5:$A$4484,'3. Summary of Exp'!$A22)</f>
        <v>0</v>
      </c>
      <c r="T22" s="780">
        <f>SUMIFS('4. Details'!$L$5:$L$4484,'4. Details'!$C$5:$C$4484,"Total",'4. Details'!$A$5:$A$4484,'3. Summary of Exp'!$A22)</f>
        <v>0</v>
      </c>
      <c r="U22" s="780">
        <f>SUMIFS('4. Details'!$Q$5:$Q$4484,'4. Details'!$C$5:$C$4484,"Total",'4. Details'!$A$5:$A$4484,'3. Summary of Exp'!$A22)</f>
        <v>0</v>
      </c>
      <c r="V22" s="780">
        <f t="shared" si="0"/>
        <v>1750000</v>
      </c>
      <c r="W22" s="780">
        <f t="shared" si="2"/>
        <v>1375000</v>
      </c>
    </row>
    <row r="23" spans="1:23" x14ac:dyDescent="0.25">
      <c r="A23" s="781" t="s">
        <v>1332</v>
      </c>
      <c r="B23" s="779" t="s">
        <v>1354</v>
      </c>
      <c r="C23" s="780">
        <f>SUMIFS('4. Details'!$I$5:$I$4484,'4. Details'!$C$5:$C$4484,"Consolidated Salary",'4. Details'!$A$5:$A$4484,'3. Summary of Exp'!$A23)</f>
        <v>0</v>
      </c>
      <c r="D23" s="780">
        <f>SUMIFS('4. Details'!$M$5:$M$4484,'4. Details'!$C$5:$C$4484,"Consolidated Salary",'4. Details'!$A$5:$A$4484,'3. Summary of Exp'!$A23)</f>
        <v>0</v>
      </c>
      <c r="E23" s="780">
        <f>SUMIFS('4. Details'!$J$5:$J$4484,'4. Details'!$C$5:$C$4484,"Consolidated Salary",'4. Details'!$A$5:$A$4484,'3. Summary of Exp'!$A23)</f>
        <v>0</v>
      </c>
      <c r="F23" s="780">
        <f>SUMIFS('4. Details'!$K$5:$K$4484,'4. Details'!$C$5:$C$4484,"Consolidated Salary",'4. Details'!$A$5:$A$4484,'3. Summary of Exp'!$A23)</f>
        <v>0</v>
      </c>
      <c r="G23" s="780">
        <f>SUMIFS('4. Details'!$L$5:$L$4484,'4. Details'!$C$5:$C$4484,"Consolidated Salary",'4. Details'!$A$5:$A$4484,'3. Summary of Exp'!$A23)</f>
        <v>0</v>
      </c>
      <c r="H23" s="780">
        <f>SUMIFS('4. Details'!$I$5:$I$4484,'4. Details'!$C$5:$C$4484,"Total Overhead Cost",'4. Details'!$A$5:$A$4484,'3. Summary of Exp'!$A23)</f>
        <v>3000000</v>
      </c>
      <c r="I23" s="780">
        <f>SUMIFS('4. Details'!$J$5:$J$4484,'4. Details'!$C$5:$C$4484,"Total Overhead Cost",'4. Details'!$A$5:$A$4484,'3. Summary of Exp'!$A23)</f>
        <v>875000</v>
      </c>
      <c r="J23" s="780">
        <f>SUMIFS('4. Details'!$Q$5:$Q$4484,'4. Details'!$C$5:$C$4484,"Consolidated Salary",'4. Details'!$A$5:$A$4484,'3. Summary of Exp'!$A23)</f>
        <v>0</v>
      </c>
      <c r="K23" s="780">
        <f>SUMIFS('4. Details'!$M$5:$M$4484,'4. Details'!$C$5:$C$4484,"Total Overhead Cost",'4. Details'!$A$5:$A$4484,'3. Summary of Exp'!$A23)</f>
        <v>1750000</v>
      </c>
      <c r="L23" s="780">
        <f t="shared" si="1"/>
        <v>1750000</v>
      </c>
      <c r="M23" s="780">
        <f>SUMIFS('4. Details'!$K$5:$K$4484,'4. Details'!$C$5:$C$4484,"Total Overhead Cost",'4. Details'!$A$5:$A$4484,'3. Summary of Exp'!$A23)</f>
        <v>1750000</v>
      </c>
      <c r="N23" s="780">
        <f>SUMIFS('4. Details'!$L$5:$L$4484,'4. Details'!$C$5:$C$4484,"Total Overhead Cost",'4. Details'!$A$5:$A$4484,'3. Summary of Exp'!$A23)</f>
        <v>0</v>
      </c>
      <c r="O23" s="780">
        <f>SUMIFS('4. Details'!$I$5:$I$4484,'4. Details'!$C$5:$C$4484,"Total",'4. Details'!$A$5:$A$4484,'3. Summary of Exp'!$A23)</f>
        <v>0</v>
      </c>
      <c r="P23" s="780">
        <f>SUMIFS('4. Details'!$J$5:$J$4484,'4. Details'!$C$5:$C$4484,"Total",'4. Details'!$A$5:$A$4484,'3. Summary of Exp'!$A23)</f>
        <v>0</v>
      </c>
      <c r="Q23" s="780">
        <f>SUMIFS('4. Details'!Q$5:Q$4484,'4. Details'!$C$5:$C$4484,"Total Overhead Cost",'4. Details'!$A$5:$A$4484,'3. Summary of Exp'!$A23)</f>
        <v>1375000</v>
      </c>
      <c r="R23" s="780">
        <f>SUMIFS('4. Details'!$M$5:$M$4484,'4. Details'!$C$5:$C$4484,"Total ",'4. Details'!$A$5:$A$4484,'3. Summary of Exp'!$A23)</f>
        <v>0</v>
      </c>
      <c r="S23" s="780">
        <f>SUMIFS('4. Details'!$K$5:$K$4484,'4. Details'!$C$5:$C$4484,"Total",'4. Details'!$A$5:$A$4484,'3. Summary of Exp'!$A23)</f>
        <v>0</v>
      </c>
      <c r="T23" s="780">
        <f>SUMIFS('4. Details'!$L$5:$L$4484,'4. Details'!$C$5:$C$4484,"Total",'4. Details'!$A$5:$A$4484,'3. Summary of Exp'!$A23)</f>
        <v>0</v>
      </c>
      <c r="U23" s="780">
        <f>SUMIFS('4. Details'!$Q$5:$Q$4484,'4. Details'!$C$5:$C$4484,"Total",'4. Details'!$A$5:$A$4484,'3. Summary of Exp'!$A23)</f>
        <v>0</v>
      </c>
      <c r="V23" s="780">
        <f t="shared" si="0"/>
        <v>1750000</v>
      </c>
      <c r="W23" s="780">
        <f t="shared" si="2"/>
        <v>1375000</v>
      </c>
    </row>
    <row r="24" spans="1:23" x14ac:dyDescent="0.25">
      <c r="A24" s="781" t="s">
        <v>1333</v>
      </c>
      <c r="B24" s="779" t="s">
        <v>1872</v>
      </c>
      <c r="C24" s="780">
        <f>SUMIFS('4. Details'!$I$5:$I$4484,'4. Details'!$C$5:$C$4484,"Consolidated Salary",'4. Details'!$A$5:$A$4484,'3. Summary of Exp'!$A24)</f>
        <v>0</v>
      </c>
      <c r="D24" s="780">
        <f>SUMIFS('4. Details'!$M$5:$M$4484,'4. Details'!$C$5:$C$4484,"Consolidated Salary",'4. Details'!$A$5:$A$4484,'3. Summary of Exp'!$A24)</f>
        <v>0</v>
      </c>
      <c r="E24" s="780">
        <f>SUMIFS('4. Details'!$J$5:$J$4484,'4. Details'!$C$5:$C$4484,"Consolidated Salary",'4. Details'!$A$5:$A$4484,'3. Summary of Exp'!$A24)</f>
        <v>0</v>
      </c>
      <c r="F24" s="780">
        <f>SUMIFS('4. Details'!$K$5:$K$4484,'4. Details'!$C$5:$C$4484,"Consolidated Salary",'4. Details'!$A$5:$A$4484,'3. Summary of Exp'!$A24)</f>
        <v>0</v>
      </c>
      <c r="G24" s="780">
        <f>SUMIFS('4. Details'!$L$5:$L$4484,'4. Details'!$C$5:$C$4484,"Consolidated Salary",'4. Details'!$A$5:$A$4484,'3. Summary of Exp'!$A24)</f>
        <v>0</v>
      </c>
      <c r="H24" s="780">
        <f>SUMIFS('4. Details'!$I$5:$I$4484,'4. Details'!$C$5:$C$4484,"Total Overhead Cost",'4. Details'!$A$5:$A$4484,'3. Summary of Exp'!$A24)</f>
        <v>3000000</v>
      </c>
      <c r="I24" s="780">
        <f>SUMIFS('4. Details'!$J$5:$J$4484,'4. Details'!$C$5:$C$4484,"Total Overhead Cost",'4. Details'!$A$5:$A$4484,'3. Summary of Exp'!$A24)</f>
        <v>875000</v>
      </c>
      <c r="J24" s="780">
        <f>SUMIFS('4. Details'!$Q$5:$Q$4484,'4. Details'!$C$5:$C$4484,"Consolidated Salary",'4. Details'!$A$5:$A$4484,'3. Summary of Exp'!$A24)</f>
        <v>0</v>
      </c>
      <c r="K24" s="780">
        <f>SUMIFS('4. Details'!$M$5:$M$4484,'4. Details'!$C$5:$C$4484,"Total Overhead Cost",'4. Details'!$A$5:$A$4484,'3. Summary of Exp'!$A24)</f>
        <v>1750000</v>
      </c>
      <c r="L24" s="780">
        <f t="shared" si="1"/>
        <v>1750000</v>
      </c>
      <c r="M24" s="780">
        <f>SUMIFS('4. Details'!$K$5:$K$4484,'4. Details'!$C$5:$C$4484,"Total Overhead Cost",'4. Details'!$A$5:$A$4484,'3. Summary of Exp'!$A24)</f>
        <v>1750000</v>
      </c>
      <c r="N24" s="780">
        <f>SUMIFS('4. Details'!$L$5:$L$4484,'4. Details'!$C$5:$C$4484,"Total Overhead Cost",'4. Details'!$A$5:$A$4484,'3. Summary of Exp'!$A24)</f>
        <v>0</v>
      </c>
      <c r="O24" s="780">
        <f>SUMIFS('4. Details'!$I$5:$I$4484,'4. Details'!$C$5:$C$4484,"Total",'4. Details'!$A$5:$A$4484,'3. Summary of Exp'!$A24)</f>
        <v>0</v>
      </c>
      <c r="P24" s="780">
        <f>SUMIFS('4. Details'!$J$5:$J$4484,'4. Details'!$C$5:$C$4484,"Total",'4. Details'!$A$5:$A$4484,'3. Summary of Exp'!$A24)</f>
        <v>0</v>
      </c>
      <c r="Q24" s="780">
        <f>SUMIFS('4. Details'!Q$5:Q$4484,'4. Details'!$C$5:$C$4484,"Total Overhead Cost",'4. Details'!$A$5:$A$4484,'3. Summary of Exp'!$A24)</f>
        <v>1375000</v>
      </c>
      <c r="R24" s="780">
        <f>SUMIFS('4. Details'!$M$5:$M$4484,'4. Details'!$C$5:$C$4484,"Total ",'4. Details'!$A$5:$A$4484,'3. Summary of Exp'!$A24)</f>
        <v>0</v>
      </c>
      <c r="S24" s="780">
        <f>SUMIFS('4. Details'!$K$5:$K$4484,'4. Details'!$C$5:$C$4484,"Total",'4. Details'!$A$5:$A$4484,'3. Summary of Exp'!$A24)</f>
        <v>0</v>
      </c>
      <c r="T24" s="780">
        <f>SUMIFS('4. Details'!$L$5:$L$4484,'4. Details'!$C$5:$C$4484,"Total",'4. Details'!$A$5:$A$4484,'3. Summary of Exp'!$A24)</f>
        <v>0</v>
      </c>
      <c r="U24" s="780">
        <f>SUMIFS('4. Details'!$Q$5:$Q$4484,'4. Details'!$C$5:$C$4484,"Total",'4. Details'!$A$5:$A$4484,'3. Summary of Exp'!$A24)</f>
        <v>0</v>
      </c>
      <c r="V24" s="780">
        <f t="shared" si="0"/>
        <v>1750000</v>
      </c>
      <c r="W24" s="780">
        <f t="shared" si="2"/>
        <v>1375000</v>
      </c>
    </row>
    <row r="25" spans="1:23" x14ac:dyDescent="0.25">
      <c r="A25" s="781" t="s">
        <v>1334</v>
      </c>
      <c r="B25" s="779" t="s">
        <v>1871</v>
      </c>
      <c r="C25" s="780">
        <f>SUMIFS('4. Details'!$I$5:$I$4484,'4. Details'!$C$5:$C$4484,"Consolidated Salary",'4. Details'!$A$5:$A$4484,'3. Summary of Exp'!$A25)</f>
        <v>0</v>
      </c>
      <c r="D25" s="780">
        <f>SUMIFS('4. Details'!$M$5:$M$4484,'4. Details'!$C$5:$C$4484,"Consolidated Salary",'4. Details'!$A$5:$A$4484,'3. Summary of Exp'!$A25)</f>
        <v>0</v>
      </c>
      <c r="E25" s="780">
        <f>SUMIFS('4. Details'!$J$5:$J$4484,'4. Details'!$C$5:$C$4484,"Consolidated Salary",'4. Details'!$A$5:$A$4484,'3. Summary of Exp'!$A25)</f>
        <v>0</v>
      </c>
      <c r="F25" s="780">
        <f>SUMIFS('4. Details'!$K$5:$K$4484,'4. Details'!$C$5:$C$4484,"Consolidated Salary",'4. Details'!$A$5:$A$4484,'3. Summary of Exp'!$A25)</f>
        <v>0</v>
      </c>
      <c r="G25" s="780">
        <f>SUMIFS('4. Details'!$L$5:$L$4484,'4. Details'!$C$5:$C$4484,"Consolidated Salary",'4. Details'!$A$5:$A$4484,'3. Summary of Exp'!$A25)</f>
        <v>0</v>
      </c>
      <c r="H25" s="780">
        <f>SUMIFS('4. Details'!$I$5:$I$4484,'4. Details'!$C$5:$C$4484,"Total Overhead Cost",'4. Details'!$A$5:$A$4484,'3. Summary of Exp'!$A25)</f>
        <v>3000000</v>
      </c>
      <c r="I25" s="780">
        <f>SUMIFS('4. Details'!$J$5:$J$4484,'4. Details'!$C$5:$C$4484,"Total Overhead Cost",'4. Details'!$A$5:$A$4484,'3. Summary of Exp'!$A25)</f>
        <v>875000</v>
      </c>
      <c r="J25" s="780">
        <f>SUMIFS('4. Details'!$Q$5:$Q$4484,'4. Details'!$C$5:$C$4484,"Consolidated Salary",'4. Details'!$A$5:$A$4484,'3. Summary of Exp'!$A25)</f>
        <v>0</v>
      </c>
      <c r="K25" s="780">
        <f>SUMIFS('4. Details'!$M$5:$M$4484,'4. Details'!$C$5:$C$4484,"Total Overhead Cost",'4. Details'!$A$5:$A$4484,'3. Summary of Exp'!$A25)</f>
        <v>1750000</v>
      </c>
      <c r="L25" s="780">
        <f t="shared" si="1"/>
        <v>1750000</v>
      </c>
      <c r="M25" s="780">
        <f>SUMIFS('4. Details'!$K$5:$K$4484,'4. Details'!$C$5:$C$4484,"Total Overhead Cost",'4. Details'!$A$5:$A$4484,'3. Summary of Exp'!$A25)</f>
        <v>1750000</v>
      </c>
      <c r="N25" s="780">
        <f>SUMIFS('4. Details'!$L$5:$L$4484,'4. Details'!$C$5:$C$4484,"Total Overhead Cost",'4. Details'!$A$5:$A$4484,'3. Summary of Exp'!$A25)</f>
        <v>0</v>
      </c>
      <c r="O25" s="780">
        <f>SUMIFS('4. Details'!$I$5:$I$4484,'4. Details'!$C$5:$C$4484,"Total",'4. Details'!$A$5:$A$4484,'3. Summary of Exp'!$A25)</f>
        <v>0</v>
      </c>
      <c r="P25" s="780">
        <f>SUMIFS('4. Details'!$J$5:$J$4484,'4. Details'!$C$5:$C$4484,"Total",'4. Details'!$A$5:$A$4484,'3. Summary of Exp'!$A25)</f>
        <v>0</v>
      </c>
      <c r="Q25" s="780">
        <f>SUMIFS('4. Details'!Q$5:Q$4484,'4. Details'!$C$5:$C$4484,"Total Overhead Cost",'4. Details'!$A$5:$A$4484,'3. Summary of Exp'!$A25)</f>
        <v>1375000</v>
      </c>
      <c r="R25" s="780">
        <f>SUMIFS('4. Details'!$M$5:$M$4484,'4. Details'!$C$5:$C$4484,"Total ",'4. Details'!$A$5:$A$4484,'3. Summary of Exp'!$A25)</f>
        <v>0</v>
      </c>
      <c r="S25" s="780">
        <f>SUMIFS('4. Details'!$K$5:$K$4484,'4. Details'!$C$5:$C$4484,"Total",'4. Details'!$A$5:$A$4484,'3. Summary of Exp'!$A25)</f>
        <v>0</v>
      </c>
      <c r="T25" s="780">
        <f>SUMIFS('4. Details'!$L$5:$L$4484,'4. Details'!$C$5:$C$4484,"Total",'4. Details'!$A$5:$A$4484,'3. Summary of Exp'!$A25)</f>
        <v>0</v>
      </c>
      <c r="U25" s="780">
        <f>SUMIFS('4. Details'!$Q$5:$Q$4484,'4. Details'!$C$5:$C$4484,"Total",'4. Details'!$A$5:$A$4484,'3. Summary of Exp'!$A25)</f>
        <v>0</v>
      </c>
      <c r="V25" s="780">
        <f t="shared" si="0"/>
        <v>1750000</v>
      </c>
      <c r="W25" s="780">
        <f t="shared" si="2"/>
        <v>1375000</v>
      </c>
    </row>
    <row r="26" spans="1:23" x14ac:dyDescent="0.25">
      <c r="A26" s="781" t="s">
        <v>1335</v>
      </c>
      <c r="B26" s="779" t="s">
        <v>1357</v>
      </c>
      <c r="C26" s="780">
        <f>SUMIFS('4. Details'!$I$5:$I$4484,'4. Details'!$C$5:$C$4484,"Consolidated Salary",'4. Details'!$A$5:$A$4484,'3. Summary of Exp'!$A26)</f>
        <v>0</v>
      </c>
      <c r="D26" s="780">
        <f>SUMIFS('4. Details'!$M$5:$M$4484,'4. Details'!$C$5:$C$4484,"Consolidated Salary",'4. Details'!$A$5:$A$4484,'3. Summary of Exp'!$A26)</f>
        <v>0</v>
      </c>
      <c r="E26" s="780">
        <f>SUMIFS('4. Details'!$J$5:$J$4484,'4. Details'!$C$5:$C$4484,"Consolidated Salary",'4. Details'!$A$5:$A$4484,'3. Summary of Exp'!$A26)</f>
        <v>0</v>
      </c>
      <c r="F26" s="780">
        <f>SUMIFS('4. Details'!$K$5:$K$4484,'4. Details'!$C$5:$C$4484,"Consolidated Salary",'4. Details'!$A$5:$A$4484,'3. Summary of Exp'!$A26)</f>
        <v>0</v>
      </c>
      <c r="G26" s="780">
        <f>SUMIFS('4. Details'!$L$5:$L$4484,'4. Details'!$C$5:$C$4484,"Consolidated Salary",'4. Details'!$A$5:$A$4484,'3. Summary of Exp'!$A26)</f>
        <v>0</v>
      </c>
      <c r="H26" s="780">
        <f>SUMIFS('4. Details'!$I$5:$I$4484,'4. Details'!$C$5:$C$4484,"Total Overhead Cost",'4. Details'!$A$5:$A$4484,'3. Summary of Exp'!$A26)</f>
        <v>3000000</v>
      </c>
      <c r="I26" s="780">
        <f>SUMIFS('4. Details'!$J$5:$J$4484,'4. Details'!$C$5:$C$4484,"Total Overhead Cost",'4. Details'!$A$5:$A$4484,'3. Summary of Exp'!$A26)</f>
        <v>875000</v>
      </c>
      <c r="J26" s="780">
        <f>SUMIFS('4. Details'!$Q$5:$Q$4484,'4. Details'!$C$5:$C$4484,"Consolidated Salary",'4. Details'!$A$5:$A$4484,'3. Summary of Exp'!$A26)</f>
        <v>0</v>
      </c>
      <c r="K26" s="780">
        <f>SUMIFS('4. Details'!$M$5:$M$4484,'4. Details'!$C$5:$C$4484,"Total Overhead Cost",'4. Details'!$A$5:$A$4484,'3. Summary of Exp'!$A26)</f>
        <v>1750000</v>
      </c>
      <c r="L26" s="780">
        <f t="shared" si="1"/>
        <v>1750000</v>
      </c>
      <c r="M26" s="780">
        <f>SUMIFS('4. Details'!$K$5:$K$4484,'4. Details'!$C$5:$C$4484,"Total Overhead Cost",'4. Details'!$A$5:$A$4484,'3. Summary of Exp'!$A26)</f>
        <v>1750000</v>
      </c>
      <c r="N26" s="780">
        <f>SUMIFS('4. Details'!$L$5:$L$4484,'4. Details'!$C$5:$C$4484,"Total Overhead Cost",'4. Details'!$A$5:$A$4484,'3. Summary of Exp'!$A26)</f>
        <v>0</v>
      </c>
      <c r="O26" s="780">
        <f>SUMIFS('4. Details'!$I$5:$I$4484,'4. Details'!$C$5:$C$4484,"Total",'4. Details'!$A$5:$A$4484,'3. Summary of Exp'!$A26)</f>
        <v>0</v>
      </c>
      <c r="P26" s="780">
        <f>SUMIFS('4. Details'!$J$5:$J$4484,'4. Details'!$C$5:$C$4484,"Total",'4. Details'!$A$5:$A$4484,'3. Summary of Exp'!$A26)</f>
        <v>0</v>
      </c>
      <c r="Q26" s="780">
        <f>SUMIFS('4. Details'!Q$5:Q$4484,'4. Details'!$C$5:$C$4484,"Total Overhead Cost",'4. Details'!$A$5:$A$4484,'3. Summary of Exp'!$A26)</f>
        <v>1375000</v>
      </c>
      <c r="R26" s="780">
        <f>SUMIFS('4. Details'!$M$5:$M$4484,'4. Details'!$C$5:$C$4484,"Total ",'4. Details'!$A$5:$A$4484,'3. Summary of Exp'!$A26)</f>
        <v>0</v>
      </c>
      <c r="S26" s="780">
        <f>SUMIFS('4. Details'!$K$5:$K$4484,'4. Details'!$C$5:$C$4484,"Total",'4. Details'!$A$5:$A$4484,'3. Summary of Exp'!$A26)</f>
        <v>0</v>
      </c>
      <c r="T26" s="780">
        <f>SUMIFS('4. Details'!$L$5:$L$4484,'4. Details'!$C$5:$C$4484,"Total",'4. Details'!$A$5:$A$4484,'3. Summary of Exp'!$A26)</f>
        <v>0</v>
      </c>
      <c r="U26" s="780">
        <f>SUMIFS('4. Details'!$Q$5:$Q$4484,'4. Details'!$C$5:$C$4484,"Total",'4. Details'!$A$5:$A$4484,'3. Summary of Exp'!$A26)</f>
        <v>0</v>
      </c>
      <c r="V26" s="780">
        <f t="shared" si="0"/>
        <v>1750000</v>
      </c>
      <c r="W26" s="780">
        <f t="shared" si="2"/>
        <v>1375000</v>
      </c>
    </row>
    <row r="27" spans="1:23" x14ac:dyDescent="0.25">
      <c r="A27" s="781" t="s">
        <v>1336</v>
      </c>
      <c r="B27" s="779" t="s">
        <v>1358</v>
      </c>
      <c r="C27" s="780">
        <f>SUMIFS('4. Details'!$I$5:$I$4484,'4. Details'!$C$5:$C$4484,"Consolidated Salary",'4. Details'!$A$5:$A$4484,'3. Summary of Exp'!$A27)</f>
        <v>0</v>
      </c>
      <c r="D27" s="780">
        <f>SUMIFS('4. Details'!$M$5:$M$4484,'4. Details'!$C$5:$C$4484,"Consolidated Salary",'4. Details'!$A$5:$A$4484,'3. Summary of Exp'!$A27)</f>
        <v>0</v>
      </c>
      <c r="E27" s="780">
        <f>SUMIFS('4. Details'!$J$5:$J$4484,'4. Details'!$C$5:$C$4484,"Consolidated Salary",'4. Details'!$A$5:$A$4484,'3. Summary of Exp'!$A27)</f>
        <v>0</v>
      </c>
      <c r="F27" s="780">
        <f>SUMIFS('4. Details'!$K$5:$K$4484,'4. Details'!$C$5:$C$4484,"Consolidated Salary",'4. Details'!$A$5:$A$4484,'3. Summary of Exp'!$A27)</f>
        <v>0</v>
      </c>
      <c r="G27" s="780">
        <f>SUMIFS('4. Details'!$L$5:$L$4484,'4. Details'!$C$5:$C$4484,"Consolidated Salary",'4. Details'!$A$5:$A$4484,'3. Summary of Exp'!$A27)</f>
        <v>0</v>
      </c>
      <c r="H27" s="780">
        <f>SUMIFS('4. Details'!$I$5:$I$4484,'4. Details'!$C$5:$C$4484,"Total Overhead Cost",'4. Details'!$A$5:$A$4484,'3. Summary of Exp'!$A27)</f>
        <v>3000000</v>
      </c>
      <c r="I27" s="780">
        <f>SUMIFS('4. Details'!$J$5:$J$4484,'4. Details'!$C$5:$C$4484,"Total Overhead Cost",'4. Details'!$A$5:$A$4484,'3. Summary of Exp'!$A27)</f>
        <v>875000</v>
      </c>
      <c r="J27" s="780">
        <f>SUMIFS('4. Details'!$Q$5:$Q$4484,'4. Details'!$C$5:$C$4484,"Consolidated Salary",'4. Details'!$A$5:$A$4484,'3. Summary of Exp'!$A27)</f>
        <v>0</v>
      </c>
      <c r="K27" s="780">
        <f>SUMIFS('4. Details'!$M$5:$M$4484,'4. Details'!$C$5:$C$4484,"Total Overhead Cost",'4. Details'!$A$5:$A$4484,'3. Summary of Exp'!$A27)</f>
        <v>1750000</v>
      </c>
      <c r="L27" s="780">
        <f t="shared" si="1"/>
        <v>1750000</v>
      </c>
      <c r="M27" s="780">
        <f>SUMIFS('4. Details'!$K$5:$K$4484,'4. Details'!$C$5:$C$4484,"Total Overhead Cost",'4. Details'!$A$5:$A$4484,'3. Summary of Exp'!$A27)</f>
        <v>1750000</v>
      </c>
      <c r="N27" s="780">
        <f>SUMIFS('4. Details'!$L$5:$L$4484,'4. Details'!$C$5:$C$4484,"Total Overhead Cost",'4. Details'!$A$5:$A$4484,'3. Summary of Exp'!$A27)</f>
        <v>0</v>
      </c>
      <c r="O27" s="780">
        <f>SUMIFS('4. Details'!$I$5:$I$4484,'4. Details'!$C$5:$C$4484,"Total",'4. Details'!$A$5:$A$4484,'3. Summary of Exp'!$A27)</f>
        <v>0</v>
      </c>
      <c r="P27" s="780">
        <f>SUMIFS('4. Details'!$J$5:$J$4484,'4. Details'!$C$5:$C$4484,"Total",'4. Details'!$A$5:$A$4484,'3. Summary of Exp'!$A27)</f>
        <v>0</v>
      </c>
      <c r="Q27" s="780">
        <f>SUMIFS('4. Details'!Q$5:Q$4484,'4. Details'!$C$5:$C$4484,"Total Overhead Cost",'4. Details'!$A$5:$A$4484,'3. Summary of Exp'!$A27)</f>
        <v>1375000</v>
      </c>
      <c r="R27" s="780">
        <f>SUMIFS('4. Details'!$M$5:$M$4484,'4. Details'!$C$5:$C$4484,"Total ",'4. Details'!$A$5:$A$4484,'3. Summary of Exp'!$A27)</f>
        <v>0</v>
      </c>
      <c r="S27" s="780">
        <f>SUMIFS('4. Details'!$K$5:$K$4484,'4. Details'!$C$5:$C$4484,"Total",'4. Details'!$A$5:$A$4484,'3. Summary of Exp'!$A27)</f>
        <v>0</v>
      </c>
      <c r="T27" s="780">
        <f>SUMIFS('4. Details'!$L$5:$L$4484,'4. Details'!$C$5:$C$4484,"Total",'4. Details'!$A$5:$A$4484,'3. Summary of Exp'!$A27)</f>
        <v>0</v>
      </c>
      <c r="U27" s="780">
        <f>SUMIFS('4. Details'!$Q$5:$Q$4484,'4. Details'!$C$5:$C$4484,"Total",'4. Details'!$A$5:$A$4484,'3. Summary of Exp'!$A27)</f>
        <v>0</v>
      </c>
      <c r="V27" s="780">
        <f t="shared" si="0"/>
        <v>1750000</v>
      </c>
      <c r="W27" s="780">
        <f t="shared" si="2"/>
        <v>1375000</v>
      </c>
    </row>
    <row r="28" spans="1:23" x14ac:dyDescent="0.25">
      <c r="A28" s="782" t="s">
        <v>416</v>
      </c>
      <c r="B28" s="779" t="s">
        <v>921</v>
      </c>
      <c r="C28" s="780">
        <f>SUMIFS('4. Details'!$I$5:$I$4484,'4. Details'!$C$5:$C$4484,"Consolidated Salary",'4. Details'!$A$5:$A$4484,'3. Summary of Exp'!$A28)</f>
        <v>0</v>
      </c>
      <c r="D28" s="780">
        <f>SUMIFS('4. Details'!$M$5:$M$4484,'4. Details'!$C$5:$C$4484,"Consolidated Salary",'4. Details'!$A$5:$A$4484,'3. Summary of Exp'!$A28)</f>
        <v>0</v>
      </c>
      <c r="E28" s="780">
        <f>SUMIFS('4. Details'!$J$5:$J$4484,'4. Details'!$C$5:$C$4484,"Consolidated Salary",'4. Details'!$A$5:$A$4484,'3. Summary of Exp'!$A28)</f>
        <v>0</v>
      </c>
      <c r="F28" s="780">
        <f>SUMIFS('4. Details'!$K$5:$K$4484,'4. Details'!$C$5:$C$4484,"Consolidated Salary",'4. Details'!$A$5:$A$4484,'3. Summary of Exp'!$A28)</f>
        <v>0</v>
      </c>
      <c r="G28" s="780">
        <f>SUMIFS('4. Details'!$L$5:$L$4484,'4. Details'!$C$5:$C$4484,"Consolidated Salary",'4. Details'!$A$5:$A$4484,'3. Summary of Exp'!$A28)</f>
        <v>0</v>
      </c>
      <c r="H28" s="780">
        <f>SUMIFS('4. Details'!$I$5:$I$4484,'4. Details'!$C$5:$C$4484,"Total Overhead Cost",'4. Details'!$A$5:$A$4484,'3. Summary of Exp'!$A28)</f>
        <v>62000000</v>
      </c>
      <c r="I28" s="780">
        <f>SUMIFS('4. Details'!$J$5:$J$4484,'4. Details'!$C$5:$C$4484,"Total Overhead Cost",'4. Details'!$A$5:$A$4484,'3. Summary of Exp'!$A28)</f>
        <v>24362500</v>
      </c>
      <c r="J28" s="780">
        <f>SUMIFS('4. Details'!$Q$5:$Q$4484,'4. Details'!$C$5:$C$4484,"Consolidated Salary",'4. Details'!$A$5:$A$4484,'3. Summary of Exp'!$A28)</f>
        <v>0</v>
      </c>
      <c r="K28" s="780">
        <f>SUMIFS('4. Details'!$M$5:$M$4484,'4. Details'!$C$5:$C$4484,"Total Overhead Cost",'4. Details'!$A$5:$A$4484,'3. Summary of Exp'!$A28)</f>
        <v>46880000</v>
      </c>
      <c r="L28" s="780">
        <f t="shared" si="1"/>
        <v>46880000</v>
      </c>
      <c r="M28" s="780">
        <f>SUMIFS('4. Details'!$K$5:$K$4484,'4. Details'!$C$5:$C$4484,"Total Overhead Cost",'4. Details'!$A$5:$A$4484,'3. Summary of Exp'!$A28)</f>
        <v>46880000</v>
      </c>
      <c r="N28" s="780">
        <f>SUMIFS('4. Details'!$L$5:$L$4484,'4. Details'!$C$5:$C$4484,"Total Overhead Cost",'4. Details'!$A$5:$A$4484,'3. Summary of Exp'!$A28)</f>
        <v>0</v>
      </c>
      <c r="O28" s="780">
        <f>SUMIFS('4. Details'!$I$5:$I$4484,'4. Details'!$C$5:$C$4484,"Total",'4. Details'!$A$5:$A$4484,'3. Summary of Exp'!$A28)</f>
        <v>500000000</v>
      </c>
      <c r="P28" s="780">
        <f>SUMIFS('4. Details'!$J$5:$J$4484,'4. Details'!$C$5:$C$4484,"Total",'4. Details'!$A$5:$A$4484,'3. Summary of Exp'!$A28)</f>
        <v>3584000</v>
      </c>
      <c r="Q28" s="780">
        <f>SUMIFS('4. Details'!Q$5:Q$4484,'4. Details'!$C$5:$C$4484,"Total Overhead Cost",'4. Details'!$A$5:$A$4484,'3. Summary of Exp'!$A28)</f>
        <v>31912500</v>
      </c>
      <c r="R28" s="780">
        <f>SUMIFS('4. Details'!$M$5:$M$4484,'4. Details'!$C$5:$C$4484,"Total",'4. Details'!$A$5:$A$4484,'3. Summary of Exp'!$A28)</f>
        <v>250000000</v>
      </c>
      <c r="S28" s="780">
        <f>SUMIFS('4. Details'!$K$5:$K$4484,'4. Details'!$C$5:$C$4484,"Total",'4. Details'!$A$5:$A$4484,'3. Summary of Exp'!$A28)</f>
        <v>50000000</v>
      </c>
      <c r="T28" s="780">
        <f>SUMIFS('4. Details'!$L$5:$L$4484,'4. Details'!$C$5:$C$4484,"Total",'4. Details'!$A$5:$A$4484,'3. Summary of Exp'!$A28)</f>
        <v>200000000</v>
      </c>
      <c r="U28" s="780">
        <f>SUMIFS('4. Details'!$Q$5:$Q$4484,'4. Details'!$C$5:$C$4484,"Total",'4. Details'!$A$5:$A$4484,'3. Summary of Exp'!$A28)</f>
        <v>3584000</v>
      </c>
      <c r="V28" s="780">
        <f t="shared" si="0"/>
        <v>296880000</v>
      </c>
      <c r="W28" s="780">
        <f t="shared" si="2"/>
        <v>35496500</v>
      </c>
    </row>
    <row r="29" spans="1:23" x14ac:dyDescent="0.25">
      <c r="A29" s="782" t="s">
        <v>418</v>
      </c>
      <c r="B29" s="779" t="s">
        <v>894</v>
      </c>
      <c r="C29" s="780">
        <f>SUMIFS('4. Details'!$I$5:$I$4484,'4. Details'!$C$5:$C$4484,"Consolidated Salary",'4. Details'!$A$5:$A$4484,'3. Summary of Exp'!$A29)</f>
        <v>16688056.550000001</v>
      </c>
      <c r="D29" s="780">
        <f>SUMIFS('4. Details'!$M$5:$M$4484,'4. Details'!$C$5:$C$4484,"Consolidated Salary",'4. Details'!$A$5:$A$4484,'3. Summary of Exp'!$A29)</f>
        <v>16688056.550000001</v>
      </c>
      <c r="E29" s="780">
        <f>SUMIFS('4. Details'!$J$5:$J$4484,'4. Details'!$C$5:$C$4484,"Consolidated Salary",'4. Details'!$A$5:$A$4484,'3. Summary of Exp'!$A29)</f>
        <v>3272464</v>
      </c>
      <c r="F29" s="780">
        <f>SUMIFS('4. Details'!$K$5:$K$4484,'4. Details'!$C$5:$C$4484,"Consolidated Salary",'4. Details'!$A$5:$A$4484,'3. Summary of Exp'!$A29)</f>
        <v>16688056.550000001</v>
      </c>
      <c r="G29" s="780">
        <f>SUMIFS('4. Details'!$L$5:$L$4484,'4. Details'!$C$5:$C$4484,"Consolidated Salary",'4. Details'!$A$5:$A$4484,'3. Summary of Exp'!$A29)</f>
        <v>0</v>
      </c>
      <c r="H29" s="780">
        <f>SUMIFS('4. Details'!$I$5:$I$4484,'4. Details'!$C$5:$C$4484,"Total Overhead Cost",'4. Details'!$A$5:$A$4484,'3. Summary of Exp'!$A29)</f>
        <v>42000000</v>
      </c>
      <c r="I29" s="780">
        <f>SUMIFS('4. Details'!$J$5:$J$4484,'4. Details'!$C$5:$C$4484,"Total Overhead Cost",'4. Details'!$A$5:$A$4484,'3. Summary of Exp'!$A29)</f>
        <v>1050000</v>
      </c>
      <c r="J29" s="780">
        <f>SUMIFS('4. Details'!$Q$5:$Q$4484,'4. Details'!$C$5:$C$4484,"Consolidated Salary",'4. Details'!$A$5:$A$4484,'3. Summary of Exp'!$A29)</f>
        <v>9694112.2400000002</v>
      </c>
      <c r="K29" s="780">
        <f>SUMIFS('4. Details'!$M$5:$M$4484,'4. Details'!$C$5:$C$4484,"Total Overhead Cost",'4. Details'!$A$5:$A$4484,'3. Summary of Exp'!$A29)</f>
        <v>30500000</v>
      </c>
      <c r="L29" s="780">
        <f t="shared" si="1"/>
        <v>47188056.549999997</v>
      </c>
      <c r="M29" s="780">
        <f>SUMIFS('4. Details'!$K$5:$K$4484,'4. Details'!$C$5:$C$4484,"Total Overhead Cost",'4. Details'!$A$5:$A$4484,'3. Summary of Exp'!$A29)</f>
        <v>30500000</v>
      </c>
      <c r="N29" s="780">
        <f>SUMIFS('4. Details'!$L$5:$L$4484,'4. Details'!$C$5:$C$4484,"Total Overhead Cost",'4. Details'!$A$5:$A$4484,'3. Summary of Exp'!$A29)</f>
        <v>0</v>
      </c>
      <c r="O29" s="780">
        <f>SUMIFS('4. Details'!$I$5:$I$4484,'4. Details'!$C$5:$C$4484,"Total",'4. Details'!$A$5:$A$4484,'3. Summary of Exp'!$A29)</f>
        <v>96000000</v>
      </c>
      <c r="P29" s="780">
        <f>SUMIFS('4. Details'!$J$5:$J$4484,'4. Details'!$C$5:$C$4484,"Total",'4. Details'!$A$5:$A$4484,'3. Summary of Exp'!$A29)</f>
        <v>10500000</v>
      </c>
      <c r="Q29" s="780">
        <f>SUMIFS('4. Details'!Q$5:Q$4484,'4. Details'!$C$5:$C$4484,"Total Overhead Cost",'4. Details'!$A$5:$A$4484,'3. Summary of Exp'!$A29)</f>
        <v>1650000</v>
      </c>
      <c r="R29" s="780">
        <f>SUMIFS('4. Details'!$M$5:$M$4484,'4. Details'!$C$5:$C$4484,"Total",'4. Details'!$A$5:$A$4484,'3. Summary of Exp'!$A29)</f>
        <v>71000000</v>
      </c>
      <c r="S29" s="780">
        <f>SUMIFS('4. Details'!$K$5:$K$4484,'4. Details'!$C$5:$C$4484,"Total",'4. Details'!$A$5:$A$4484,'3. Summary of Exp'!$A29)</f>
        <v>71000000</v>
      </c>
      <c r="T29" s="780">
        <f>SUMIFS('4. Details'!$L$5:$L$4484,'4. Details'!$C$5:$C$4484,"Total",'4. Details'!$A$5:$A$4484,'3. Summary of Exp'!$A29)</f>
        <v>0</v>
      </c>
      <c r="U29" s="780">
        <f>SUMIFS('4. Details'!$Q$5:$Q$4484,'4. Details'!$C$5:$C$4484,"Total",'4. Details'!$A$5:$A$4484,'3. Summary of Exp'!$A29)</f>
        <v>63500000</v>
      </c>
      <c r="V29" s="780">
        <f t="shared" si="0"/>
        <v>118188056.55</v>
      </c>
      <c r="W29" s="780">
        <f t="shared" si="2"/>
        <v>74844112.239999995</v>
      </c>
    </row>
    <row r="30" spans="1:23" x14ac:dyDescent="0.25">
      <c r="A30" s="778" t="s">
        <v>380</v>
      </c>
      <c r="B30" s="779" t="s">
        <v>931</v>
      </c>
      <c r="C30" s="780">
        <f>SUMIFS('4. Details'!$I$5:$I$4484,'4. Details'!$C$5:$C$4484,"Consolidated Salary",'4. Details'!$A$5:$A$4484,'3. Summary of Exp'!$A30)</f>
        <v>670555560</v>
      </c>
      <c r="D30" s="780">
        <f>SUMIFS('4. Details'!$M$5:$M$4484,'4. Details'!$C$5:$C$4484,"Consolidated Salary",'4. Details'!$A$5:$A$4484,'3. Summary of Exp'!$A30)</f>
        <v>470000000</v>
      </c>
      <c r="E30" s="780">
        <f>SUMIFS('4. Details'!$J$5:$J$4484,'4. Details'!$C$5:$C$4484,"Consolidated Salary",'4. Details'!$A$5:$A$4484,'3. Summary of Exp'!$A30)</f>
        <v>170308746</v>
      </c>
      <c r="F30" s="780">
        <f>SUMIFS('4. Details'!$K$5:$K$4484,'4. Details'!$C$5:$C$4484,"Consolidated Salary",'4. Details'!$A$5:$A$4484,'3. Summary of Exp'!$A30)</f>
        <v>470000000</v>
      </c>
      <c r="G30" s="780">
        <f>SUMIFS('4. Details'!$L$5:$L$4484,'4. Details'!$C$5:$C$4484,"Consolidated Salary",'4. Details'!$A$5:$A$4484,'3. Summary of Exp'!$A30)</f>
        <v>0</v>
      </c>
      <c r="H30" s="780">
        <f>SUMIFS('4. Details'!$I$5:$I$4484,'4. Details'!$C$5:$C$4484,"Total Overhead Cost",'4. Details'!$A$5:$A$4484,'3. Summary of Exp'!$A30)</f>
        <v>1826000000</v>
      </c>
      <c r="I30" s="780">
        <f>SUMIFS('4. Details'!$J$5:$J$4484,'4. Details'!$C$5:$C$4484,"Total Overhead Cost",'4. Details'!$A$5:$A$4484,'3. Summary of Exp'!$A30)</f>
        <v>1165177600</v>
      </c>
      <c r="J30" s="780">
        <f>SUMIFS('4. Details'!$Q$5:$Q$4484,'4. Details'!$C$5:$C$4484,"Consolidated Salary",'4. Details'!$A$5:$A$4484,'3. Summary of Exp'!$A30)</f>
        <v>304764597.27999997</v>
      </c>
      <c r="K30" s="780">
        <f>SUMIFS('4. Details'!$M$5:$M$4484,'4. Details'!$C$5:$C$4484,"Total Overhead Cost",'4. Details'!$A$5:$A$4484,'3. Summary of Exp'!$A30)</f>
        <v>1917000000</v>
      </c>
      <c r="L30" s="780">
        <f t="shared" si="1"/>
        <v>2387000000</v>
      </c>
      <c r="M30" s="780">
        <f>SUMIFS('4. Details'!$K$5:$K$4484,'4. Details'!$C$5:$C$4484,"Total Overhead Cost",'4. Details'!$A$5:$A$4484,'3. Summary of Exp'!$A30)</f>
        <v>1917000000</v>
      </c>
      <c r="N30" s="780">
        <f>SUMIFS('4. Details'!$L$5:$L$4484,'4. Details'!$C$5:$C$4484,"Total Overhead Cost",'4. Details'!$A$5:$A$4484,'3. Summary of Exp'!$A30)</f>
        <v>0</v>
      </c>
      <c r="O30" s="780">
        <f>SUMIFS('4. Details'!$I$5:$I$4484,'4. Details'!$C$5:$C$4484,"Total",'4. Details'!$A$5:$A$4484,'3. Summary of Exp'!$A30)</f>
        <v>2581000000</v>
      </c>
      <c r="P30" s="780">
        <f>SUMIFS('4. Details'!$J$5:$J$4484,'4. Details'!$C$5:$C$4484,"Total",'4. Details'!$A$5:$A$4484,'3. Summary of Exp'!$A30)</f>
        <v>1002024696</v>
      </c>
      <c r="Q30" s="780">
        <f>SUMIFS('4. Details'!Q$5:Q$4484,'4. Details'!$C$5:$C$4484,"Total Overhead Cost",'4. Details'!$A$5:$A$4484,'3. Summary of Exp'!$A30)</f>
        <v>1925362880</v>
      </c>
      <c r="R30" s="780">
        <f>SUMIFS('4. Details'!$M$5:$M$4484,'4. Details'!$C$5:$C$4484,"Total",'4. Details'!$A$5:$A$4484,'3. Summary of Exp'!$A30)</f>
        <v>2181000000</v>
      </c>
      <c r="S30" s="780">
        <f>SUMIFS('4. Details'!$K$5:$K$4484,'4. Details'!$C$5:$C$4484,"Total",'4. Details'!$A$5:$A$4484,'3. Summary of Exp'!$A30)</f>
        <v>2181000000</v>
      </c>
      <c r="T30" s="780">
        <f>SUMIFS('4. Details'!$L$5:$L$4484,'4. Details'!$C$5:$C$4484,"Total",'4. Details'!$A$5:$A$4484,'3. Summary of Exp'!$A30)</f>
        <v>0</v>
      </c>
      <c r="U30" s="780">
        <f>SUMIFS('4. Details'!$Q$5:$Q$4484,'4. Details'!$C$5:$C$4484,"Total",'4. Details'!$A$5:$A$4484,'3. Summary of Exp'!$A30)</f>
        <v>1322965267.74</v>
      </c>
      <c r="V30" s="780">
        <f t="shared" si="0"/>
        <v>4568000000</v>
      </c>
      <c r="W30" s="780">
        <f t="shared" si="2"/>
        <v>3553092745.0199995</v>
      </c>
    </row>
    <row r="31" spans="1:23" x14ac:dyDescent="0.25">
      <c r="A31" s="782" t="s">
        <v>700</v>
      </c>
      <c r="B31" s="779" t="s">
        <v>820</v>
      </c>
      <c r="C31" s="780">
        <f>SUMIFS('4. Details'!$I$5:$I$4484,'4. Details'!$C$5:$C$4484,"Consolidated Salary",'4. Details'!$A$5:$A$4484,'3. Summary of Exp'!$A31)</f>
        <v>0</v>
      </c>
      <c r="D31" s="780">
        <f>SUMIFS('4. Details'!$M$5:$M$4484,'4. Details'!$C$5:$C$4484,"Consolidated Salary",'4. Details'!$A$5:$A$4484,'3. Summary of Exp'!$A31)</f>
        <v>0</v>
      </c>
      <c r="E31" s="780">
        <f>SUMIFS('4. Details'!$J$5:$J$4484,'4. Details'!$C$5:$C$4484,"Consolidated Salary",'4. Details'!$A$5:$A$4484,'3. Summary of Exp'!$A31)</f>
        <v>0</v>
      </c>
      <c r="F31" s="780">
        <f>SUMIFS('4. Details'!$K$5:$K$4484,'4. Details'!$C$5:$C$4484,"Consolidated Salary",'4. Details'!$A$5:$A$4484,'3. Summary of Exp'!$A31)</f>
        <v>0</v>
      </c>
      <c r="G31" s="780">
        <f>SUMIFS('4. Details'!$L$5:$L$4484,'4. Details'!$C$5:$C$4484,"Consolidated Salary",'4. Details'!$A$5:$A$4484,'3. Summary of Exp'!$A31)</f>
        <v>0</v>
      </c>
      <c r="H31" s="780">
        <f>SUMIFS('4. Details'!$I$5:$I$4484,'4. Details'!$C$5:$C$4484,"Total Overhead Cost",'4. Details'!$A$5:$A$4484,'3. Summary of Exp'!$A31)</f>
        <v>600000</v>
      </c>
      <c r="I31" s="780">
        <f>SUMIFS('4. Details'!$J$5:$J$4484,'4. Details'!$C$5:$C$4484,"Total Overhead Cost",'4. Details'!$A$5:$A$4484,'3. Summary of Exp'!$A31)</f>
        <v>175000</v>
      </c>
      <c r="J31" s="780">
        <f>SUMIFS('4. Details'!$Q$5:$Q$4484,'4. Details'!$C$5:$C$4484,"Consolidated Salary",'4. Details'!$A$5:$A$4484,'3. Summary of Exp'!$A31)</f>
        <v>0</v>
      </c>
      <c r="K31" s="780">
        <f>SUMIFS('4. Details'!$M$5:$M$4484,'4. Details'!$C$5:$C$4484,"Total Overhead Cost",'4. Details'!$A$5:$A$4484,'3. Summary of Exp'!$A31)</f>
        <v>250000</v>
      </c>
      <c r="L31" s="780">
        <f t="shared" si="1"/>
        <v>250000</v>
      </c>
      <c r="M31" s="780">
        <f>SUMIFS('4. Details'!$K$5:$K$4484,'4. Details'!$C$5:$C$4484,"Total Overhead Cost",'4. Details'!$A$5:$A$4484,'3. Summary of Exp'!$A31)</f>
        <v>250000</v>
      </c>
      <c r="N31" s="780">
        <f>SUMIFS('4. Details'!$L$5:$L$4484,'4. Details'!$C$5:$C$4484,"Total Overhead Cost",'4. Details'!$A$5:$A$4484,'3. Summary of Exp'!$A31)</f>
        <v>0</v>
      </c>
      <c r="O31" s="780">
        <f>SUMIFS('4. Details'!$I$5:$I$4484,'4. Details'!$C$5:$C$4484,"Total",'4. Details'!$A$5:$A$4484,'3. Summary of Exp'!$A31)</f>
        <v>0</v>
      </c>
      <c r="P31" s="780">
        <f>SUMIFS('4. Details'!$J$5:$J$4484,'4. Details'!$C$5:$C$4484,"Total",'4. Details'!$A$5:$A$4484,'3. Summary of Exp'!$A31)</f>
        <v>0</v>
      </c>
      <c r="Q31" s="780">
        <f>SUMIFS('4. Details'!Q$5:Q$4484,'4. Details'!$C$5:$C$4484,"Total Overhead Cost",'4. Details'!$A$5:$A$4484,'3. Summary of Exp'!$A31)</f>
        <v>275000</v>
      </c>
      <c r="R31" s="780">
        <f>SUMIFS('4. Details'!$M$5:$M$4484,'4. Details'!$C$5:$C$4484,"Total",'4. Details'!$A$5:$A$4484,'3. Summary of Exp'!$A31)</f>
        <v>0</v>
      </c>
      <c r="S31" s="780">
        <f>SUMIFS('4. Details'!$K$5:$K$4484,'4. Details'!$C$5:$C$4484,"Total",'4. Details'!$A$5:$A$4484,'3. Summary of Exp'!$A31)</f>
        <v>0</v>
      </c>
      <c r="T31" s="780">
        <f>SUMIFS('4. Details'!$L$5:$L$4484,'4. Details'!$C$5:$C$4484,"Total",'4. Details'!$A$5:$A$4484,'3. Summary of Exp'!$A31)</f>
        <v>0</v>
      </c>
      <c r="U31" s="780">
        <f>SUMIFS('4. Details'!$Q$5:$Q$4484,'4. Details'!$C$5:$C$4484,"Total",'4. Details'!$A$5:$A$4484,'3. Summary of Exp'!$A31)</f>
        <v>0</v>
      </c>
      <c r="V31" s="780">
        <f t="shared" si="0"/>
        <v>250000</v>
      </c>
      <c r="W31" s="780">
        <f t="shared" si="2"/>
        <v>275000</v>
      </c>
    </row>
    <row r="32" spans="1:23" x14ac:dyDescent="0.25">
      <c r="A32" s="782" t="s">
        <v>701</v>
      </c>
      <c r="B32" s="779" t="s">
        <v>821</v>
      </c>
      <c r="C32" s="780">
        <f>SUMIFS('4. Details'!$I$5:$I$4484,'4. Details'!$C$5:$C$4484,"Consolidated Salary",'4. Details'!$A$5:$A$4484,'3. Summary of Exp'!$A32)</f>
        <v>0</v>
      </c>
      <c r="D32" s="780">
        <f>SUMIFS('4. Details'!$M$5:$M$4484,'4. Details'!$C$5:$C$4484,"Consolidated Salary",'4. Details'!$A$5:$A$4484,'3. Summary of Exp'!$A32)</f>
        <v>0</v>
      </c>
      <c r="E32" s="780">
        <f>SUMIFS('4. Details'!$J$5:$J$4484,'4. Details'!$C$5:$C$4484,"Consolidated Salary",'4. Details'!$A$5:$A$4484,'3. Summary of Exp'!$A32)</f>
        <v>0</v>
      </c>
      <c r="F32" s="780">
        <f>SUMIFS('4. Details'!$K$5:$K$4484,'4. Details'!$C$5:$C$4484,"Consolidated Salary",'4. Details'!$A$5:$A$4484,'3. Summary of Exp'!$A32)</f>
        <v>0</v>
      </c>
      <c r="G32" s="780">
        <f>SUMIFS('4. Details'!$L$5:$L$4484,'4. Details'!$C$5:$C$4484,"Consolidated Salary",'4. Details'!$A$5:$A$4484,'3. Summary of Exp'!$A32)</f>
        <v>0</v>
      </c>
      <c r="H32" s="780">
        <f>SUMIFS('4. Details'!$I$5:$I$4484,'4. Details'!$C$5:$C$4484,"Total Overhead Cost",'4. Details'!$A$5:$A$4484,'3. Summary of Exp'!$A32)</f>
        <v>300000</v>
      </c>
      <c r="I32" s="780">
        <f>SUMIFS('4. Details'!$J$5:$J$4484,'4. Details'!$C$5:$C$4484,"Total Overhead Cost",'4. Details'!$A$5:$A$4484,'3. Summary of Exp'!$A32)</f>
        <v>87500</v>
      </c>
      <c r="J32" s="780">
        <f>SUMIFS('4. Details'!$Q$5:$Q$4484,'4. Details'!$C$5:$C$4484,"Consolidated Salary",'4. Details'!$A$5:$A$4484,'3. Summary of Exp'!$A32)</f>
        <v>0</v>
      </c>
      <c r="K32" s="780">
        <f>SUMIFS('4. Details'!$M$5:$M$4484,'4. Details'!$C$5:$C$4484,"Total Overhead Cost",'4. Details'!$A$5:$A$4484,'3. Summary of Exp'!$A32)</f>
        <v>125000</v>
      </c>
      <c r="L32" s="780">
        <f t="shared" si="1"/>
        <v>125000</v>
      </c>
      <c r="M32" s="780">
        <f>SUMIFS('4. Details'!$K$5:$K$4484,'4. Details'!$C$5:$C$4484,"Total Overhead Cost",'4. Details'!$A$5:$A$4484,'3. Summary of Exp'!$A32)</f>
        <v>125000</v>
      </c>
      <c r="N32" s="780">
        <f>SUMIFS('4. Details'!$L$5:$L$4484,'4. Details'!$C$5:$C$4484,"Total Overhead Cost",'4. Details'!$A$5:$A$4484,'3. Summary of Exp'!$A32)</f>
        <v>0</v>
      </c>
      <c r="O32" s="780">
        <f>SUMIFS('4. Details'!$I$5:$I$4484,'4. Details'!$C$5:$C$4484,"Total",'4. Details'!$A$5:$A$4484,'3. Summary of Exp'!$A32)</f>
        <v>0</v>
      </c>
      <c r="P32" s="780">
        <f>SUMIFS('4. Details'!$J$5:$J$4484,'4. Details'!$C$5:$C$4484,"Total",'4. Details'!$A$5:$A$4484,'3. Summary of Exp'!$A32)</f>
        <v>0</v>
      </c>
      <c r="Q32" s="780">
        <f>SUMIFS('4. Details'!Q$5:Q$4484,'4. Details'!$C$5:$C$4484,"Total Overhead Cost",'4. Details'!$A$5:$A$4484,'3. Summary of Exp'!$A32)</f>
        <v>137500</v>
      </c>
      <c r="R32" s="780">
        <f>SUMIFS('4. Details'!$M$5:$M$4484,'4. Details'!$C$5:$C$4484,"Total",'4. Details'!$A$5:$A$4484,'3. Summary of Exp'!$A32)</f>
        <v>0</v>
      </c>
      <c r="S32" s="780">
        <f>SUMIFS('4. Details'!$K$5:$K$4484,'4. Details'!$C$5:$C$4484,"Total",'4. Details'!$A$5:$A$4484,'3. Summary of Exp'!$A32)</f>
        <v>0</v>
      </c>
      <c r="T32" s="780">
        <f>SUMIFS('4. Details'!$L$5:$L$4484,'4. Details'!$C$5:$C$4484,"Total",'4. Details'!$A$5:$A$4484,'3. Summary of Exp'!$A32)</f>
        <v>0</v>
      </c>
      <c r="U32" s="780">
        <f>SUMIFS('4. Details'!$Q$5:$Q$4484,'4. Details'!$C$5:$C$4484,"Total",'4. Details'!$A$5:$A$4484,'3. Summary of Exp'!$A32)</f>
        <v>0</v>
      </c>
      <c r="V32" s="780">
        <f t="shared" si="0"/>
        <v>125000</v>
      </c>
      <c r="W32" s="780">
        <f t="shared" si="2"/>
        <v>137500</v>
      </c>
    </row>
    <row r="33" spans="1:23" x14ac:dyDescent="0.25">
      <c r="A33" s="782" t="s">
        <v>702</v>
      </c>
      <c r="B33" s="779" t="s">
        <v>822</v>
      </c>
      <c r="C33" s="780">
        <f>SUMIFS('4. Details'!$I$5:$I$4484,'4. Details'!$C$5:$C$4484,"Consolidated Salary",'4. Details'!$A$5:$A$4484,'3. Summary of Exp'!$A33)</f>
        <v>0</v>
      </c>
      <c r="D33" s="780">
        <f>SUMIFS('4. Details'!$M$5:$M$4484,'4. Details'!$C$5:$C$4484,"Consolidated Salary",'4. Details'!$A$5:$A$4484,'3. Summary of Exp'!$A33)</f>
        <v>0</v>
      </c>
      <c r="E33" s="780">
        <f>SUMIFS('4. Details'!$J$5:$J$4484,'4. Details'!$C$5:$C$4484,"Consolidated Salary",'4. Details'!$A$5:$A$4484,'3. Summary of Exp'!$A33)</f>
        <v>0</v>
      </c>
      <c r="F33" s="780">
        <f>SUMIFS('4. Details'!$K$5:$K$4484,'4. Details'!$C$5:$C$4484,"Consolidated Salary",'4. Details'!$A$5:$A$4484,'3. Summary of Exp'!$A33)</f>
        <v>0</v>
      </c>
      <c r="G33" s="780">
        <f>SUMIFS('4. Details'!$L$5:$L$4484,'4. Details'!$C$5:$C$4484,"Consolidated Salary",'4. Details'!$A$5:$A$4484,'3. Summary of Exp'!$A33)</f>
        <v>0</v>
      </c>
      <c r="H33" s="780">
        <f>SUMIFS('4. Details'!$I$5:$I$4484,'4. Details'!$C$5:$C$4484,"Total Overhead Cost",'4. Details'!$A$5:$A$4484,'3. Summary of Exp'!$A33)</f>
        <v>120000</v>
      </c>
      <c r="I33" s="780">
        <f>SUMIFS('4. Details'!$J$5:$J$4484,'4. Details'!$C$5:$C$4484,"Total Overhead Cost",'4. Details'!$A$5:$A$4484,'3. Summary of Exp'!$A33)</f>
        <v>35000</v>
      </c>
      <c r="J33" s="780">
        <f>SUMIFS('4. Details'!$Q$5:$Q$4484,'4. Details'!$C$5:$C$4484,"Consolidated Salary",'4. Details'!$A$5:$A$4484,'3. Summary of Exp'!$A33)</f>
        <v>0</v>
      </c>
      <c r="K33" s="780">
        <f>SUMIFS('4. Details'!$M$5:$M$4484,'4. Details'!$C$5:$C$4484,"Total Overhead Cost",'4. Details'!$A$5:$A$4484,'3. Summary of Exp'!$A33)</f>
        <v>50000</v>
      </c>
      <c r="L33" s="780">
        <f t="shared" si="1"/>
        <v>50000</v>
      </c>
      <c r="M33" s="780">
        <f>SUMIFS('4. Details'!$K$5:$K$4484,'4. Details'!$C$5:$C$4484,"Total Overhead Cost",'4. Details'!$A$5:$A$4484,'3. Summary of Exp'!$A33)</f>
        <v>50000</v>
      </c>
      <c r="N33" s="780">
        <f>SUMIFS('4. Details'!$L$5:$L$4484,'4. Details'!$C$5:$C$4484,"Total Overhead Cost",'4. Details'!$A$5:$A$4484,'3. Summary of Exp'!$A33)</f>
        <v>0</v>
      </c>
      <c r="O33" s="780">
        <f>SUMIFS('4. Details'!$I$5:$I$4484,'4. Details'!$C$5:$C$4484,"Total",'4. Details'!$A$5:$A$4484,'3. Summary of Exp'!$A33)</f>
        <v>0</v>
      </c>
      <c r="P33" s="780">
        <f>SUMIFS('4. Details'!$J$5:$J$4484,'4. Details'!$C$5:$C$4484,"Total",'4. Details'!$A$5:$A$4484,'3. Summary of Exp'!$A33)</f>
        <v>0</v>
      </c>
      <c r="Q33" s="780">
        <f>SUMIFS('4. Details'!Q$5:Q$4484,'4. Details'!$C$5:$C$4484,"Total Overhead Cost",'4. Details'!$A$5:$A$4484,'3. Summary of Exp'!$A33)</f>
        <v>55000</v>
      </c>
      <c r="R33" s="780">
        <f>SUMIFS('4. Details'!$M$5:$M$4484,'4. Details'!$C$5:$C$4484,"Total",'4. Details'!$A$5:$A$4484,'3. Summary of Exp'!$A33)</f>
        <v>0</v>
      </c>
      <c r="S33" s="780">
        <f>SUMIFS('4. Details'!$K$5:$K$4484,'4. Details'!$C$5:$C$4484,"Total",'4. Details'!$A$5:$A$4484,'3. Summary of Exp'!$A33)</f>
        <v>0</v>
      </c>
      <c r="T33" s="780">
        <f>SUMIFS('4. Details'!$L$5:$L$4484,'4. Details'!$C$5:$C$4484,"Total",'4. Details'!$A$5:$A$4484,'3. Summary of Exp'!$A33)</f>
        <v>0</v>
      </c>
      <c r="U33" s="780">
        <f>SUMIFS('4. Details'!$Q$5:$Q$4484,'4. Details'!$C$5:$C$4484,"Total",'4. Details'!$A$5:$A$4484,'3. Summary of Exp'!$A33)</f>
        <v>0</v>
      </c>
      <c r="V33" s="780">
        <f t="shared" si="0"/>
        <v>50000</v>
      </c>
      <c r="W33" s="780">
        <f t="shared" si="2"/>
        <v>55000</v>
      </c>
    </row>
    <row r="34" spans="1:23" x14ac:dyDescent="0.25">
      <c r="A34" s="782" t="s">
        <v>703</v>
      </c>
      <c r="B34" s="779" t="s">
        <v>823</v>
      </c>
      <c r="C34" s="780">
        <f>SUMIFS('4. Details'!$I$5:$I$4484,'4. Details'!$C$5:$C$4484,"Consolidated Salary",'4. Details'!$A$5:$A$4484,'3. Summary of Exp'!$A34)</f>
        <v>0</v>
      </c>
      <c r="D34" s="780">
        <f>SUMIFS('4. Details'!$M$5:$M$4484,'4. Details'!$C$5:$C$4484,"Consolidated Salary",'4. Details'!$A$5:$A$4484,'3. Summary of Exp'!$A34)</f>
        <v>0</v>
      </c>
      <c r="E34" s="780">
        <f>SUMIFS('4. Details'!$J$5:$J$4484,'4. Details'!$C$5:$C$4484,"Consolidated Salary",'4. Details'!$A$5:$A$4484,'3. Summary of Exp'!$A34)</f>
        <v>0</v>
      </c>
      <c r="F34" s="780">
        <f>SUMIFS('4. Details'!$K$5:$K$4484,'4. Details'!$C$5:$C$4484,"Consolidated Salary",'4. Details'!$A$5:$A$4484,'3. Summary of Exp'!$A34)</f>
        <v>0</v>
      </c>
      <c r="G34" s="780">
        <f>SUMIFS('4. Details'!$L$5:$L$4484,'4. Details'!$C$5:$C$4484,"Consolidated Salary",'4. Details'!$A$5:$A$4484,'3. Summary of Exp'!$A34)</f>
        <v>0</v>
      </c>
      <c r="H34" s="780">
        <f>SUMIFS('4. Details'!$I$5:$I$4484,'4. Details'!$C$5:$C$4484,"Total Overhead Cost",'4. Details'!$A$5:$A$4484,'3. Summary of Exp'!$A34)</f>
        <v>300000</v>
      </c>
      <c r="I34" s="780">
        <f>SUMIFS('4. Details'!$J$5:$J$4484,'4. Details'!$C$5:$C$4484,"Total Overhead Cost",'4. Details'!$A$5:$A$4484,'3. Summary of Exp'!$A34)</f>
        <v>87500</v>
      </c>
      <c r="J34" s="780">
        <f>SUMIFS('4. Details'!$Q$5:$Q$4484,'4. Details'!$C$5:$C$4484,"Consolidated Salary",'4. Details'!$A$5:$A$4484,'3. Summary of Exp'!$A34)</f>
        <v>0</v>
      </c>
      <c r="K34" s="780">
        <f>SUMIFS('4. Details'!$M$5:$M$4484,'4. Details'!$C$5:$C$4484,"Total Overhead Cost",'4. Details'!$A$5:$A$4484,'3. Summary of Exp'!$A34)</f>
        <v>125000</v>
      </c>
      <c r="L34" s="780">
        <f t="shared" si="1"/>
        <v>125000</v>
      </c>
      <c r="M34" s="780">
        <f>SUMIFS('4. Details'!$K$5:$K$4484,'4. Details'!$C$5:$C$4484,"Total Overhead Cost",'4. Details'!$A$5:$A$4484,'3. Summary of Exp'!$A34)</f>
        <v>125000</v>
      </c>
      <c r="N34" s="780">
        <f>SUMIFS('4. Details'!$L$5:$L$4484,'4. Details'!$C$5:$C$4484,"Total Overhead Cost",'4. Details'!$A$5:$A$4484,'3. Summary of Exp'!$A34)</f>
        <v>0</v>
      </c>
      <c r="O34" s="780">
        <f>SUMIFS('4. Details'!$I$5:$I$4484,'4. Details'!$C$5:$C$4484,"Total",'4. Details'!$A$5:$A$4484,'3. Summary of Exp'!$A34)</f>
        <v>0</v>
      </c>
      <c r="P34" s="780">
        <f>SUMIFS('4. Details'!$J$5:$J$4484,'4. Details'!$C$5:$C$4484,"Total",'4. Details'!$A$5:$A$4484,'3. Summary of Exp'!$A34)</f>
        <v>0</v>
      </c>
      <c r="Q34" s="780">
        <f>SUMIFS('4. Details'!Q$5:Q$4484,'4. Details'!$C$5:$C$4484,"Total Overhead Cost",'4. Details'!$A$5:$A$4484,'3. Summary of Exp'!$A34)</f>
        <v>137500</v>
      </c>
      <c r="R34" s="780">
        <f>SUMIFS('4. Details'!$M$5:$M$4484,'4. Details'!$C$5:$C$4484,"Total",'4. Details'!$A$5:$A$4484,'3. Summary of Exp'!$A34)</f>
        <v>0</v>
      </c>
      <c r="S34" s="780">
        <f>SUMIFS('4. Details'!$K$5:$K$4484,'4. Details'!$C$5:$C$4484,"Total",'4. Details'!$A$5:$A$4484,'3. Summary of Exp'!$A34)</f>
        <v>0</v>
      </c>
      <c r="T34" s="780">
        <f>SUMIFS('4. Details'!$L$5:$L$4484,'4. Details'!$C$5:$C$4484,"Total",'4. Details'!$A$5:$A$4484,'3. Summary of Exp'!$A34)</f>
        <v>0</v>
      </c>
      <c r="U34" s="780">
        <f>SUMIFS('4. Details'!$Q$5:$Q$4484,'4. Details'!$C$5:$C$4484,"Total",'4. Details'!$A$5:$A$4484,'3. Summary of Exp'!$A34)</f>
        <v>0</v>
      </c>
      <c r="V34" s="780">
        <f t="shared" si="0"/>
        <v>125000</v>
      </c>
      <c r="W34" s="780">
        <f t="shared" si="2"/>
        <v>137500</v>
      </c>
    </row>
    <row r="35" spans="1:23" x14ac:dyDescent="0.25">
      <c r="A35" s="782" t="s">
        <v>382</v>
      </c>
      <c r="B35" s="779" t="s">
        <v>824</v>
      </c>
      <c r="C35" s="780">
        <f>SUMIFS('4. Details'!$I$5:$I$4484,'4. Details'!$C$5:$C$4484,"Consolidated Salary",'4. Details'!$A$5:$A$4484,'3. Summary of Exp'!$A35)</f>
        <v>0</v>
      </c>
      <c r="D35" s="780">
        <f>SUMIFS('4. Details'!$M$5:$M$4484,'4. Details'!$C$5:$C$4484,"Consolidated Salary",'4. Details'!$A$5:$A$4484,'3. Summary of Exp'!$A35)</f>
        <v>0</v>
      </c>
      <c r="E35" s="780">
        <f>SUMIFS('4. Details'!$J$5:$J$4484,'4. Details'!$C$5:$C$4484,"Consolidated Salary",'4. Details'!$A$5:$A$4484,'3. Summary of Exp'!$A35)</f>
        <v>0</v>
      </c>
      <c r="F35" s="780">
        <f>SUMIFS('4. Details'!$K$5:$K$4484,'4. Details'!$C$5:$C$4484,"Consolidated Salary",'4. Details'!$A$5:$A$4484,'3. Summary of Exp'!$A35)</f>
        <v>0</v>
      </c>
      <c r="G35" s="780">
        <f>SUMIFS('4. Details'!$L$5:$L$4484,'4. Details'!$C$5:$C$4484,"Consolidated Salary",'4. Details'!$A$5:$A$4484,'3. Summary of Exp'!$A35)</f>
        <v>0</v>
      </c>
      <c r="H35" s="780">
        <f>SUMIFS('4. Details'!$I$5:$I$4484,'4. Details'!$C$5:$C$4484,"Total Overhead Cost",'4. Details'!$A$5:$A$4484,'3. Summary of Exp'!$A35)</f>
        <v>4800000</v>
      </c>
      <c r="I35" s="780">
        <f>SUMIFS('4. Details'!$J$5:$J$4484,'4. Details'!$C$5:$C$4484,"Total Overhead Cost",'4. Details'!$A$5:$A$4484,'3. Summary of Exp'!$A35)</f>
        <v>700000</v>
      </c>
      <c r="J35" s="780">
        <f>SUMIFS('4. Details'!$Q$5:$Q$4484,'4. Details'!$C$5:$C$4484,"Consolidated Salary",'4. Details'!$A$5:$A$4484,'3. Summary of Exp'!$A35)</f>
        <v>0</v>
      </c>
      <c r="K35" s="780">
        <f>SUMIFS('4. Details'!$M$5:$M$4484,'4. Details'!$C$5:$C$4484,"Total Overhead Cost",'4. Details'!$A$5:$A$4484,'3. Summary of Exp'!$A35)</f>
        <v>4800000</v>
      </c>
      <c r="L35" s="780">
        <f t="shared" si="1"/>
        <v>4800000</v>
      </c>
      <c r="M35" s="780">
        <f>SUMIFS('4. Details'!$K$5:$K$4484,'4. Details'!$C$5:$C$4484,"Total Overhead Cost",'4. Details'!$A$5:$A$4484,'3. Summary of Exp'!$A35)</f>
        <v>4800000</v>
      </c>
      <c r="N35" s="780">
        <f>SUMIFS('4. Details'!$L$5:$L$4484,'4. Details'!$C$5:$C$4484,"Total Overhead Cost",'4. Details'!$A$5:$A$4484,'3. Summary of Exp'!$A35)</f>
        <v>0</v>
      </c>
      <c r="O35" s="780">
        <f>SUMIFS('4. Details'!$I$5:$I$4484,'4. Details'!$C$5:$C$4484,"Total",'4. Details'!$A$5:$A$4484,'3. Summary of Exp'!$A35)</f>
        <v>0</v>
      </c>
      <c r="P35" s="780">
        <f>SUMIFS('4. Details'!$J$5:$J$4484,'4. Details'!$C$5:$C$4484,"Total",'4. Details'!$A$5:$A$4484,'3. Summary of Exp'!$A35)</f>
        <v>0</v>
      </c>
      <c r="Q35" s="780">
        <f>SUMIFS('4. Details'!Q$5:Q$4484,'4. Details'!$C$5:$C$4484,"Total Overhead Cost",'4. Details'!$A$5:$A$4484,'3. Summary of Exp'!$A35)</f>
        <v>1100000</v>
      </c>
      <c r="R35" s="780">
        <f>SUMIFS('4. Details'!$M$5:$M$4484,'4. Details'!$C$5:$C$4484,"Total",'4. Details'!$A$5:$A$4484,'3. Summary of Exp'!$A35)</f>
        <v>0</v>
      </c>
      <c r="S35" s="780">
        <f>SUMIFS('4. Details'!$K$5:$K$4484,'4. Details'!$C$5:$C$4484,"Total",'4. Details'!$A$5:$A$4484,'3. Summary of Exp'!$A35)</f>
        <v>0</v>
      </c>
      <c r="T35" s="780">
        <f>SUMIFS('4. Details'!$L$5:$L$4484,'4. Details'!$C$5:$C$4484,"Total",'4. Details'!$A$5:$A$4484,'3. Summary of Exp'!$A35)</f>
        <v>0</v>
      </c>
      <c r="U35" s="780">
        <f>SUMIFS('4. Details'!$Q$5:$Q$4484,'4. Details'!$C$5:$C$4484,"Total",'4. Details'!$A$5:$A$4484,'3. Summary of Exp'!$A35)</f>
        <v>0</v>
      </c>
      <c r="V35" s="780">
        <f t="shared" si="0"/>
        <v>4800000</v>
      </c>
      <c r="W35" s="780">
        <f t="shared" si="2"/>
        <v>1100000</v>
      </c>
    </row>
    <row r="36" spans="1:23" x14ac:dyDescent="0.25">
      <c r="A36" s="782" t="s">
        <v>383</v>
      </c>
      <c r="B36" s="779" t="s">
        <v>825</v>
      </c>
      <c r="C36" s="780">
        <f>SUMIFS('4. Details'!$I$5:$I$4484,'4. Details'!$C$5:$C$4484,"Consolidated Salary",'4. Details'!$A$5:$A$4484,'3. Summary of Exp'!$A36)</f>
        <v>0</v>
      </c>
      <c r="D36" s="780">
        <f>SUMIFS('4. Details'!$M$5:$M$4484,'4. Details'!$C$5:$C$4484,"Consolidated Salary",'4. Details'!$A$5:$A$4484,'3. Summary of Exp'!$A36)</f>
        <v>0</v>
      </c>
      <c r="E36" s="780">
        <f>SUMIFS('4. Details'!$J$5:$J$4484,'4. Details'!$C$5:$C$4484,"Consolidated Salary",'4. Details'!$A$5:$A$4484,'3. Summary of Exp'!$A36)</f>
        <v>0</v>
      </c>
      <c r="F36" s="780">
        <f>SUMIFS('4. Details'!$K$5:$K$4484,'4. Details'!$C$5:$C$4484,"Consolidated Salary",'4. Details'!$A$5:$A$4484,'3. Summary of Exp'!$A36)</f>
        <v>0</v>
      </c>
      <c r="G36" s="780">
        <f>SUMIFS('4. Details'!$L$5:$L$4484,'4. Details'!$C$5:$C$4484,"Consolidated Salary",'4. Details'!$A$5:$A$4484,'3. Summary of Exp'!$A36)</f>
        <v>0</v>
      </c>
      <c r="H36" s="780">
        <f>SUMIFS('4. Details'!$I$5:$I$4484,'4. Details'!$C$5:$C$4484,"Total Overhead Cost",'4. Details'!$A$5:$A$4484,'3. Summary of Exp'!$A36)</f>
        <v>6612000</v>
      </c>
      <c r="I36" s="780">
        <f>SUMIFS('4. Details'!$J$5:$J$4484,'4. Details'!$C$5:$C$4484,"Total Overhead Cost",'4. Details'!$A$5:$A$4484,'3. Summary of Exp'!$A36)</f>
        <v>700000</v>
      </c>
      <c r="J36" s="780">
        <f>SUMIFS('4. Details'!$Q$5:$Q$4484,'4. Details'!$C$5:$C$4484,"Consolidated Salary",'4. Details'!$A$5:$A$4484,'3. Summary of Exp'!$A36)</f>
        <v>0</v>
      </c>
      <c r="K36" s="780">
        <f>SUMIFS('4. Details'!$M$5:$M$4484,'4. Details'!$C$5:$C$4484,"Total Overhead Cost",'4. Details'!$A$5:$A$4484,'3. Summary of Exp'!$A36)</f>
        <v>6612000</v>
      </c>
      <c r="L36" s="780">
        <f t="shared" si="1"/>
        <v>6612000</v>
      </c>
      <c r="M36" s="780">
        <f>SUMIFS('4. Details'!$K$5:$K$4484,'4. Details'!$C$5:$C$4484,"Total Overhead Cost",'4. Details'!$A$5:$A$4484,'3. Summary of Exp'!$A36)</f>
        <v>6612000</v>
      </c>
      <c r="N36" s="780">
        <f>SUMIFS('4. Details'!$L$5:$L$4484,'4. Details'!$C$5:$C$4484,"Total Overhead Cost",'4. Details'!$A$5:$A$4484,'3. Summary of Exp'!$A36)</f>
        <v>0</v>
      </c>
      <c r="O36" s="780">
        <f>SUMIFS('4. Details'!$I$5:$I$4484,'4. Details'!$C$5:$C$4484,"Total",'4. Details'!$A$5:$A$4484,'3. Summary of Exp'!$A36)</f>
        <v>0</v>
      </c>
      <c r="P36" s="780">
        <f>SUMIFS('4. Details'!$J$5:$J$4484,'4. Details'!$C$5:$C$4484,"Total",'4. Details'!$A$5:$A$4484,'3. Summary of Exp'!$A36)</f>
        <v>0</v>
      </c>
      <c r="Q36" s="780">
        <f>SUMIFS('4. Details'!Q$5:Q$4484,'4. Details'!$C$5:$C$4484,"Total Overhead Cost",'4. Details'!$A$5:$A$4484,'3. Summary of Exp'!$A36)</f>
        <v>1100000</v>
      </c>
      <c r="R36" s="780">
        <f>SUMIFS('4. Details'!$M$5:$M$4484,'4. Details'!$C$5:$C$4484,"Total",'4. Details'!$A$5:$A$4484,'3. Summary of Exp'!$A36)</f>
        <v>0</v>
      </c>
      <c r="S36" s="780">
        <f>SUMIFS('4. Details'!$K$5:$K$4484,'4. Details'!$C$5:$C$4484,"Total",'4. Details'!$A$5:$A$4484,'3. Summary of Exp'!$A36)</f>
        <v>0</v>
      </c>
      <c r="T36" s="780">
        <f>SUMIFS('4. Details'!$L$5:$L$4484,'4. Details'!$C$5:$C$4484,"Total",'4. Details'!$A$5:$A$4484,'3. Summary of Exp'!$A36)</f>
        <v>0</v>
      </c>
      <c r="U36" s="780">
        <f>SUMIFS('4. Details'!$Q$5:$Q$4484,'4. Details'!$C$5:$C$4484,"Total",'4. Details'!$A$5:$A$4484,'3. Summary of Exp'!$A36)</f>
        <v>0</v>
      </c>
      <c r="V36" s="780">
        <f t="shared" si="0"/>
        <v>6612000</v>
      </c>
      <c r="W36" s="780">
        <f t="shared" si="2"/>
        <v>1100000</v>
      </c>
    </row>
    <row r="37" spans="1:23" x14ac:dyDescent="0.25">
      <c r="A37" s="782" t="s">
        <v>384</v>
      </c>
      <c r="B37" s="779" t="s">
        <v>826</v>
      </c>
      <c r="C37" s="780">
        <f>SUMIFS('4. Details'!$I$5:$I$4484,'4. Details'!$C$5:$C$4484,"Consolidated Salary",'4. Details'!$A$5:$A$4484,'3. Summary of Exp'!$A37)</f>
        <v>0</v>
      </c>
      <c r="D37" s="780">
        <f>SUMIFS('4. Details'!$M$5:$M$4484,'4. Details'!$C$5:$C$4484,"Consolidated Salary",'4. Details'!$A$5:$A$4484,'3. Summary of Exp'!$A37)</f>
        <v>0</v>
      </c>
      <c r="E37" s="780">
        <f>SUMIFS('4. Details'!$J$5:$J$4484,'4. Details'!$C$5:$C$4484,"Consolidated Salary",'4. Details'!$A$5:$A$4484,'3. Summary of Exp'!$A37)</f>
        <v>0</v>
      </c>
      <c r="F37" s="780">
        <f>SUMIFS('4. Details'!$K$5:$K$4484,'4. Details'!$C$5:$C$4484,"Consolidated Salary",'4. Details'!$A$5:$A$4484,'3. Summary of Exp'!$A37)</f>
        <v>0</v>
      </c>
      <c r="G37" s="780">
        <f>SUMIFS('4. Details'!$L$5:$L$4484,'4. Details'!$C$5:$C$4484,"Consolidated Salary",'4. Details'!$A$5:$A$4484,'3. Summary of Exp'!$A37)</f>
        <v>0</v>
      </c>
      <c r="H37" s="780">
        <f>SUMIFS('4. Details'!$I$5:$I$4484,'4. Details'!$C$5:$C$4484,"Total Overhead Cost",'4. Details'!$A$5:$A$4484,'3. Summary of Exp'!$A37)</f>
        <v>21600000</v>
      </c>
      <c r="I37" s="780">
        <f>SUMIFS('4. Details'!$J$5:$J$4484,'4. Details'!$C$5:$C$4484,"Total Overhead Cost",'4. Details'!$A$5:$A$4484,'3. Summary of Exp'!$A37)</f>
        <v>6300000</v>
      </c>
      <c r="J37" s="780">
        <f>SUMIFS('4. Details'!$Q$5:$Q$4484,'4. Details'!$C$5:$C$4484,"Consolidated Salary",'4. Details'!$A$5:$A$4484,'3. Summary of Exp'!$A37)</f>
        <v>0</v>
      </c>
      <c r="K37" s="780">
        <f>SUMIFS('4. Details'!$M$5:$M$4484,'4. Details'!$C$5:$C$4484,"Total Overhead Cost",'4. Details'!$A$5:$A$4484,'3. Summary of Exp'!$A37)</f>
        <v>21600000</v>
      </c>
      <c r="L37" s="780">
        <f t="shared" si="1"/>
        <v>21600000</v>
      </c>
      <c r="M37" s="780">
        <f>SUMIFS('4. Details'!$K$5:$K$4484,'4. Details'!$C$5:$C$4484,"Total Overhead Cost",'4. Details'!$A$5:$A$4484,'3. Summary of Exp'!$A37)</f>
        <v>21600000</v>
      </c>
      <c r="N37" s="780">
        <f>SUMIFS('4. Details'!$L$5:$L$4484,'4. Details'!$C$5:$C$4484,"Total Overhead Cost",'4. Details'!$A$5:$A$4484,'3. Summary of Exp'!$A37)</f>
        <v>0</v>
      </c>
      <c r="O37" s="780">
        <f>SUMIFS('4. Details'!$I$5:$I$4484,'4. Details'!$C$5:$C$4484,"Total",'4. Details'!$A$5:$A$4484,'3. Summary of Exp'!$A37)</f>
        <v>0</v>
      </c>
      <c r="P37" s="780">
        <f>SUMIFS('4. Details'!$J$5:$J$4484,'4. Details'!$C$5:$C$4484,"Total",'4. Details'!$A$5:$A$4484,'3. Summary of Exp'!$A37)</f>
        <v>0</v>
      </c>
      <c r="Q37" s="780">
        <f>SUMIFS('4. Details'!Q$5:Q$4484,'4. Details'!$C$5:$C$4484,"Total Overhead Cost",'4. Details'!$A$5:$A$4484,'3. Summary of Exp'!$A37)</f>
        <v>9900000</v>
      </c>
      <c r="R37" s="780">
        <f>SUMIFS('4. Details'!$M$5:$M$4484,'4. Details'!$C$5:$C$4484,"Total",'4. Details'!$A$5:$A$4484,'3. Summary of Exp'!$A37)</f>
        <v>0</v>
      </c>
      <c r="S37" s="780">
        <f>SUMIFS('4. Details'!$K$5:$K$4484,'4. Details'!$C$5:$C$4484,"Total",'4. Details'!$A$5:$A$4484,'3. Summary of Exp'!$A37)</f>
        <v>0</v>
      </c>
      <c r="T37" s="780">
        <f>SUMIFS('4. Details'!$L$5:$L$4484,'4. Details'!$C$5:$C$4484,"Total",'4. Details'!$A$5:$A$4484,'3. Summary of Exp'!$A37)</f>
        <v>0</v>
      </c>
      <c r="U37" s="780">
        <f>SUMIFS('4. Details'!$Q$5:$Q$4484,'4. Details'!$C$5:$C$4484,"Total",'4. Details'!$A$5:$A$4484,'3. Summary of Exp'!$A37)</f>
        <v>0</v>
      </c>
      <c r="V37" s="780">
        <f t="shared" ref="V37:V71" si="3">D37+K37+R37</f>
        <v>21600000</v>
      </c>
      <c r="W37" s="780">
        <f t="shared" si="2"/>
        <v>9900000</v>
      </c>
    </row>
    <row r="38" spans="1:23" x14ac:dyDescent="0.25">
      <c r="A38" s="782" t="s">
        <v>385</v>
      </c>
      <c r="B38" s="779" t="s">
        <v>827</v>
      </c>
      <c r="C38" s="780">
        <f>SUMIFS('4. Details'!$I$5:$I$4484,'4. Details'!$C$5:$C$4484,"Consolidated Salary",'4. Details'!$A$5:$A$4484,'3. Summary of Exp'!$A38)</f>
        <v>0</v>
      </c>
      <c r="D38" s="780">
        <f>SUMIFS('4. Details'!$M$5:$M$4484,'4. Details'!$C$5:$C$4484,"Consolidated Salary",'4. Details'!$A$5:$A$4484,'3. Summary of Exp'!$A38)</f>
        <v>0</v>
      </c>
      <c r="E38" s="780">
        <f>SUMIFS('4. Details'!$J$5:$J$4484,'4. Details'!$C$5:$C$4484,"Consolidated Salary",'4. Details'!$A$5:$A$4484,'3. Summary of Exp'!$A38)</f>
        <v>0</v>
      </c>
      <c r="F38" s="780">
        <f>SUMIFS('4. Details'!$K$5:$K$4484,'4. Details'!$C$5:$C$4484,"Consolidated Salary",'4. Details'!$A$5:$A$4484,'3. Summary of Exp'!$A38)</f>
        <v>0</v>
      </c>
      <c r="G38" s="780">
        <f>SUMIFS('4. Details'!$L$5:$L$4484,'4. Details'!$C$5:$C$4484,"Consolidated Salary",'4. Details'!$A$5:$A$4484,'3. Summary of Exp'!$A38)</f>
        <v>0</v>
      </c>
      <c r="H38" s="780">
        <f>SUMIFS('4. Details'!$I$5:$I$4484,'4. Details'!$C$5:$C$4484,"Total Overhead Cost",'4. Details'!$A$5:$A$4484,'3. Summary of Exp'!$A38)</f>
        <v>2400000</v>
      </c>
      <c r="I38" s="780">
        <f>SUMIFS('4. Details'!$J$5:$J$4484,'4. Details'!$C$5:$C$4484,"Total Overhead Cost",'4. Details'!$A$5:$A$4484,'3. Summary of Exp'!$A38)</f>
        <v>350000</v>
      </c>
      <c r="J38" s="780">
        <f>SUMIFS('4. Details'!$Q$5:$Q$4484,'4. Details'!$C$5:$C$4484,"Consolidated Salary",'4. Details'!$A$5:$A$4484,'3. Summary of Exp'!$A38)</f>
        <v>0</v>
      </c>
      <c r="K38" s="780">
        <f>SUMIFS('4. Details'!$M$5:$M$4484,'4. Details'!$C$5:$C$4484,"Total Overhead Cost",'4. Details'!$A$5:$A$4484,'3. Summary of Exp'!$A38)</f>
        <v>2400000</v>
      </c>
      <c r="L38" s="780">
        <f t="shared" si="1"/>
        <v>2400000</v>
      </c>
      <c r="M38" s="780">
        <f>SUMIFS('4. Details'!$K$5:$K$4484,'4. Details'!$C$5:$C$4484,"Total Overhead Cost",'4. Details'!$A$5:$A$4484,'3. Summary of Exp'!$A38)</f>
        <v>2400000</v>
      </c>
      <c r="N38" s="780">
        <f>SUMIFS('4. Details'!$L$5:$L$4484,'4. Details'!$C$5:$C$4484,"Total Overhead Cost",'4. Details'!$A$5:$A$4484,'3. Summary of Exp'!$A38)</f>
        <v>0</v>
      </c>
      <c r="O38" s="780">
        <f>SUMIFS('4. Details'!$I$5:$I$4484,'4. Details'!$C$5:$C$4484,"Total",'4. Details'!$A$5:$A$4484,'3. Summary of Exp'!$A38)</f>
        <v>0</v>
      </c>
      <c r="P38" s="780">
        <f>SUMIFS('4. Details'!$J$5:$J$4484,'4. Details'!$C$5:$C$4484,"Total",'4. Details'!$A$5:$A$4484,'3. Summary of Exp'!$A38)</f>
        <v>0</v>
      </c>
      <c r="Q38" s="780">
        <f>SUMIFS('4. Details'!Q$5:Q$4484,'4. Details'!$C$5:$C$4484,"Total Overhead Cost",'4. Details'!$A$5:$A$4484,'3. Summary of Exp'!$A38)</f>
        <v>550000</v>
      </c>
      <c r="R38" s="780">
        <f>SUMIFS('4. Details'!$M$5:$M$4484,'4. Details'!$C$5:$C$4484,"Total",'4. Details'!$A$5:$A$4484,'3. Summary of Exp'!$A38)</f>
        <v>0</v>
      </c>
      <c r="S38" s="780">
        <f>SUMIFS('4. Details'!$K$5:$K$4484,'4. Details'!$C$5:$C$4484,"Total",'4. Details'!$A$5:$A$4484,'3. Summary of Exp'!$A38)</f>
        <v>0</v>
      </c>
      <c r="T38" s="780">
        <f>SUMIFS('4. Details'!$L$5:$L$4484,'4. Details'!$C$5:$C$4484,"Total",'4. Details'!$A$5:$A$4484,'3. Summary of Exp'!$A38)</f>
        <v>0</v>
      </c>
      <c r="U38" s="780">
        <f>SUMIFS('4. Details'!$Q$5:$Q$4484,'4. Details'!$C$5:$C$4484,"Total",'4. Details'!$A$5:$A$4484,'3. Summary of Exp'!$A38)</f>
        <v>0</v>
      </c>
      <c r="V38" s="780">
        <f t="shared" si="3"/>
        <v>2400000</v>
      </c>
      <c r="W38" s="780">
        <f t="shared" si="2"/>
        <v>550000</v>
      </c>
    </row>
    <row r="39" spans="1:23" x14ac:dyDescent="0.25">
      <c r="A39" s="782" t="s">
        <v>704</v>
      </c>
      <c r="B39" s="779" t="s">
        <v>203</v>
      </c>
      <c r="C39" s="780">
        <f>SUMIFS('4. Details'!$I$5:$I$4484,'4. Details'!$C$5:$C$4484,"Consolidated Salary",'4. Details'!$A$5:$A$4484,'3. Summary of Exp'!$A39)</f>
        <v>0</v>
      </c>
      <c r="D39" s="780">
        <f>SUMIFS('4. Details'!$M$5:$M$4484,'4. Details'!$C$5:$C$4484,"Consolidated Salary",'4. Details'!$A$5:$A$4484,'3. Summary of Exp'!$A39)</f>
        <v>0</v>
      </c>
      <c r="E39" s="780">
        <f>SUMIFS('4. Details'!$J$5:$J$4484,'4. Details'!$C$5:$C$4484,"Consolidated Salary",'4. Details'!$A$5:$A$4484,'3. Summary of Exp'!$A39)</f>
        <v>0</v>
      </c>
      <c r="F39" s="780">
        <f>SUMIFS('4. Details'!$K$5:$K$4484,'4. Details'!$C$5:$C$4484,"Consolidated Salary",'4. Details'!$A$5:$A$4484,'3. Summary of Exp'!$A39)</f>
        <v>0</v>
      </c>
      <c r="G39" s="780">
        <f>SUMIFS('4. Details'!$L$5:$L$4484,'4. Details'!$C$5:$C$4484,"Consolidated Salary",'4. Details'!$A$5:$A$4484,'3. Summary of Exp'!$A39)</f>
        <v>0</v>
      </c>
      <c r="H39" s="780">
        <f>SUMIFS('4. Details'!$I$5:$I$4484,'4. Details'!$C$5:$C$4484,"Total Overhead Cost",'4. Details'!$A$5:$A$4484,'3. Summary of Exp'!$A39)</f>
        <v>43705000</v>
      </c>
      <c r="I39" s="780">
        <f>SUMIFS('4. Details'!$J$5:$J$4484,'4. Details'!$C$5:$C$4484,"Total Overhead Cost",'4. Details'!$A$5:$A$4484,'3. Summary of Exp'!$A39)</f>
        <v>175000</v>
      </c>
      <c r="J39" s="780">
        <f>SUMIFS('4. Details'!$Q$5:$Q$4484,'4. Details'!$C$5:$C$4484,"Consolidated Salary",'4. Details'!$A$5:$A$4484,'3. Summary of Exp'!$A39)</f>
        <v>0</v>
      </c>
      <c r="K39" s="780">
        <f>SUMIFS('4. Details'!$M$5:$M$4484,'4. Details'!$C$5:$C$4484,"Total Overhead Cost",'4. Details'!$A$5:$A$4484,'3. Summary of Exp'!$A39)</f>
        <v>43445000</v>
      </c>
      <c r="L39" s="780">
        <f t="shared" si="1"/>
        <v>43445000</v>
      </c>
      <c r="M39" s="780">
        <f>SUMIFS('4. Details'!$K$5:$K$4484,'4. Details'!$C$5:$C$4484,"Total Overhead Cost",'4. Details'!$A$5:$A$4484,'3. Summary of Exp'!$A39)</f>
        <v>43445000</v>
      </c>
      <c r="N39" s="780">
        <f>SUMIFS('4. Details'!$L$5:$L$4484,'4. Details'!$C$5:$C$4484,"Total Overhead Cost",'4. Details'!$A$5:$A$4484,'3. Summary of Exp'!$A39)</f>
        <v>0</v>
      </c>
      <c r="O39" s="780">
        <f>SUMIFS('4. Details'!$I$5:$I$4484,'4. Details'!$C$5:$C$4484,"Total",'4. Details'!$A$5:$A$4484,'3. Summary of Exp'!$A39)</f>
        <v>25000000</v>
      </c>
      <c r="P39" s="780">
        <f>SUMIFS('4. Details'!$J$5:$J$4484,'4. Details'!$C$5:$C$4484,"Total",'4. Details'!$A$5:$A$4484,'3. Summary of Exp'!$A39)</f>
        <v>0</v>
      </c>
      <c r="Q39" s="780">
        <f>SUMIFS('4. Details'!Q$5:Q$4484,'4. Details'!$C$5:$C$4484,"Total Overhead Cost",'4. Details'!$A$5:$A$4484,'3. Summary of Exp'!$A39)</f>
        <v>275000</v>
      </c>
      <c r="R39" s="780">
        <f>SUMIFS('4. Details'!$M$5:$M$4484,'4. Details'!$C$5:$C$4484,"Total",'4. Details'!$A$5:$A$4484,'3. Summary of Exp'!$A39)</f>
        <v>15000000</v>
      </c>
      <c r="S39" s="780">
        <f>SUMIFS('4. Details'!$K$5:$K$4484,'4. Details'!$C$5:$C$4484,"Total",'4. Details'!$A$5:$A$4484,'3. Summary of Exp'!$A39)</f>
        <v>15000000</v>
      </c>
      <c r="T39" s="780">
        <f>SUMIFS('4. Details'!$L$5:$L$4484,'4. Details'!$C$5:$C$4484,"Total",'4. Details'!$A$5:$A$4484,'3. Summary of Exp'!$A39)</f>
        <v>0</v>
      </c>
      <c r="U39" s="780">
        <f>SUMIFS('4. Details'!$Q$5:$Q$4484,'4. Details'!$C$5:$C$4484,"Total",'4. Details'!$A$5:$A$4484,'3. Summary of Exp'!$A39)</f>
        <v>0</v>
      </c>
      <c r="V39" s="780">
        <f t="shared" si="3"/>
        <v>58445000</v>
      </c>
      <c r="W39" s="780">
        <f t="shared" si="2"/>
        <v>275000</v>
      </c>
    </row>
    <row r="40" spans="1:23" x14ac:dyDescent="0.25">
      <c r="A40" s="782" t="s">
        <v>705</v>
      </c>
      <c r="B40" s="779" t="s">
        <v>828</v>
      </c>
      <c r="C40" s="780">
        <f>SUMIFS('4. Details'!$I$5:$I$4484,'4. Details'!$C$5:$C$4484,"Consolidated Salary",'4. Details'!$A$5:$A$4484,'3. Summary of Exp'!$A40)</f>
        <v>22832780</v>
      </c>
      <c r="D40" s="780">
        <f>SUMIFS('4. Details'!$M$5:$M$4484,'4. Details'!$C$5:$C$4484,"Consolidated Salary",'4. Details'!$A$5:$A$4484,'3. Summary of Exp'!$A40)</f>
        <v>22832780</v>
      </c>
      <c r="E40" s="780">
        <f>SUMIFS('4. Details'!$J$5:$J$4484,'4. Details'!$C$5:$C$4484,"Consolidated Salary",'4. Details'!$A$5:$A$4484,'3. Summary of Exp'!$A40)</f>
        <v>7947096</v>
      </c>
      <c r="F40" s="780">
        <f>SUMIFS('4. Details'!$K$5:$K$4484,'4. Details'!$C$5:$C$4484,"Consolidated Salary",'4. Details'!$A$5:$A$4484,'3. Summary of Exp'!$A40)</f>
        <v>22832780</v>
      </c>
      <c r="G40" s="780">
        <f>SUMIFS('4. Details'!$L$5:$L$4484,'4. Details'!$C$5:$C$4484,"Consolidated Salary",'4. Details'!$A$5:$A$4484,'3. Summary of Exp'!$A40)</f>
        <v>0</v>
      </c>
      <c r="H40" s="780">
        <f>SUMIFS('4. Details'!$I$5:$I$4484,'4. Details'!$C$5:$C$4484,"Total Overhead Cost",'4. Details'!$A$5:$A$4484,'3. Summary of Exp'!$A40)</f>
        <v>900000</v>
      </c>
      <c r="I40" s="780">
        <f>SUMIFS('4. Details'!$J$5:$J$4484,'4. Details'!$C$5:$C$4484,"Total Overhead Cost",'4. Details'!$A$5:$A$4484,'3. Summary of Exp'!$A40)</f>
        <v>262500000</v>
      </c>
      <c r="J40" s="780">
        <f>SUMIFS('4. Details'!$Q$5:$Q$4484,'4. Details'!$C$5:$C$4484,"Consolidated Salary",'4. Details'!$A$5:$A$4484,'3. Summary of Exp'!$A40)</f>
        <v>14084209.51</v>
      </c>
      <c r="K40" s="780">
        <f>SUMIFS('4. Details'!$M$5:$M$4484,'4. Details'!$C$5:$C$4484,"Total Overhead Cost",'4. Details'!$A$5:$A$4484,'3. Summary of Exp'!$A40)</f>
        <v>525000</v>
      </c>
      <c r="L40" s="780">
        <f t="shared" si="1"/>
        <v>23357780</v>
      </c>
      <c r="M40" s="780">
        <f>SUMIFS('4. Details'!$K$5:$K$4484,'4. Details'!$C$5:$C$4484,"Total Overhead Cost",'4. Details'!$A$5:$A$4484,'3. Summary of Exp'!$A40)</f>
        <v>525000</v>
      </c>
      <c r="N40" s="780">
        <f>SUMIFS('4. Details'!$L$5:$L$4484,'4. Details'!$C$5:$C$4484,"Total Overhead Cost",'4. Details'!$A$5:$A$4484,'3. Summary of Exp'!$A40)</f>
        <v>0</v>
      </c>
      <c r="O40" s="780">
        <f>SUMIFS('4. Details'!$I$5:$I$4484,'4. Details'!$C$5:$C$4484,"Total",'4. Details'!$A$5:$A$4484,'3. Summary of Exp'!$A40)</f>
        <v>5000000</v>
      </c>
      <c r="P40" s="780">
        <f>SUMIFS('4. Details'!$J$5:$J$4484,'4. Details'!$C$5:$C$4484,"Total",'4. Details'!$A$5:$A$4484,'3. Summary of Exp'!$A40)</f>
        <v>0</v>
      </c>
      <c r="Q40" s="780">
        <f>SUMIFS('4. Details'!Q$5:Q$4484,'4. Details'!$C$5:$C$4484,"Total Overhead Cost",'4. Details'!$A$5:$A$4484,'3. Summary of Exp'!$A40)</f>
        <v>412500</v>
      </c>
      <c r="R40" s="780">
        <f>SUMIFS('4. Details'!$M$5:$M$4484,'4. Details'!$C$5:$C$4484,"Total",'4. Details'!$A$5:$A$4484,'3. Summary of Exp'!$A40)</f>
        <v>0</v>
      </c>
      <c r="S40" s="780">
        <f>SUMIFS('4. Details'!$K$5:$K$4484,'4. Details'!$C$5:$C$4484,"Total",'4. Details'!$A$5:$A$4484,'3. Summary of Exp'!$A40)</f>
        <v>0</v>
      </c>
      <c r="T40" s="780">
        <f>SUMIFS('4. Details'!$L$5:$L$4484,'4. Details'!$C$5:$C$4484,"Total",'4. Details'!$A$5:$A$4484,'3. Summary of Exp'!$A40)</f>
        <v>0</v>
      </c>
      <c r="U40" s="780">
        <f>SUMIFS('4. Details'!$Q$5:$Q$4484,'4. Details'!$C$5:$C$4484,"Total",'4. Details'!$A$5:$A$4484,'3. Summary of Exp'!$A40)</f>
        <v>0</v>
      </c>
      <c r="V40" s="780">
        <f t="shared" si="3"/>
        <v>23357780</v>
      </c>
      <c r="W40" s="780">
        <f t="shared" si="2"/>
        <v>14496709.51</v>
      </c>
    </row>
    <row r="41" spans="1:23" x14ac:dyDescent="0.25">
      <c r="A41" s="782" t="s">
        <v>346</v>
      </c>
      <c r="B41" s="779" t="s">
        <v>829</v>
      </c>
      <c r="C41" s="780">
        <f>SUMIFS('4. Details'!$I$5:$I$4484,'4. Details'!$C$5:$C$4484,"Consolidated Salary",'4. Details'!$A$5:$A$4484,'3. Summary of Exp'!$A41)</f>
        <v>42564840</v>
      </c>
      <c r="D41" s="780">
        <f>SUMIFS('4. Details'!$M$5:$M$4484,'4. Details'!$C$5:$C$4484,"Consolidated Salary",'4. Details'!$A$5:$A$4484,'3. Summary of Exp'!$A41)</f>
        <v>42564840</v>
      </c>
      <c r="E41" s="780">
        <f>SUMIFS('4. Details'!$J$5:$J$4484,'4. Details'!$C$5:$C$4484,"Consolidated Salary",'4. Details'!$A$5:$A$4484,'3. Summary of Exp'!$A41)</f>
        <v>17623363</v>
      </c>
      <c r="F41" s="780">
        <f>SUMIFS('4. Details'!$K$5:$K$4484,'4. Details'!$C$5:$C$4484,"Consolidated Salary",'4. Details'!$A$5:$A$4484,'3. Summary of Exp'!$A41)</f>
        <v>42564840</v>
      </c>
      <c r="G41" s="780">
        <f>SUMIFS('4. Details'!$L$5:$L$4484,'4. Details'!$C$5:$C$4484,"Consolidated Salary",'4. Details'!$A$5:$A$4484,'3. Summary of Exp'!$A41)</f>
        <v>0</v>
      </c>
      <c r="H41" s="780">
        <f>SUMIFS('4. Details'!$I$5:$I$4484,'4. Details'!$C$5:$C$4484,"Total Overhead Cost",'4. Details'!$A$5:$A$4484,'3. Summary of Exp'!$A41)</f>
        <v>420000000</v>
      </c>
      <c r="I41" s="780">
        <f>SUMIFS('4. Details'!$J$5:$J$4484,'4. Details'!$C$5:$C$4484,"Total Overhead Cost",'4. Details'!$A$5:$A$4484,'3. Summary of Exp'!$A41)</f>
        <v>22735290</v>
      </c>
      <c r="J41" s="780">
        <f>SUMIFS('4. Details'!$Q$5:$Q$4484,'4. Details'!$C$5:$C$4484,"Consolidated Salary",'4. Details'!$A$5:$A$4484,'3. Summary of Exp'!$A41)</f>
        <v>32717138.84</v>
      </c>
      <c r="K41" s="780">
        <f>SUMIFS('4. Details'!$M$5:$M$4484,'4. Details'!$C$5:$C$4484,"Total Overhead Cost",'4. Details'!$A$5:$A$4484,'3. Summary of Exp'!$A41)</f>
        <v>217500000</v>
      </c>
      <c r="L41" s="780">
        <f t="shared" si="1"/>
        <v>260064840</v>
      </c>
      <c r="M41" s="780">
        <f>SUMIFS('4. Details'!$K$5:$K$4484,'4. Details'!$C$5:$C$4484,"Total Overhead Cost",'4. Details'!$A$5:$A$4484,'3. Summary of Exp'!$A41)</f>
        <v>217500000</v>
      </c>
      <c r="N41" s="780">
        <f>SUMIFS('4. Details'!$L$5:$L$4484,'4. Details'!$C$5:$C$4484,"Total Overhead Cost",'4. Details'!$A$5:$A$4484,'3. Summary of Exp'!$A41)</f>
        <v>0</v>
      </c>
      <c r="O41" s="780">
        <f>SUMIFS('4. Details'!$I$5:$I$4484,'4. Details'!$C$5:$C$4484,"Total",'4. Details'!$A$5:$A$4484,'3. Summary of Exp'!$A41)</f>
        <v>83000000</v>
      </c>
      <c r="P41" s="780">
        <f>SUMIFS('4. Details'!$J$5:$J$4484,'4. Details'!$C$5:$C$4484,"Total",'4. Details'!$A$5:$A$4484,'3. Summary of Exp'!$A41)</f>
        <v>44386387</v>
      </c>
      <c r="Q41" s="780">
        <f>SUMIFS('4. Details'!Q$5:Q$4484,'4. Details'!$C$5:$C$4484,"Total Overhead Cost",'4. Details'!$A$5:$A$4484,'3. Summary of Exp'!$A41)</f>
        <v>24935290</v>
      </c>
      <c r="R41" s="780">
        <f>SUMIFS('4. Details'!$M$5:$M$4484,'4. Details'!$C$5:$C$4484,"Total",'4. Details'!$A$5:$A$4484,'3. Summary of Exp'!$A41)</f>
        <v>44478000</v>
      </c>
      <c r="S41" s="780">
        <f>SUMIFS('4. Details'!$K$5:$K$4484,'4. Details'!$C$5:$C$4484,"Total",'4. Details'!$A$5:$A$4484,'3. Summary of Exp'!$A41)</f>
        <v>44478000</v>
      </c>
      <c r="T41" s="780">
        <f>SUMIFS('4. Details'!$L$5:$L$4484,'4. Details'!$C$5:$C$4484,"Total",'4. Details'!$A$5:$A$4484,'3. Summary of Exp'!$A41)</f>
        <v>0</v>
      </c>
      <c r="U41" s="780">
        <f>SUMIFS('4. Details'!$Q$5:$Q$4484,'4. Details'!$C$5:$C$4484,"Total",'4. Details'!$A$5:$A$4484,'3. Summary of Exp'!$A41)</f>
        <v>44276387</v>
      </c>
      <c r="V41" s="780">
        <f t="shared" si="3"/>
        <v>304542840</v>
      </c>
      <c r="W41" s="780">
        <f t="shared" si="2"/>
        <v>101928815.84</v>
      </c>
    </row>
    <row r="42" spans="1:23" x14ac:dyDescent="0.25">
      <c r="A42" s="778" t="s">
        <v>709</v>
      </c>
      <c r="B42" s="779" t="s">
        <v>895</v>
      </c>
      <c r="C42" s="780">
        <f>SUMIFS('4. Details'!$I$5:$I$4484,'4. Details'!$C$5:$C$4484,"Consolidated Salary",'4. Details'!$A$5:$A$4484,'3. Summary of Exp'!$A42)</f>
        <v>488000000</v>
      </c>
      <c r="D42" s="780">
        <f>SUMIFS('4. Details'!$M$5:$M$4484,'4. Details'!$C$5:$C$4484,"Consolidated Salary",'4. Details'!$A$5:$A$4484,'3. Summary of Exp'!$A42)</f>
        <v>350000000</v>
      </c>
      <c r="E42" s="780">
        <f>SUMIFS('4. Details'!$J$5:$J$4484,'4. Details'!$C$5:$C$4484,"Consolidated Salary",'4. Details'!$A$5:$A$4484,'3. Summary of Exp'!$A42)</f>
        <v>124994783</v>
      </c>
      <c r="F42" s="780">
        <f>SUMIFS('4. Details'!$K$5:$K$4484,'4. Details'!$C$5:$C$4484,"Consolidated Salary",'4. Details'!$A$5:$A$4484,'3. Summary of Exp'!$A42)</f>
        <v>350000000</v>
      </c>
      <c r="G42" s="780">
        <f>SUMIFS('4. Details'!$L$5:$L$4484,'4. Details'!$C$5:$C$4484,"Consolidated Salary",'4. Details'!$A$5:$A$4484,'3. Summary of Exp'!$A42)</f>
        <v>0</v>
      </c>
      <c r="H42" s="780">
        <f>SUMIFS('4. Details'!$I$5:$I$4484,'4. Details'!$C$5:$C$4484,"Total Overhead Cost",'4. Details'!$A$5:$A$4484,'3. Summary of Exp'!$A42)</f>
        <v>2057205248</v>
      </c>
      <c r="I42" s="780">
        <f>SUMIFS('4. Details'!$J$5:$J$4484,'4. Details'!$C$5:$C$4484,"Total Overhead Cost",'4. Details'!$A$5:$A$4484,'3. Summary of Exp'!$A42)</f>
        <v>455826644</v>
      </c>
      <c r="J42" s="780">
        <f>SUMIFS('4. Details'!$Q$5:$Q$4484,'4. Details'!$C$5:$C$4484,"Consolidated Salary",'4. Details'!$A$5:$A$4484,'3. Summary of Exp'!$A42)</f>
        <v>223231160.49000001</v>
      </c>
      <c r="K42" s="780">
        <f>SUMIFS('4. Details'!$M$5:$M$4484,'4. Details'!$C$5:$C$4484,"Total Overhead Cost",'4. Details'!$A$5:$A$4484,'3. Summary of Exp'!$A42)</f>
        <v>1737205248</v>
      </c>
      <c r="L42" s="780">
        <f t="shared" si="1"/>
        <v>2087205248</v>
      </c>
      <c r="M42" s="780">
        <f>SUMIFS('4. Details'!$K$5:$K$4484,'4. Details'!$C$5:$C$4484,"Total Overhead Cost",'4. Details'!$A$5:$A$4484,'3. Summary of Exp'!$A42)</f>
        <v>1737205248</v>
      </c>
      <c r="N42" s="780">
        <f>SUMIFS('4. Details'!$L$5:$L$4484,'4. Details'!$C$5:$C$4484,"Total Overhead Cost",'4. Details'!$A$5:$A$4484,'3. Summary of Exp'!$A42)</f>
        <v>0</v>
      </c>
      <c r="O42" s="780">
        <f>SUMIFS('4. Details'!$I$5:$I$4484,'4. Details'!$C$5:$C$4484,"Total",'4. Details'!$A$5:$A$4484,'3. Summary of Exp'!$A42)</f>
        <v>799500000</v>
      </c>
      <c r="P42" s="780">
        <f>SUMIFS('4. Details'!$J$5:$J$4484,'4. Details'!$C$5:$C$4484,"Total",'4. Details'!$A$5:$A$4484,'3. Summary of Exp'!$A42)</f>
        <v>0</v>
      </c>
      <c r="Q42" s="780">
        <f>SUMIFS('4. Details'!Q$5:Q$4484,'4. Details'!$C$5:$C$4484,"Total Overhead Cost",'4. Details'!$A$5:$A$4484,'3. Summary of Exp'!$A42)</f>
        <v>830881643.70000005</v>
      </c>
      <c r="R42" s="780">
        <f>SUMIFS('4. Details'!$M$5:$M$4484,'4. Details'!$C$5:$C$4484,"Total",'4. Details'!$A$5:$A$4484,'3. Summary of Exp'!$A42)</f>
        <v>479700000</v>
      </c>
      <c r="S42" s="780">
        <f>SUMIFS('4. Details'!$K$5:$K$4484,'4. Details'!$C$5:$C$4484,"Total",'4. Details'!$A$5:$A$4484,'3. Summary of Exp'!$A42)</f>
        <v>479700000</v>
      </c>
      <c r="T42" s="780">
        <f>SUMIFS('4. Details'!$L$5:$L$4484,'4. Details'!$C$5:$C$4484,"Total",'4. Details'!$A$5:$A$4484,'3. Summary of Exp'!$A42)</f>
        <v>0</v>
      </c>
      <c r="U42" s="780">
        <f>SUMIFS('4. Details'!$Q$5:$Q$4484,'4. Details'!$C$5:$C$4484,"Total",'4. Details'!$A$5:$A$4484,'3. Summary of Exp'!$A42)</f>
        <v>9296000</v>
      </c>
      <c r="V42" s="780">
        <f t="shared" si="3"/>
        <v>2566905248</v>
      </c>
      <c r="W42" s="780">
        <f t="shared" si="2"/>
        <v>1063408804.1900001</v>
      </c>
    </row>
    <row r="43" spans="1:23" x14ac:dyDescent="0.25">
      <c r="A43" s="778" t="s">
        <v>322</v>
      </c>
      <c r="B43" s="779" t="s">
        <v>896</v>
      </c>
      <c r="C43" s="780">
        <f>SUMIFS('4. Details'!$I$5:$I$4484,'4. Details'!$C$5:$C$4484,"Consolidated Salary",'4. Details'!$A$5:$A$4484,'3. Summary of Exp'!$A43)</f>
        <v>14479820</v>
      </c>
      <c r="D43" s="780">
        <f>SUMIFS('4. Details'!$M$5:$M$4484,'4. Details'!$C$5:$C$4484,"Consolidated Salary",'4. Details'!$A$5:$A$4484,'3. Summary of Exp'!$A43)</f>
        <v>14479820</v>
      </c>
      <c r="E43" s="780">
        <f>SUMIFS('4. Details'!$J$5:$J$4484,'4. Details'!$C$5:$C$4484,"Consolidated Salary",'4. Details'!$A$5:$A$4484,'3. Summary of Exp'!$A43)</f>
        <v>4212282</v>
      </c>
      <c r="F43" s="780">
        <f>SUMIFS('4. Details'!$K$5:$K$4484,'4. Details'!$C$5:$C$4484,"Consolidated Salary",'4. Details'!$A$5:$A$4484,'3. Summary of Exp'!$A43)</f>
        <v>14479820</v>
      </c>
      <c r="G43" s="780">
        <f>SUMIFS('4. Details'!$L$5:$L$4484,'4. Details'!$C$5:$C$4484,"Consolidated Salary",'4. Details'!$A$5:$A$4484,'3. Summary of Exp'!$A43)</f>
        <v>0</v>
      </c>
      <c r="H43" s="780">
        <f>SUMIFS('4. Details'!$I$5:$I$4484,'4. Details'!$C$5:$C$4484,"Total Overhead Cost",'4. Details'!$A$5:$A$4484,'3. Summary of Exp'!$A43)</f>
        <v>108000000</v>
      </c>
      <c r="I43" s="780">
        <f>SUMIFS('4. Details'!$J$5:$J$4484,'4. Details'!$C$5:$C$4484,"Total Overhead Cost",'4. Details'!$A$5:$A$4484,'3. Summary of Exp'!$A43)</f>
        <v>875000</v>
      </c>
      <c r="J43" s="780">
        <f>SUMIFS('4. Details'!$Q$5:$Q$4484,'4. Details'!$C$5:$C$4484,"Consolidated Salary",'4. Details'!$A$5:$A$4484,'3. Summary of Exp'!$A43)</f>
        <v>9564276.6400000006</v>
      </c>
      <c r="K43" s="780">
        <f>SUMIFS('4. Details'!$M$5:$M$4484,'4. Details'!$C$5:$C$4484,"Total Overhead Cost",'4. Details'!$A$5:$A$4484,'3. Summary of Exp'!$A43)</f>
        <v>61450000</v>
      </c>
      <c r="L43" s="780">
        <f t="shared" si="1"/>
        <v>75929820</v>
      </c>
      <c r="M43" s="780">
        <f>SUMIFS('4. Details'!$K$5:$K$4484,'4. Details'!$C$5:$C$4484,"Total Overhead Cost",'4. Details'!$A$5:$A$4484,'3. Summary of Exp'!$A43)</f>
        <v>61450000</v>
      </c>
      <c r="N43" s="780">
        <f>SUMIFS('4. Details'!$L$5:$L$4484,'4. Details'!$C$5:$C$4484,"Total Overhead Cost",'4. Details'!$A$5:$A$4484,'3. Summary of Exp'!$A43)</f>
        <v>0</v>
      </c>
      <c r="O43" s="780">
        <f>SUMIFS('4. Details'!$I$5:$I$4484,'4. Details'!$C$5:$C$4484,"Total",'4. Details'!$A$5:$A$4484,'3. Summary of Exp'!$A43)</f>
        <v>0</v>
      </c>
      <c r="P43" s="780">
        <f>SUMIFS('4. Details'!$J$5:$J$4484,'4. Details'!$C$5:$C$4484,"Total",'4. Details'!$A$5:$A$4484,'3. Summary of Exp'!$A43)</f>
        <v>0</v>
      </c>
      <c r="Q43" s="780">
        <f>SUMIFS('4. Details'!Q$5:Q$4484,'4. Details'!$C$5:$C$4484,"Total Overhead Cost",'4. Details'!$A$5:$A$4484,'3. Summary of Exp'!$A43)</f>
        <v>1875000</v>
      </c>
      <c r="R43" s="780">
        <f>SUMIFS('4. Details'!$M$5:$M$4484,'4. Details'!$C$5:$C$4484,"Total",'4. Details'!$A$5:$A$4484,'3. Summary of Exp'!$A43)</f>
        <v>0</v>
      </c>
      <c r="S43" s="780">
        <f>SUMIFS('4. Details'!$K$5:$K$4484,'4. Details'!$C$5:$C$4484,"Total",'4. Details'!$A$5:$A$4484,'3. Summary of Exp'!$A43)</f>
        <v>0</v>
      </c>
      <c r="T43" s="780">
        <f>SUMIFS('4. Details'!$L$5:$L$4484,'4. Details'!$C$5:$C$4484,"Total",'4. Details'!$A$5:$A$4484,'3. Summary of Exp'!$A43)</f>
        <v>0</v>
      </c>
      <c r="U43" s="780">
        <f>SUMIFS('4. Details'!$Q$5:$Q$4484,'4. Details'!$C$5:$C$4484,"Total",'4. Details'!$A$5:$A$4484,'3. Summary of Exp'!$A43)</f>
        <v>0</v>
      </c>
      <c r="V43" s="780">
        <f t="shared" si="3"/>
        <v>75929820</v>
      </c>
      <c r="W43" s="780">
        <f t="shared" si="2"/>
        <v>11439276.640000001</v>
      </c>
    </row>
    <row r="44" spans="1:23" x14ac:dyDescent="0.25">
      <c r="A44" s="778" t="s">
        <v>315</v>
      </c>
      <c r="B44" s="779" t="s">
        <v>1402</v>
      </c>
      <c r="C44" s="780">
        <f>SUMIFS('4. Details'!$I$5:$I$4484,'4. Details'!$C$5:$C$4484,"Consolidated Salary",'4. Details'!$A$5:$A$4484,'3. Summary of Exp'!$A44)</f>
        <v>110176130</v>
      </c>
      <c r="D44" s="780">
        <f>SUMIFS('4. Details'!$M$5:$M$4484,'4. Details'!$C$5:$C$4484,"Consolidated Salary",'4. Details'!$A$5:$A$4484,'3. Summary of Exp'!$A44)</f>
        <v>115176130</v>
      </c>
      <c r="E44" s="780">
        <f>SUMIFS('4. Details'!$J$5:$J$4484,'4. Details'!$C$5:$C$4484,"Consolidated Salary",'4. Details'!$A$5:$A$4484,'3. Summary of Exp'!$A44)</f>
        <v>46810733</v>
      </c>
      <c r="F44" s="780">
        <f>SUMIFS('4. Details'!$K$5:$K$4484,'4. Details'!$C$5:$C$4484,"Consolidated Salary",'4. Details'!$A$5:$A$4484,'3. Summary of Exp'!$A44)</f>
        <v>115176130</v>
      </c>
      <c r="G44" s="780">
        <f>SUMIFS('4. Details'!$L$5:$L$4484,'4. Details'!$C$5:$C$4484,"Consolidated Salary",'4. Details'!$A$5:$A$4484,'3. Summary of Exp'!$A44)</f>
        <v>0</v>
      </c>
      <c r="H44" s="780">
        <f>SUMIFS('4. Details'!$I$5:$I$4484,'4. Details'!$C$5:$C$4484,"Total Overhead Cost",'4. Details'!$A$5:$A$4484,'3. Summary of Exp'!$A44)</f>
        <v>47300000</v>
      </c>
      <c r="I44" s="780">
        <f>SUMIFS('4. Details'!$J$5:$J$4484,'4. Details'!$C$5:$C$4484,"Total Overhead Cost",'4. Details'!$A$5:$A$4484,'3. Summary of Exp'!$A44)</f>
        <v>46450000</v>
      </c>
      <c r="J44" s="780">
        <f>SUMIFS('4. Details'!$Q$5:$Q$4484,'4. Details'!$C$5:$C$4484,"Consolidated Salary",'4. Details'!$A$5:$A$4484,'3. Summary of Exp'!$A44)</f>
        <v>83319915.340000004</v>
      </c>
      <c r="K44" s="780">
        <f>SUMIFS('4. Details'!$M$5:$M$4484,'4. Details'!$C$5:$C$4484,"Total Overhead Cost",'4. Details'!$A$5:$A$4484,'3. Summary of Exp'!$A44)</f>
        <v>70900000</v>
      </c>
      <c r="L44" s="780">
        <f t="shared" si="1"/>
        <v>186076130</v>
      </c>
      <c r="M44" s="780">
        <f>SUMIFS('4. Details'!$K$5:$K$4484,'4. Details'!$C$5:$C$4484,"Total Overhead Cost",'4. Details'!$A$5:$A$4484,'3. Summary of Exp'!$A44)</f>
        <v>70900000</v>
      </c>
      <c r="N44" s="780">
        <f>SUMIFS('4. Details'!$L$5:$L$4484,'4. Details'!$C$5:$C$4484,"Total Overhead Cost",'4. Details'!$A$5:$A$4484,'3. Summary of Exp'!$A44)</f>
        <v>0</v>
      </c>
      <c r="O44" s="780">
        <f>SUMIFS('4. Details'!$I$5:$I$4484,'4. Details'!$C$5:$C$4484,"Total",'4. Details'!$A$5:$A$4484,'3. Summary of Exp'!$A44)</f>
        <v>530000000</v>
      </c>
      <c r="P44" s="780">
        <f>SUMIFS('4. Details'!$J$5:$J$4484,'4. Details'!$C$5:$C$4484,"Total",'4. Details'!$A$5:$A$4484,'3. Summary of Exp'!$A44)</f>
        <v>17220000</v>
      </c>
      <c r="Q44" s="780">
        <f>SUMIFS('4. Details'!Q$5:Q$4484,'4. Details'!$C$5:$C$4484,"Total Overhead Cost",'4. Details'!$A$5:$A$4484,'3. Summary of Exp'!$A44)</f>
        <v>54450000</v>
      </c>
      <c r="R44" s="780">
        <f>SUMIFS('4. Details'!$M$5:$M$4484,'4. Details'!$C$5:$C$4484,"Total",'4. Details'!$A$5:$A$4484,'3. Summary of Exp'!$A44)</f>
        <v>345000000</v>
      </c>
      <c r="S44" s="780">
        <f>SUMIFS('4. Details'!$K$5:$K$4484,'4. Details'!$C$5:$C$4484,"Total",'4. Details'!$A$5:$A$4484,'3. Summary of Exp'!$A44)</f>
        <v>345000000</v>
      </c>
      <c r="T44" s="780">
        <f>SUMIFS('4. Details'!$L$5:$L$4484,'4. Details'!$C$5:$C$4484,"Total",'4. Details'!$A$5:$A$4484,'3. Summary of Exp'!$A44)</f>
        <v>0</v>
      </c>
      <c r="U44" s="780">
        <f>SUMIFS('4. Details'!$Q$5:$Q$4484,'4. Details'!$C$5:$C$4484,"Total",'4. Details'!$A$5:$A$4484,'3. Summary of Exp'!$A44)</f>
        <v>82067919.370000005</v>
      </c>
      <c r="V44" s="780">
        <f t="shared" si="3"/>
        <v>531076130</v>
      </c>
      <c r="W44" s="780">
        <f t="shared" si="2"/>
        <v>219837834.71000001</v>
      </c>
    </row>
    <row r="45" spans="1:23" x14ac:dyDescent="0.25">
      <c r="A45" s="778" t="s">
        <v>318</v>
      </c>
      <c r="B45" s="779" t="s">
        <v>922</v>
      </c>
      <c r="C45" s="780">
        <f>SUMIFS('4. Details'!$I$5:$I$4484,'4. Details'!$C$5:$C$4484,"Consolidated Salary",'4. Details'!$A$5:$A$4484,'3. Summary of Exp'!$A45)</f>
        <v>133342260</v>
      </c>
      <c r="D45" s="780">
        <f>SUMIFS('4. Details'!$M$5:$M$4484,'4. Details'!$C$5:$C$4484,"Consolidated Salary",'4. Details'!$A$5:$A$4484,'3. Summary of Exp'!$A45)</f>
        <v>133342260</v>
      </c>
      <c r="E45" s="780">
        <f>SUMIFS('4. Details'!$J$5:$J$4484,'4. Details'!$C$5:$C$4484,"Consolidated Salary",'4. Details'!$A$5:$A$4484,'3. Summary of Exp'!$A45)</f>
        <v>44854502</v>
      </c>
      <c r="F45" s="780">
        <f>SUMIFS('4. Details'!$K$5:$K$4484,'4. Details'!$C$5:$C$4484,"Consolidated Salary",'4. Details'!$A$5:$A$4484,'3. Summary of Exp'!$A45)</f>
        <v>133342260</v>
      </c>
      <c r="G45" s="780">
        <f>SUMIFS('4. Details'!$L$5:$L$4484,'4. Details'!$C$5:$C$4484,"Consolidated Salary",'4. Details'!$A$5:$A$4484,'3. Summary of Exp'!$A45)</f>
        <v>0</v>
      </c>
      <c r="H45" s="780">
        <f>SUMIFS('4. Details'!$I$5:$I$4484,'4. Details'!$C$5:$C$4484,"Total Overhead Cost",'4. Details'!$A$5:$A$4484,'3. Summary of Exp'!$A45)</f>
        <v>21297000</v>
      </c>
      <c r="I45" s="780">
        <f>SUMIFS('4. Details'!$J$5:$J$4484,'4. Details'!$C$5:$C$4484,"Total Overhead Cost",'4. Details'!$A$5:$A$4484,'3. Summary of Exp'!$A45)</f>
        <v>2625000</v>
      </c>
      <c r="J45" s="780">
        <f>SUMIFS('4. Details'!$Q$5:$Q$4484,'4. Details'!$C$5:$C$4484,"Consolidated Salary",'4. Details'!$A$5:$A$4484,'3. Summary of Exp'!$A45)</f>
        <v>80441094.829999998</v>
      </c>
      <c r="K45" s="780">
        <f>SUMIFS('4. Details'!$M$5:$M$4484,'4. Details'!$C$5:$C$4484,"Total Overhead Cost",'4. Details'!$A$5:$A$4484,'3. Summary of Exp'!$A45)</f>
        <v>21297000</v>
      </c>
      <c r="L45" s="780">
        <f t="shared" si="1"/>
        <v>154639260</v>
      </c>
      <c r="M45" s="780">
        <f>SUMIFS('4. Details'!$K$5:$K$4484,'4. Details'!$C$5:$C$4484,"Total Overhead Cost",'4. Details'!$A$5:$A$4484,'3. Summary of Exp'!$A45)</f>
        <v>21297000</v>
      </c>
      <c r="N45" s="780">
        <f>SUMIFS('4. Details'!$L$5:$L$4484,'4. Details'!$C$5:$C$4484,"Total Overhead Cost",'4. Details'!$A$5:$A$4484,'3. Summary of Exp'!$A45)</f>
        <v>0</v>
      </c>
      <c r="O45" s="780">
        <f>SUMIFS('4. Details'!$I$5:$I$4484,'4. Details'!$C$5:$C$4484,"Total",'4. Details'!$A$5:$A$4484,'3. Summary of Exp'!$A45)</f>
        <v>90000000</v>
      </c>
      <c r="P45" s="780">
        <f>SUMIFS('4. Details'!$J$5:$J$4484,'4. Details'!$C$5:$C$4484,"Total",'4. Details'!$A$5:$A$4484,'3. Summary of Exp'!$A45)</f>
        <v>0</v>
      </c>
      <c r="Q45" s="780">
        <f>SUMIFS('4. Details'!Q$5:Q$4484,'4. Details'!$C$5:$C$4484,"Total Overhead Cost",'4. Details'!$A$5:$A$4484,'3. Summary of Exp'!$A45)</f>
        <v>4125000</v>
      </c>
      <c r="R45" s="780">
        <f>SUMIFS('4. Details'!$M$5:$M$4484,'4. Details'!$C$5:$C$4484,"Total",'4. Details'!$A$5:$A$4484,'3. Summary of Exp'!$A45)</f>
        <v>70000000</v>
      </c>
      <c r="S45" s="780">
        <f>SUMIFS('4. Details'!$K$5:$K$4484,'4. Details'!$C$5:$C$4484,"Total",'4. Details'!$A$5:$A$4484,'3. Summary of Exp'!$A45)</f>
        <v>70000000</v>
      </c>
      <c r="T45" s="780">
        <f>SUMIFS('4. Details'!$L$5:$L$4484,'4. Details'!$C$5:$C$4484,"Total",'4. Details'!$A$5:$A$4484,'3. Summary of Exp'!$A45)</f>
        <v>0</v>
      </c>
      <c r="U45" s="780">
        <f>SUMIFS('4. Details'!$Q$5:$Q$4484,'4. Details'!$C$5:$C$4484,"Total",'4. Details'!$A$5:$A$4484,'3. Summary of Exp'!$A45)</f>
        <v>0</v>
      </c>
      <c r="V45" s="780">
        <f t="shared" si="3"/>
        <v>224639260</v>
      </c>
      <c r="W45" s="780">
        <f t="shared" si="2"/>
        <v>84566094.829999998</v>
      </c>
    </row>
    <row r="46" spans="1:23" x14ac:dyDescent="0.25">
      <c r="A46" s="778" t="s">
        <v>317</v>
      </c>
      <c r="B46" s="779" t="s">
        <v>923</v>
      </c>
      <c r="C46" s="780">
        <f>SUMIFS('4. Details'!$I$5:$I$4484,'4. Details'!$C$5:$C$4484,"Consolidated Salary",'4. Details'!$A$5:$A$4484,'3. Summary of Exp'!$A46)</f>
        <v>122907840</v>
      </c>
      <c r="D46" s="780">
        <f>SUMIFS('4. Details'!$M$5:$M$4484,'4. Details'!$C$5:$C$4484,"Consolidated Salary",'4. Details'!$A$5:$A$4484,'3. Summary of Exp'!$A46)</f>
        <v>122907840</v>
      </c>
      <c r="E46" s="780">
        <f>SUMIFS('4. Details'!$J$5:$J$4484,'4. Details'!$C$5:$C$4484,"Consolidated Salary",'4. Details'!$A$5:$A$4484,'3. Summary of Exp'!$A46)</f>
        <v>41414869</v>
      </c>
      <c r="F46" s="780">
        <f>SUMIFS('4. Details'!$K$5:$K$4484,'4. Details'!$C$5:$C$4484,"Consolidated Salary",'4. Details'!$A$5:$A$4484,'3. Summary of Exp'!$A46)</f>
        <v>122907840</v>
      </c>
      <c r="G46" s="780">
        <f>SUMIFS('4. Details'!$L$5:$L$4484,'4. Details'!$C$5:$C$4484,"Consolidated Salary",'4. Details'!$A$5:$A$4484,'3. Summary of Exp'!$A46)</f>
        <v>0</v>
      </c>
      <c r="H46" s="780">
        <f>SUMIFS('4. Details'!$I$5:$I$4484,'4. Details'!$C$5:$C$4484,"Total Overhead Cost",'4. Details'!$A$5:$A$4484,'3. Summary of Exp'!$A46)</f>
        <v>30000000</v>
      </c>
      <c r="I46" s="780">
        <f>SUMIFS('4. Details'!$J$5:$J$4484,'4. Details'!$C$5:$C$4484,"Total Overhead Cost",'4. Details'!$A$5:$A$4484,'3. Summary of Exp'!$A46)</f>
        <v>1532130</v>
      </c>
      <c r="J46" s="780">
        <f>SUMIFS('4. Details'!$Q$5:$Q$4484,'4. Details'!$C$5:$C$4484,"Consolidated Salary",'4. Details'!$A$5:$A$4484,'3. Summary of Exp'!$A46)</f>
        <v>74003242.849999994</v>
      </c>
      <c r="K46" s="780">
        <f>SUMIFS('4. Details'!$M$5:$M$4484,'4. Details'!$C$5:$C$4484,"Total Overhead Cost",'4. Details'!$A$5:$A$4484,'3. Summary of Exp'!$A46)</f>
        <v>30000000</v>
      </c>
      <c r="L46" s="780">
        <f t="shared" si="1"/>
        <v>152907840</v>
      </c>
      <c r="M46" s="780">
        <f>SUMIFS('4. Details'!$K$5:$K$4484,'4. Details'!$C$5:$C$4484,"Total Overhead Cost",'4. Details'!$A$5:$A$4484,'3. Summary of Exp'!$A46)</f>
        <v>30000000</v>
      </c>
      <c r="N46" s="780">
        <f>SUMIFS('4. Details'!$L$5:$L$4484,'4. Details'!$C$5:$C$4484,"Total Overhead Cost",'4. Details'!$A$5:$A$4484,'3. Summary of Exp'!$A46)</f>
        <v>0</v>
      </c>
      <c r="O46" s="780">
        <f>SUMIFS('4. Details'!$I$5:$I$4484,'4. Details'!$C$5:$C$4484,"Total",'4. Details'!$A$5:$A$4484,'3. Summary of Exp'!$A46)</f>
        <v>67000000</v>
      </c>
      <c r="P46" s="780">
        <f>SUMIFS('4. Details'!$J$5:$J$4484,'4. Details'!$C$5:$C$4484,"Total",'4. Details'!$A$5:$A$4484,'3. Summary of Exp'!$A46)</f>
        <v>0</v>
      </c>
      <c r="Q46" s="780">
        <f>SUMIFS('4. Details'!Q$5:Q$4484,'4. Details'!$C$5:$C$4484,"Total Overhead Cost",'4. Details'!$A$5:$A$4484,'3. Summary of Exp'!$A46)</f>
        <v>1982130</v>
      </c>
      <c r="R46" s="780">
        <f>SUMIFS('4. Details'!$M$5:$M$4484,'4. Details'!$C$5:$C$4484,"Total",'4. Details'!$A$5:$A$4484,'3. Summary of Exp'!$A46)</f>
        <v>23000000</v>
      </c>
      <c r="S46" s="780">
        <f>SUMIFS('4. Details'!$K$5:$K$4484,'4. Details'!$C$5:$C$4484,"Total",'4. Details'!$A$5:$A$4484,'3. Summary of Exp'!$A46)</f>
        <v>23000000</v>
      </c>
      <c r="T46" s="780">
        <f>SUMIFS('4. Details'!$L$5:$L$4484,'4. Details'!$C$5:$C$4484,"Total",'4. Details'!$A$5:$A$4484,'3. Summary of Exp'!$A46)</f>
        <v>0</v>
      </c>
      <c r="U46" s="780">
        <f>SUMIFS('4. Details'!$Q$5:$Q$4484,'4. Details'!$C$5:$C$4484,"Total",'4. Details'!$A$5:$A$4484,'3. Summary of Exp'!$A46)</f>
        <v>0</v>
      </c>
      <c r="V46" s="780">
        <f t="shared" si="3"/>
        <v>175907840</v>
      </c>
      <c r="W46" s="780">
        <f t="shared" si="2"/>
        <v>75985372.849999994</v>
      </c>
    </row>
    <row r="47" spans="1:23" x14ac:dyDescent="0.25">
      <c r="A47" s="782" t="s">
        <v>530</v>
      </c>
      <c r="B47" s="779" t="s">
        <v>830</v>
      </c>
      <c r="C47" s="780">
        <f>SUMIFS('4. Details'!$I$5:$I$4484,'4. Details'!$C$5:$C$4484,"Consolidated Salary",'4. Details'!$A$5:$A$4484,'3. Summary of Exp'!$A47)</f>
        <v>34772360</v>
      </c>
      <c r="D47" s="780">
        <f>SUMIFS('4. Details'!$M$5:$M$4484,'4. Details'!$C$5:$C$4484,"Consolidated Salary",'4. Details'!$A$5:$A$4484,'3. Summary of Exp'!$A47)</f>
        <v>34772360</v>
      </c>
      <c r="E47" s="780">
        <f>SUMIFS('4. Details'!$J$5:$J$4484,'4. Details'!$C$5:$C$4484,"Consolidated Salary",'4. Details'!$A$5:$A$4484,'3. Summary of Exp'!$A47)</f>
        <v>11456790</v>
      </c>
      <c r="F47" s="780">
        <f>SUMIFS('4. Details'!$K$5:$K$4484,'4. Details'!$C$5:$C$4484,"Consolidated Salary",'4. Details'!$A$5:$A$4484,'3. Summary of Exp'!$A47)</f>
        <v>34772360</v>
      </c>
      <c r="G47" s="780">
        <f>SUMIFS('4. Details'!$L$5:$L$4484,'4. Details'!$C$5:$C$4484,"Consolidated Salary",'4. Details'!$A$5:$A$4484,'3. Summary of Exp'!$A47)</f>
        <v>0</v>
      </c>
      <c r="H47" s="780">
        <f>SUMIFS('4. Details'!$I$5:$I$4484,'4. Details'!$C$5:$C$4484,"Total Overhead Cost",'4. Details'!$A$5:$A$4484,'3. Summary of Exp'!$A47)</f>
        <v>8000000</v>
      </c>
      <c r="I47" s="780">
        <f>SUMIFS('4. Details'!$J$5:$J$4484,'4. Details'!$C$5:$C$4484,"Total Overhead Cost",'4. Details'!$A$5:$A$4484,'3. Summary of Exp'!$A47)</f>
        <v>612000</v>
      </c>
      <c r="J47" s="780">
        <f>SUMIFS('4. Details'!$Q$5:$Q$4484,'4. Details'!$C$5:$C$4484,"Consolidated Salary",'4. Details'!$A$5:$A$4484,'3. Summary of Exp'!$A47)</f>
        <v>20606000.41</v>
      </c>
      <c r="K47" s="780">
        <f>SUMIFS('4. Details'!$M$5:$M$4484,'4. Details'!$C$5:$C$4484,"Total Overhead Cost",'4. Details'!$A$5:$A$4484,'3. Summary of Exp'!$A47)</f>
        <v>7125000</v>
      </c>
      <c r="L47" s="780">
        <f t="shared" si="1"/>
        <v>41897360</v>
      </c>
      <c r="M47" s="780">
        <f>SUMIFS('4. Details'!$K$5:$K$4484,'4. Details'!$C$5:$C$4484,"Total Overhead Cost",'4. Details'!$A$5:$A$4484,'3. Summary of Exp'!$A47)</f>
        <v>7125000</v>
      </c>
      <c r="N47" s="780">
        <f>SUMIFS('4. Details'!$L$5:$L$4484,'4. Details'!$C$5:$C$4484,"Total Overhead Cost",'4. Details'!$A$5:$A$4484,'3. Summary of Exp'!$A47)</f>
        <v>0</v>
      </c>
      <c r="O47" s="780">
        <f>SUMIFS('4. Details'!$I$5:$I$4484,'4. Details'!$C$5:$C$4484,"Total",'4. Details'!$A$5:$A$4484,'3. Summary of Exp'!$A47)</f>
        <v>60000000</v>
      </c>
      <c r="P47" s="780">
        <f>SUMIFS('4. Details'!$J$5:$J$4484,'4. Details'!$C$5:$C$4484,"Total",'4. Details'!$A$5:$A$4484,'3. Summary of Exp'!$A47)</f>
        <v>0</v>
      </c>
      <c r="Q47" s="780">
        <f>SUMIFS('4. Details'!Q$5:Q$4484,'4. Details'!$C$5:$C$4484,"Total Overhead Cost",'4. Details'!$A$5:$A$4484,'3. Summary of Exp'!$A47)</f>
        <v>962500</v>
      </c>
      <c r="R47" s="780">
        <f>SUMIFS('4. Details'!$M$5:$M$4484,'4. Details'!$C$5:$C$4484,"Total",'4. Details'!$A$5:$A$4484,'3. Summary of Exp'!$A47)</f>
        <v>20500000</v>
      </c>
      <c r="S47" s="780">
        <f>SUMIFS('4. Details'!$K$5:$K$4484,'4. Details'!$C$5:$C$4484,"Total",'4. Details'!$A$5:$A$4484,'3. Summary of Exp'!$A47)</f>
        <v>20500000</v>
      </c>
      <c r="T47" s="780">
        <f>SUMIFS('4. Details'!$L$5:$L$4484,'4. Details'!$C$5:$C$4484,"Total",'4. Details'!$A$5:$A$4484,'3. Summary of Exp'!$A47)</f>
        <v>0</v>
      </c>
      <c r="U47" s="780">
        <f>SUMIFS('4. Details'!$Q$5:$Q$4484,'4. Details'!$C$5:$C$4484,"Total",'4. Details'!$A$5:$A$4484,'3. Summary of Exp'!$A47)</f>
        <v>0</v>
      </c>
      <c r="V47" s="780">
        <f t="shared" si="3"/>
        <v>62397360</v>
      </c>
      <c r="W47" s="780">
        <f t="shared" si="2"/>
        <v>21568500.41</v>
      </c>
    </row>
    <row r="48" spans="1:23" x14ac:dyDescent="0.25">
      <c r="A48" s="778" t="s">
        <v>465</v>
      </c>
      <c r="B48" s="779" t="s">
        <v>1870</v>
      </c>
      <c r="C48" s="780">
        <f>SUMIFS('4. Details'!$I$5:$I$4484,'4. Details'!$C$5:$C$4484,"Consolidated Salary",'4. Details'!$A$5:$A$4484,'3. Summary of Exp'!$A48)</f>
        <v>56843520</v>
      </c>
      <c r="D48" s="780">
        <f>SUMIFS('4. Details'!$M$5:$M$4484,'4. Details'!$C$5:$C$4484,"Consolidated Salary",'4. Details'!$A$5:$A$4484,'3. Summary of Exp'!$A48)</f>
        <v>56843520</v>
      </c>
      <c r="E48" s="780">
        <f>SUMIFS('4. Details'!$J$5:$J$4484,'4. Details'!$C$5:$C$4484,"Consolidated Salary",'4. Details'!$A$5:$A$4484,'3. Summary of Exp'!$A48)</f>
        <v>23138066</v>
      </c>
      <c r="F48" s="780">
        <f>SUMIFS('4. Details'!$K$5:$K$4484,'4. Details'!$C$5:$C$4484,"Consolidated Salary",'4. Details'!$A$5:$A$4484,'3. Summary of Exp'!$A48)</f>
        <v>56843520</v>
      </c>
      <c r="G48" s="780">
        <f>SUMIFS('4. Details'!$L$5:$L$4484,'4. Details'!$C$5:$C$4484,"Consolidated Salary",'4. Details'!$A$5:$A$4484,'3. Summary of Exp'!$A48)</f>
        <v>0</v>
      </c>
      <c r="H48" s="780">
        <f>SUMIFS('4. Details'!$I$5:$I$4484,'4. Details'!$C$5:$C$4484,"Total Overhead Cost",'4. Details'!$A$5:$A$4484,'3. Summary of Exp'!$A48)</f>
        <v>7600000</v>
      </c>
      <c r="I48" s="780">
        <f>SUMIFS('4. Details'!$J$5:$J$4484,'4. Details'!$C$5:$C$4484,"Total Overhead Cost",'4. Details'!$A$5:$A$4484,'3. Summary of Exp'!$A48)</f>
        <v>656250</v>
      </c>
      <c r="J48" s="780">
        <f>SUMIFS('4. Details'!$Q$5:$Q$4484,'4. Details'!$C$5:$C$4484,"Consolidated Salary",'4. Details'!$A$5:$A$4484,'3. Summary of Exp'!$A48)</f>
        <v>41683802.600000001</v>
      </c>
      <c r="K48" s="780">
        <f>SUMIFS('4. Details'!$M$5:$M$4484,'4. Details'!$C$5:$C$4484,"Total Overhead Cost",'4. Details'!$A$5:$A$4484,'3. Summary of Exp'!$A48)</f>
        <v>3975000</v>
      </c>
      <c r="L48" s="780">
        <f t="shared" si="1"/>
        <v>60818520</v>
      </c>
      <c r="M48" s="780">
        <f>SUMIFS('4. Details'!$K$5:$K$4484,'4. Details'!$C$5:$C$4484,"Total Overhead Cost",'4. Details'!$A$5:$A$4484,'3. Summary of Exp'!$A48)</f>
        <v>3975000</v>
      </c>
      <c r="N48" s="780">
        <f>SUMIFS('4. Details'!$L$5:$L$4484,'4. Details'!$C$5:$C$4484,"Total Overhead Cost",'4. Details'!$A$5:$A$4484,'3. Summary of Exp'!$A48)</f>
        <v>0</v>
      </c>
      <c r="O48" s="780">
        <f>SUMIFS('4. Details'!$I$5:$I$4484,'4. Details'!$C$5:$C$4484,"Total",'4. Details'!$A$5:$A$4484,'3. Summary of Exp'!$A48)</f>
        <v>22000000</v>
      </c>
      <c r="P48" s="780">
        <f>SUMIFS('4. Details'!$J$5:$J$4484,'4. Details'!$C$5:$C$4484,"Total",'4. Details'!$A$5:$A$4484,'3. Summary of Exp'!$A48)</f>
        <v>0</v>
      </c>
      <c r="Q48" s="780">
        <f>SUMIFS('4. Details'!Q$5:Q$4484,'4. Details'!$C$5:$C$4484,"Total Overhead Cost",'4. Details'!$A$5:$A$4484,'3. Summary of Exp'!$A48)</f>
        <v>1031250</v>
      </c>
      <c r="R48" s="780">
        <f>SUMIFS('4. Details'!$M$5:$M$4484,'4. Details'!$C$5:$C$4484,"Total",'4. Details'!$A$5:$A$4484,'3. Summary of Exp'!$A48)</f>
        <v>14000000</v>
      </c>
      <c r="S48" s="780">
        <f>SUMIFS('4. Details'!$K$5:$K$4484,'4. Details'!$C$5:$C$4484,"Total",'4. Details'!$A$5:$A$4484,'3. Summary of Exp'!$A48)</f>
        <v>14000000</v>
      </c>
      <c r="T48" s="780">
        <f>SUMIFS('4. Details'!$L$5:$L$4484,'4. Details'!$C$5:$C$4484,"Total",'4. Details'!$A$5:$A$4484,'3. Summary of Exp'!$A48)</f>
        <v>0</v>
      </c>
      <c r="U48" s="780">
        <f>SUMIFS('4. Details'!$Q$5:$Q$4484,'4. Details'!$C$5:$C$4484,"Total",'4. Details'!$A$5:$A$4484,'3. Summary of Exp'!$A48)</f>
        <v>0</v>
      </c>
      <c r="V48" s="780">
        <f t="shared" si="3"/>
        <v>74818520</v>
      </c>
      <c r="W48" s="780">
        <f t="shared" si="2"/>
        <v>42715052.600000001</v>
      </c>
    </row>
    <row r="49" spans="1:23" x14ac:dyDescent="0.25">
      <c r="A49" s="778" t="s">
        <v>30</v>
      </c>
      <c r="B49" s="779" t="s">
        <v>832</v>
      </c>
      <c r="C49" s="780">
        <f>SUMIFS('4. Details'!$I$5:$I$4484,'4. Details'!$C$5:$C$4484,"Consolidated Salary",'4. Details'!$A$5:$A$4484,'3. Summary of Exp'!$A49)</f>
        <v>167712340</v>
      </c>
      <c r="D49" s="780">
        <f>SUMIFS('4. Details'!$M$5:$M$4484,'4. Details'!$C$5:$C$4484,"Consolidated Salary",'4. Details'!$A$5:$A$4484,'3. Summary of Exp'!$A49)</f>
        <v>169712340</v>
      </c>
      <c r="E49" s="780">
        <f>SUMIFS('4. Details'!$J$5:$J$4484,'4. Details'!$C$5:$C$4484,"Consolidated Salary",'4. Details'!$A$5:$A$4484,'3. Summary of Exp'!$A49)</f>
        <v>70233699</v>
      </c>
      <c r="F49" s="780">
        <f>SUMIFS('4. Details'!$K$5:$K$4484,'4. Details'!$C$5:$C$4484,"Consolidated Salary",'4. Details'!$A$5:$A$4484,'3. Summary of Exp'!$A49)</f>
        <v>169712340</v>
      </c>
      <c r="G49" s="780">
        <f>SUMIFS('4. Details'!$L$5:$L$4484,'4. Details'!$C$5:$C$4484,"Consolidated Salary",'4. Details'!$A$5:$A$4484,'3. Summary of Exp'!$A49)</f>
        <v>0</v>
      </c>
      <c r="H49" s="780">
        <f>SUMIFS('4. Details'!$I$5:$I$4484,'4. Details'!$C$5:$C$4484,"Total Overhead Cost",'4. Details'!$A$5:$A$4484,'3. Summary of Exp'!$A49)</f>
        <v>16650000</v>
      </c>
      <c r="I49" s="780">
        <f>SUMIFS('4. Details'!$J$5:$J$4484,'4. Details'!$C$5:$C$4484,"Total Overhead Cost",'4. Details'!$A$5:$A$4484,'3. Summary of Exp'!$A49)</f>
        <v>3150000</v>
      </c>
      <c r="J49" s="780">
        <f>SUMIFS('4. Details'!$Q$5:$Q$4484,'4. Details'!$C$5:$C$4484,"Consolidated Salary",'4. Details'!$A$5:$A$4484,'3. Summary of Exp'!$A49)</f>
        <v>126756588.13</v>
      </c>
      <c r="K49" s="780">
        <f>SUMIFS('4. Details'!$M$5:$M$4484,'4. Details'!$C$5:$C$4484,"Total Overhead Cost",'4. Details'!$A$5:$A$4484,'3. Summary of Exp'!$A49)</f>
        <v>51650000</v>
      </c>
      <c r="L49" s="780">
        <f t="shared" si="1"/>
        <v>221362340</v>
      </c>
      <c r="M49" s="780">
        <f>SUMIFS('4. Details'!$K$5:$K$4484,'4. Details'!$C$5:$C$4484,"Total Overhead Cost",'4. Details'!$A$5:$A$4484,'3. Summary of Exp'!$A49)</f>
        <v>51650000</v>
      </c>
      <c r="N49" s="780">
        <f>SUMIFS('4. Details'!$L$5:$L$4484,'4. Details'!$C$5:$C$4484,"Total Overhead Cost",'4. Details'!$A$5:$A$4484,'3. Summary of Exp'!$A49)</f>
        <v>0</v>
      </c>
      <c r="O49" s="780">
        <f>SUMIFS('4. Details'!$I$5:$I$4484,'4. Details'!$C$5:$C$4484,"Total",'4. Details'!$A$5:$A$4484,'3. Summary of Exp'!$A49)</f>
        <v>72000000</v>
      </c>
      <c r="P49" s="780">
        <f>SUMIFS('4. Details'!$J$5:$J$4484,'4. Details'!$C$5:$C$4484,"Total",'4. Details'!$A$5:$A$4484,'3. Summary of Exp'!$A49)</f>
        <v>0</v>
      </c>
      <c r="Q49" s="780">
        <f>SUMIFS('4. Details'!Q$5:Q$4484,'4. Details'!$C$5:$C$4484,"Total Overhead Cost",'4. Details'!$A$5:$A$4484,'3. Summary of Exp'!$A49)</f>
        <v>4950000</v>
      </c>
      <c r="R49" s="780">
        <f>SUMIFS('4. Details'!$M$5:$M$4484,'4. Details'!$C$5:$C$4484,"Total",'4. Details'!$A$5:$A$4484,'3. Summary of Exp'!$A49)</f>
        <v>30000000</v>
      </c>
      <c r="S49" s="780">
        <f>SUMIFS('4. Details'!$K$5:$K$4484,'4. Details'!$C$5:$C$4484,"Total",'4. Details'!$A$5:$A$4484,'3. Summary of Exp'!$A49)</f>
        <v>30000000</v>
      </c>
      <c r="T49" s="780">
        <f>SUMIFS('4. Details'!$L$5:$L$4484,'4. Details'!$C$5:$C$4484,"Total",'4. Details'!$A$5:$A$4484,'3. Summary of Exp'!$A49)</f>
        <v>0</v>
      </c>
      <c r="U49" s="780">
        <f>SUMIFS('4. Details'!$Q$5:$Q$4484,'4. Details'!$C$5:$C$4484,"Total",'4. Details'!$A$5:$A$4484,'3. Summary of Exp'!$A49)</f>
        <v>0</v>
      </c>
      <c r="V49" s="780">
        <f t="shared" si="3"/>
        <v>251362340</v>
      </c>
      <c r="W49" s="780">
        <f t="shared" si="2"/>
        <v>131706588.13</v>
      </c>
    </row>
    <row r="50" spans="1:23" x14ac:dyDescent="0.25">
      <c r="A50" s="778" t="s">
        <v>390</v>
      </c>
      <c r="B50" s="779" t="s">
        <v>924</v>
      </c>
      <c r="C50" s="780">
        <f>SUMIFS('4. Details'!$I$5:$I$4484,'4. Details'!$C$5:$C$4484,"Consolidated Salary",'4. Details'!$A$5:$A$4484,'3. Summary of Exp'!$A50)</f>
        <v>291576160</v>
      </c>
      <c r="D50" s="780">
        <f>SUMIFS('4. Details'!$M$5:$M$4484,'4. Details'!$C$5:$C$4484,"Consolidated Salary",'4. Details'!$A$5:$A$4484,'3. Summary of Exp'!$A50)</f>
        <v>291576160</v>
      </c>
      <c r="E50" s="780">
        <f>SUMIFS('4. Details'!$J$5:$J$4484,'4. Details'!$C$5:$C$4484,"Consolidated Salary",'4. Details'!$A$5:$A$4484,'3. Summary of Exp'!$A50)</f>
        <v>107570452</v>
      </c>
      <c r="F50" s="780">
        <f>SUMIFS('4. Details'!$K$5:$K$4484,'4. Details'!$C$5:$C$4484,"Consolidated Salary",'4. Details'!$A$5:$A$4484,'3. Summary of Exp'!$A50)</f>
        <v>291576160</v>
      </c>
      <c r="G50" s="780">
        <f>SUMIFS('4. Details'!$L$5:$L$4484,'4. Details'!$C$5:$C$4484,"Consolidated Salary",'4. Details'!$A$5:$A$4484,'3. Summary of Exp'!$A50)</f>
        <v>0</v>
      </c>
      <c r="H50" s="780">
        <f>SUMIFS('4. Details'!$I$5:$I$4484,'4. Details'!$C$5:$C$4484,"Total Overhead Cost",'4. Details'!$A$5:$A$4484,'3. Summary of Exp'!$A50)</f>
        <v>744000000</v>
      </c>
      <c r="I50" s="780">
        <f>SUMIFS('4. Details'!$J$5:$J$4484,'4. Details'!$C$5:$C$4484,"Total Overhead Cost",'4. Details'!$A$5:$A$4484,'3. Summary of Exp'!$A50)</f>
        <v>459927316</v>
      </c>
      <c r="J50" s="780">
        <f>SUMIFS('4. Details'!$Q$5:$Q$4484,'4. Details'!$C$5:$C$4484,"Consolidated Salary",'4. Details'!$A$5:$A$4484,'3. Summary of Exp'!$A50)</f>
        <v>191855862.72999999</v>
      </c>
      <c r="K50" s="780">
        <f>SUMIFS('4. Details'!$M$5:$M$4484,'4. Details'!$C$5:$C$4484,"Total Overhead Cost",'4. Details'!$A$5:$A$4484,'3. Summary of Exp'!$A50)</f>
        <v>1144000000</v>
      </c>
      <c r="L50" s="780">
        <f t="shared" si="1"/>
        <v>1435576160</v>
      </c>
      <c r="M50" s="780">
        <f>SUMIFS('4. Details'!$K$5:$K$4484,'4. Details'!$C$5:$C$4484,"Total Overhead Cost",'4. Details'!$A$5:$A$4484,'3. Summary of Exp'!$A50)</f>
        <v>1144000000</v>
      </c>
      <c r="N50" s="780">
        <f>SUMIFS('4. Details'!$L$5:$L$4484,'4. Details'!$C$5:$C$4484,"Total Overhead Cost",'4. Details'!$A$5:$A$4484,'3. Summary of Exp'!$A50)</f>
        <v>0</v>
      </c>
      <c r="O50" s="780">
        <f>SUMIFS('4. Details'!$I$5:$I$4484,'4. Details'!$C$5:$C$4484,"Total",'4. Details'!$A$5:$A$4484,'3. Summary of Exp'!$A50)</f>
        <v>630000000</v>
      </c>
      <c r="P50" s="780">
        <f>SUMIFS('4. Details'!$J$5:$J$4484,'4. Details'!$C$5:$C$4484,"Total",'4. Details'!$A$5:$A$4484,'3. Summary of Exp'!$A50)</f>
        <v>246743746</v>
      </c>
      <c r="Q50" s="780">
        <f>SUMIFS('4. Details'!Q$5:Q$4484,'4. Details'!$C$5:$C$4484,"Total Overhead Cost",'4. Details'!$A$5:$A$4484,'3. Summary of Exp'!$A50)</f>
        <v>797821432</v>
      </c>
      <c r="R50" s="780">
        <f>SUMIFS('4. Details'!$M$5:$M$4484,'4. Details'!$C$5:$C$4484,"Total",'4. Details'!$A$5:$A$4484,'3. Summary of Exp'!$A50)</f>
        <v>470000000</v>
      </c>
      <c r="S50" s="780">
        <f>SUMIFS('4. Details'!$K$5:$K$4484,'4. Details'!$C$5:$C$4484,"Total",'4. Details'!$A$5:$A$4484,'3. Summary of Exp'!$A50)</f>
        <v>470000000</v>
      </c>
      <c r="T50" s="780">
        <f>SUMIFS('4. Details'!$L$5:$L$4484,'4. Details'!$C$5:$C$4484,"Total",'4. Details'!$A$5:$A$4484,'3. Summary of Exp'!$A50)</f>
        <v>0</v>
      </c>
      <c r="U50" s="780">
        <f>SUMIFS('4. Details'!$Q$5:$Q$4484,'4. Details'!$C$5:$C$4484,"Total",'4. Details'!$A$5:$A$4484,'3. Summary of Exp'!$A50)</f>
        <v>375812965</v>
      </c>
      <c r="V50" s="780">
        <f t="shared" si="3"/>
        <v>1905576160</v>
      </c>
      <c r="W50" s="780">
        <f t="shared" si="2"/>
        <v>1365490259.73</v>
      </c>
    </row>
    <row r="51" spans="1:23" x14ac:dyDescent="0.25">
      <c r="A51" s="778" t="s">
        <v>541</v>
      </c>
      <c r="B51" s="779" t="s">
        <v>925</v>
      </c>
      <c r="C51" s="780">
        <f>SUMIFS('4. Details'!$I$5:$I$4484,'4. Details'!$C$5:$C$4484,"Consolidated Salary",'4. Details'!$A$5:$A$4484,'3. Summary of Exp'!$A51)</f>
        <v>63564760</v>
      </c>
      <c r="D51" s="780">
        <f>SUMIFS('4. Details'!$M$5:$M$4484,'4. Details'!$C$5:$C$4484,"Consolidated Salary",'4. Details'!$A$5:$A$4484,'3. Summary of Exp'!$A51)</f>
        <v>70564760</v>
      </c>
      <c r="E51" s="780">
        <f>SUMIFS('4. Details'!$J$5:$J$4484,'4. Details'!$C$5:$C$4484,"Consolidated Salary",'4. Details'!$A$5:$A$4484,'3. Summary of Exp'!$A51)</f>
        <v>26853036</v>
      </c>
      <c r="F51" s="780">
        <f>SUMIFS('4. Details'!$K$5:$K$4484,'4. Details'!$C$5:$C$4484,"Consolidated Salary",'4. Details'!$A$5:$A$4484,'3. Summary of Exp'!$A51)</f>
        <v>70564760</v>
      </c>
      <c r="G51" s="780">
        <f>SUMIFS('4. Details'!$L$5:$L$4484,'4. Details'!$C$5:$C$4484,"Consolidated Salary",'4. Details'!$A$5:$A$4484,'3. Summary of Exp'!$A51)</f>
        <v>0</v>
      </c>
      <c r="H51" s="780">
        <f>SUMIFS('4. Details'!$I$5:$I$4484,'4. Details'!$C$5:$C$4484,"Total Overhead Cost",'4. Details'!$A$5:$A$4484,'3. Summary of Exp'!$A51)</f>
        <v>74000000</v>
      </c>
      <c r="I51" s="780">
        <f>SUMIFS('4. Details'!$J$5:$J$4484,'4. Details'!$C$5:$C$4484,"Total Overhead Cost",'4. Details'!$A$5:$A$4484,'3. Summary of Exp'!$A51)</f>
        <v>34245876</v>
      </c>
      <c r="J51" s="780">
        <f>SUMIFS('4. Details'!$Q$5:$Q$4484,'4. Details'!$C$5:$C$4484,"Consolidated Salary",'4. Details'!$A$5:$A$4484,'3. Summary of Exp'!$A51)</f>
        <v>49194814.960000001</v>
      </c>
      <c r="K51" s="780">
        <f>SUMIFS('4. Details'!$M$5:$M$4484,'4. Details'!$C$5:$C$4484,"Total Overhead Cost",'4. Details'!$A$5:$A$4484,'3. Summary of Exp'!$A51)</f>
        <v>69250000</v>
      </c>
      <c r="L51" s="780">
        <f t="shared" si="1"/>
        <v>139814760</v>
      </c>
      <c r="M51" s="780">
        <f>SUMIFS('4. Details'!$K$5:$K$4484,'4. Details'!$C$5:$C$4484,"Total Overhead Cost",'4. Details'!$A$5:$A$4484,'3. Summary of Exp'!$A51)</f>
        <v>69250000</v>
      </c>
      <c r="N51" s="780">
        <f>SUMIFS('4. Details'!$L$5:$L$4484,'4. Details'!$C$5:$C$4484,"Total Overhead Cost",'4. Details'!$A$5:$A$4484,'3. Summary of Exp'!$A51)</f>
        <v>0</v>
      </c>
      <c r="O51" s="780">
        <f>SUMIFS('4. Details'!$I$5:$I$4484,'4. Details'!$C$5:$C$4484,"Total",'4. Details'!$A$5:$A$4484,'3. Summary of Exp'!$A51)</f>
        <v>31800000</v>
      </c>
      <c r="P51" s="780">
        <f>SUMIFS('4. Details'!$J$5:$J$4484,'4. Details'!$C$5:$C$4484,"Total",'4. Details'!$A$5:$A$4484,'3. Summary of Exp'!$A51)</f>
        <v>0</v>
      </c>
      <c r="Q51" s="780">
        <f>SUMIFS('4. Details'!Q$5:Q$4484,'4. Details'!$C$5:$C$4484,"Total Overhead Cost",'4. Details'!$A$5:$A$4484,'3. Summary of Exp'!$A51)</f>
        <v>61060001.450000003</v>
      </c>
      <c r="R51" s="780">
        <f>SUMIFS('4. Details'!$M$5:$M$4484,'4. Details'!$C$5:$C$4484,"Total",'4. Details'!$A$5:$A$4484,'3. Summary of Exp'!$A51)</f>
        <v>32000000</v>
      </c>
      <c r="S51" s="780">
        <f>SUMIFS('4. Details'!$K$5:$K$4484,'4. Details'!$C$5:$C$4484,"Total",'4. Details'!$A$5:$A$4484,'3. Summary of Exp'!$A51)</f>
        <v>32000000</v>
      </c>
      <c r="T51" s="780">
        <f>SUMIFS('4. Details'!$L$5:$L$4484,'4. Details'!$C$5:$C$4484,"Total",'4. Details'!$A$5:$A$4484,'3. Summary of Exp'!$A51)</f>
        <v>0</v>
      </c>
      <c r="U51" s="780">
        <f>SUMIFS('4. Details'!$Q$5:$Q$4484,'4. Details'!$C$5:$C$4484,"Total",'4. Details'!$A$5:$A$4484,'3. Summary of Exp'!$A51)</f>
        <v>0</v>
      </c>
      <c r="V51" s="780">
        <f t="shared" si="3"/>
        <v>171814760</v>
      </c>
      <c r="W51" s="780">
        <f t="shared" si="2"/>
        <v>110254816.41</v>
      </c>
    </row>
    <row r="52" spans="1:23" x14ac:dyDescent="0.25">
      <c r="A52" s="783" t="s">
        <v>348</v>
      </c>
      <c r="B52" s="779" t="s">
        <v>833</v>
      </c>
      <c r="C52" s="780">
        <f>SUMIFS('4. Details'!$I$5:$I$4484,'4. Details'!$C$5:$C$4484,"Consolidated Salary",'4. Details'!$A$5:$A$4484,'3. Summary of Exp'!$A52)</f>
        <v>85647220</v>
      </c>
      <c r="D52" s="780">
        <f>SUMIFS('4. Details'!$M$5:$M$4484,'4. Details'!$C$5:$C$4484,"Consolidated Salary",'4. Details'!$A$5:$A$4484,'3. Summary of Exp'!$A52)</f>
        <v>85647220</v>
      </c>
      <c r="E52" s="780">
        <f>SUMIFS('4. Details'!$J$5:$J$4484,'4. Details'!$C$5:$C$4484,"Consolidated Salary",'4. Details'!$A$5:$A$4484,'3. Summary of Exp'!$A52)</f>
        <v>33299876</v>
      </c>
      <c r="F52" s="780">
        <f>SUMIFS('4. Details'!$K$5:$K$4484,'4. Details'!$C$5:$C$4484,"Consolidated Salary",'4. Details'!$A$5:$A$4484,'3. Summary of Exp'!$A52)</f>
        <v>85647220</v>
      </c>
      <c r="G52" s="780">
        <f>SUMIFS('4. Details'!$L$5:$L$4484,'4. Details'!$C$5:$C$4484,"Consolidated Salary",'4. Details'!$A$5:$A$4484,'3. Summary of Exp'!$A52)</f>
        <v>0</v>
      </c>
      <c r="H52" s="780">
        <f>SUMIFS('4. Details'!$I$5:$I$4484,'4. Details'!$C$5:$C$4484,"Total Overhead Cost",'4. Details'!$A$5:$A$4484,'3. Summary of Exp'!$A52)</f>
        <v>17388000</v>
      </c>
      <c r="I52" s="780">
        <f>SUMIFS('4. Details'!$J$5:$J$4484,'4. Details'!$C$5:$C$4484,"Total Overhead Cost",'4. Details'!$A$5:$A$4484,'3. Summary of Exp'!$A52)</f>
        <v>2537500</v>
      </c>
      <c r="J52" s="780">
        <f>SUMIFS('4. Details'!$Q$5:$Q$4484,'4. Details'!$C$5:$C$4484,"Consolidated Salary",'4. Details'!$A$5:$A$4484,'3. Summary of Exp'!$A52)</f>
        <v>59591704.060000002</v>
      </c>
      <c r="K52" s="780">
        <f>SUMIFS('4. Details'!$M$5:$M$4484,'4. Details'!$C$5:$C$4484,"Total Overhead Cost",'4. Details'!$A$5:$A$4484,'3. Summary of Exp'!$A52)</f>
        <v>13763000</v>
      </c>
      <c r="L52" s="780">
        <f t="shared" si="1"/>
        <v>99410220</v>
      </c>
      <c r="M52" s="780">
        <f>SUMIFS('4. Details'!$K$5:$K$4484,'4. Details'!$C$5:$C$4484,"Total Overhead Cost",'4. Details'!$A$5:$A$4484,'3. Summary of Exp'!$A52)</f>
        <v>13763000</v>
      </c>
      <c r="N52" s="780">
        <f>SUMIFS('4. Details'!$L$5:$L$4484,'4. Details'!$C$5:$C$4484,"Total Overhead Cost",'4. Details'!$A$5:$A$4484,'3. Summary of Exp'!$A52)</f>
        <v>0</v>
      </c>
      <c r="O52" s="780">
        <f>SUMIFS('4. Details'!$I$5:$I$4484,'4. Details'!$C$5:$C$4484,"Total",'4. Details'!$A$5:$A$4484,'3. Summary of Exp'!$A52)</f>
        <v>30000000</v>
      </c>
      <c r="P52" s="780">
        <f>SUMIFS('4. Details'!$J$5:$J$4484,'4. Details'!$C$5:$C$4484,"Total",'4. Details'!$A$5:$A$4484,'3. Summary of Exp'!$A52)</f>
        <v>0</v>
      </c>
      <c r="Q52" s="780">
        <f>SUMIFS('4. Details'!Q$5:Q$4484,'4. Details'!$C$5:$C$4484,"Total Overhead Cost",'4. Details'!$A$5:$A$4484,'3. Summary of Exp'!$A52)</f>
        <v>3987500</v>
      </c>
      <c r="R52" s="780">
        <f>SUMIFS('4. Details'!$M$5:$M$4484,'4. Details'!$C$5:$C$4484,"Total",'4. Details'!$A$5:$A$4484,'3. Summary of Exp'!$A52)</f>
        <v>19000000</v>
      </c>
      <c r="S52" s="780">
        <f>SUMIFS('4. Details'!$K$5:$K$4484,'4. Details'!$C$5:$C$4484,"Total",'4. Details'!$A$5:$A$4484,'3. Summary of Exp'!$A52)</f>
        <v>19000000</v>
      </c>
      <c r="T52" s="780">
        <f>SUMIFS('4. Details'!$L$5:$L$4484,'4. Details'!$C$5:$C$4484,"Total",'4. Details'!$A$5:$A$4484,'3. Summary of Exp'!$A52)</f>
        <v>0</v>
      </c>
      <c r="U52" s="780">
        <f>SUMIFS('4. Details'!$Q$5:$Q$4484,'4. Details'!$C$5:$C$4484,"Total",'4. Details'!$A$5:$A$4484,'3. Summary of Exp'!$A52)</f>
        <v>0</v>
      </c>
      <c r="V52" s="780">
        <f t="shared" si="3"/>
        <v>118410220</v>
      </c>
      <c r="W52" s="780">
        <f t="shared" si="2"/>
        <v>63579204.060000002</v>
      </c>
    </row>
    <row r="53" spans="1:23" x14ac:dyDescent="0.25">
      <c r="A53" s="782" t="s">
        <v>424</v>
      </c>
      <c r="B53" s="779" t="s">
        <v>834</v>
      </c>
      <c r="C53" s="780">
        <f>SUMIFS('4. Details'!$I$5:$I$4484,'4. Details'!$C$5:$C$4484,"Consolidated Salary",'4. Details'!$A$5:$A$4484,'3. Summary of Exp'!$A53)</f>
        <v>65000000</v>
      </c>
      <c r="D53" s="780">
        <f>SUMIFS('4. Details'!$M$5:$M$4484,'4. Details'!$C$5:$C$4484,"Consolidated Salary",'4. Details'!$A$5:$A$4484,'3. Summary of Exp'!$A53)</f>
        <v>65000000</v>
      </c>
      <c r="E53" s="780">
        <f>SUMIFS('4. Details'!$J$5:$J$4484,'4. Details'!$C$5:$C$4484,"Consolidated Salary",'4. Details'!$A$5:$A$4484,'3. Summary of Exp'!$A53)</f>
        <v>21273427</v>
      </c>
      <c r="F53" s="780">
        <f>SUMIFS('4. Details'!$K$5:$K$4484,'4. Details'!$C$5:$C$4484,"Consolidated Salary",'4. Details'!$A$5:$A$4484,'3. Summary of Exp'!$A53)</f>
        <v>65000000</v>
      </c>
      <c r="G53" s="780">
        <f>SUMIFS('4. Details'!$L$5:$L$4484,'4. Details'!$C$5:$C$4484,"Consolidated Salary",'4. Details'!$A$5:$A$4484,'3. Summary of Exp'!$A53)</f>
        <v>0</v>
      </c>
      <c r="H53" s="780">
        <f>SUMIFS('4. Details'!$I$5:$I$4484,'4. Details'!$C$5:$C$4484,"Total Overhead Cost",'4. Details'!$A$5:$A$4484,'3. Summary of Exp'!$A53)</f>
        <v>34382000</v>
      </c>
      <c r="I53" s="780">
        <f>SUMIFS('4. Details'!$J$5:$J$4484,'4. Details'!$C$5:$C$4484,"Total Overhead Cost",'4. Details'!$A$5:$A$4484,'3. Summary of Exp'!$A53)</f>
        <v>1225000</v>
      </c>
      <c r="J53" s="780">
        <f>SUMIFS('4. Details'!$Q$5:$Q$4484,'4. Details'!$C$5:$C$4484,"Consolidated Salary",'4. Details'!$A$5:$A$4484,'3. Summary of Exp'!$A53)</f>
        <v>43678613.859999999</v>
      </c>
      <c r="K53" s="780">
        <f>SUMIFS('4. Details'!$M$5:$M$4484,'4. Details'!$C$5:$C$4484,"Total Overhead Cost",'4. Details'!$A$5:$A$4484,'3. Summary of Exp'!$A53)</f>
        <v>30750000</v>
      </c>
      <c r="L53" s="780">
        <f t="shared" si="1"/>
        <v>95750000</v>
      </c>
      <c r="M53" s="780">
        <f>SUMIFS('4. Details'!$K$5:$K$4484,'4. Details'!$C$5:$C$4484,"Total Overhead Cost",'4. Details'!$A$5:$A$4484,'3. Summary of Exp'!$A53)</f>
        <v>30750000</v>
      </c>
      <c r="N53" s="780">
        <f>SUMIFS('4. Details'!$L$5:$L$4484,'4. Details'!$C$5:$C$4484,"Total Overhead Cost",'4. Details'!$A$5:$A$4484,'3. Summary of Exp'!$A53)</f>
        <v>0</v>
      </c>
      <c r="O53" s="780">
        <f>SUMIFS('4. Details'!$I$5:$I$4484,'4. Details'!$C$5:$C$4484,"Total",'4. Details'!$A$5:$A$4484,'3. Summary of Exp'!$A53)</f>
        <v>20000000</v>
      </c>
      <c r="P53" s="780">
        <f>SUMIFS('4. Details'!$J$5:$J$4484,'4. Details'!$C$5:$C$4484,"Total",'4. Details'!$A$5:$A$4484,'3. Summary of Exp'!$A53)</f>
        <v>0</v>
      </c>
      <c r="Q53" s="780">
        <f>SUMIFS('4. Details'!Q$5:Q$4484,'4. Details'!$C$5:$C$4484,"Total Overhead Cost",'4. Details'!$A$5:$A$4484,'3. Summary of Exp'!$A53)</f>
        <v>1925000</v>
      </c>
      <c r="R53" s="780">
        <f>SUMIFS('4. Details'!$M$5:$M$4484,'4. Details'!$C$5:$C$4484,"Total",'4. Details'!$A$5:$A$4484,'3. Summary of Exp'!$A53)</f>
        <v>5500000</v>
      </c>
      <c r="S53" s="780">
        <f>SUMIFS('4. Details'!$K$5:$K$4484,'4. Details'!$C$5:$C$4484,"Total",'4. Details'!$A$5:$A$4484,'3. Summary of Exp'!$A53)</f>
        <v>5500000</v>
      </c>
      <c r="T53" s="780">
        <f>SUMIFS('4. Details'!$L$5:$L$4484,'4. Details'!$C$5:$C$4484,"Total",'4. Details'!$A$5:$A$4484,'3. Summary of Exp'!$A53)</f>
        <v>0</v>
      </c>
      <c r="U53" s="780">
        <f>SUMIFS('4. Details'!$Q$5:$Q$4484,'4. Details'!$C$5:$C$4484,"Total",'4. Details'!$A$5:$A$4484,'3. Summary of Exp'!$A53)</f>
        <v>0</v>
      </c>
      <c r="V53" s="780">
        <f t="shared" si="3"/>
        <v>101250000</v>
      </c>
      <c r="W53" s="780">
        <f t="shared" si="2"/>
        <v>45603613.859999999</v>
      </c>
    </row>
    <row r="54" spans="1:23" x14ac:dyDescent="0.25">
      <c r="A54" s="782" t="s">
        <v>425</v>
      </c>
      <c r="B54" s="779" t="s">
        <v>835</v>
      </c>
      <c r="C54" s="780">
        <f>SUMIFS('4. Details'!$I$5:$I$4484,'4. Details'!$C$5:$C$4484,"Consolidated Salary",'4. Details'!$A$5:$A$4484,'3. Summary of Exp'!$A54)</f>
        <v>47240780</v>
      </c>
      <c r="D54" s="780">
        <f>SUMIFS('4. Details'!$M$5:$M$4484,'4. Details'!$C$5:$C$4484,"Consolidated Salary",'4. Details'!$A$5:$A$4484,'3. Summary of Exp'!$A54)</f>
        <v>54240780</v>
      </c>
      <c r="E54" s="780">
        <f>SUMIFS('4. Details'!$J$5:$J$4484,'4. Details'!$C$5:$C$4484,"Consolidated Salary",'4. Details'!$A$5:$A$4484,'3. Summary of Exp'!$A54)</f>
        <v>13582397</v>
      </c>
      <c r="F54" s="780">
        <f>SUMIFS('4. Details'!$K$5:$K$4484,'4. Details'!$C$5:$C$4484,"Consolidated Salary",'4. Details'!$A$5:$A$4484,'3. Summary of Exp'!$A54)</f>
        <v>54240780</v>
      </c>
      <c r="G54" s="780">
        <f>SUMIFS('4. Details'!$L$5:$L$4484,'4. Details'!$C$5:$C$4484,"Consolidated Salary",'4. Details'!$A$5:$A$4484,'3. Summary of Exp'!$A54)</f>
        <v>0</v>
      </c>
      <c r="H54" s="780">
        <f>SUMIFS('4. Details'!$I$5:$I$4484,'4. Details'!$C$5:$C$4484,"Total Overhead Cost",'4. Details'!$A$5:$A$4484,'3. Summary of Exp'!$A54)</f>
        <v>25400000</v>
      </c>
      <c r="I54" s="780">
        <f>SUMIFS('4. Details'!$J$5:$J$4484,'4. Details'!$C$5:$C$4484,"Total Overhead Cost",'4. Details'!$A$5:$A$4484,'3. Summary of Exp'!$A54)</f>
        <v>525000</v>
      </c>
      <c r="J54" s="780">
        <f>SUMIFS('4. Details'!$Q$5:$Q$4484,'4. Details'!$C$5:$C$4484,"Consolidated Salary",'4. Details'!$A$5:$A$4484,'3. Summary of Exp'!$A54)</f>
        <v>40789318.399999999</v>
      </c>
      <c r="K54" s="780">
        <f>SUMIFS('4. Details'!$M$5:$M$4484,'4. Details'!$C$5:$C$4484,"Total Overhead Cost",'4. Details'!$A$5:$A$4484,'3. Summary of Exp'!$A54)</f>
        <v>19650000</v>
      </c>
      <c r="L54" s="780">
        <f t="shared" si="1"/>
        <v>73890780</v>
      </c>
      <c r="M54" s="780">
        <f>SUMIFS('4. Details'!$K$5:$K$4484,'4. Details'!$C$5:$C$4484,"Total Overhead Cost",'4. Details'!$A$5:$A$4484,'3. Summary of Exp'!$A54)</f>
        <v>19650000</v>
      </c>
      <c r="N54" s="780">
        <f>SUMIFS('4. Details'!$L$5:$L$4484,'4. Details'!$C$5:$C$4484,"Total Overhead Cost",'4. Details'!$A$5:$A$4484,'3. Summary of Exp'!$A54)</f>
        <v>0</v>
      </c>
      <c r="O54" s="780">
        <f>SUMIFS('4. Details'!$I$5:$I$4484,'4. Details'!$C$5:$C$4484,"Total",'4. Details'!$A$5:$A$4484,'3. Summary of Exp'!$A54)</f>
        <v>26000000</v>
      </c>
      <c r="P54" s="780">
        <f>SUMIFS('4. Details'!$J$5:$J$4484,'4. Details'!$C$5:$C$4484,"Total",'4. Details'!$A$5:$A$4484,'3. Summary of Exp'!$A54)</f>
        <v>0</v>
      </c>
      <c r="Q54" s="780">
        <f>SUMIFS('4. Details'!Q$5:Q$4484,'4. Details'!$C$5:$C$4484,"Total Overhead Cost",'4. Details'!$A$5:$A$4484,'3. Summary of Exp'!$A54)</f>
        <v>825000</v>
      </c>
      <c r="R54" s="780">
        <f>SUMIFS('4. Details'!$M$5:$M$4484,'4. Details'!$C$5:$C$4484,"Total",'4. Details'!$A$5:$A$4484,'3. Summary of Exp'!$A54)</f>
        <v>0</v>
      </c>
      <c r="S54" s="780">
        <f>SUMIFS('4. Details'!$K$5:$K$4484,'4. Details'!$C$5:$C$4484,"Total",'4. Details'!$A$5:$A$4484,'3. Summary of Exp'!$A54)</f>
        <v>0</v>
      </c>
      <c r="T54" s="780">
        <f>SUMIFS('4. Details'!$L$5:$L$4484,'4. Details'!$C$5:$C$4484,"Total",'4. Details'!$A$5:$A$4484,'3. Summary of Exp'!$A54)</f>
        <v>0</v>
      </c>
      <c r="U54" s="780">
        <f>SUMIFS('4. Details'!$Q$5:$Q$4484,'4. Details'!$C$5:$C$4484,"Total",'4. Details'!$A$5:$A$4484,'3. Summary of Exp'!$A54)</f>
        <v>0</v>
      </c>
      <c r="V54" s="780">
        <f t="shared" si="3"/>
        <v>73890780</v>
      </c>
      <c r="W54" s="780">
        <f t="shared" si="2"/>
        <v>41614318.399999999</v>
      </c>
    </row>
    <row r="55" spans="1:23" x14ac:dyDescent="0.25">
      <c r="A55" s="778" t="s">
        <v>432</v>
      </c>
      <c r="B55" s="779" t="s">
        <v>1876</v>
      </c>
      <c r="C55" s="780">
        <f>SUMIFS('4. Details'!$I$5:$I$4484,'4. Details'!$C$5:$C$4484,"Consolidated Salary",'4. Details'!$A$5:$A$4484,'3. Summary of Exp'!$A55)</f>
        <v>11156490</v>
      </c>
      <c r="D55" s="780">
        <f>SUMIFS('4. Details'!$M$5:$M$4484,'4. Details'!$C$5:$C$4484,"Consolidated Salary",'4. Details'!$A$5:$A$4484,'3. Summary of Exp'!$A55)</f>
        <v>11156490</v>
      </c>
      <c r="E55" s="780">
        <f>SUMIFS('4. Details'!$J$5:$J$4484,'4. Details'!$C$5:$C$4484,"Consolidated Salary",'4. Details'!$A$5:$A$4484,'3. Summary of Exp'!$A55)</f>
        <v>2258456</v>
      </c>
      <c r="F55" s="780">
        <f>SUMIFS('4. Details'!$K$5:$K$4484,'4. Details'!$C$5:$C$4484,"Consolidated Salary",'4. Details'!$A$5:$A$4484,'3. Summary of Exp'!$A55)</f>
        <v>11156490</v>
      </c>
      <c r="G55" s="780">
        <f>SUMIFS('4. Details'!$L$5:$L$4484,'4. Details'!$C$5:$C$4484,"Consolidated Salary",'4. Details'!$A$5:$A$4484,'3. Summary of Exp'!$A55)</f>
        <v>0</v>
      </c>
      <c r="H55" s="780">
        <f>SUMIFS('4. Details'!$I$5:$I$4484,'4. Details'!$C$5:$C$4484,"Total Overhead Cost",'4. Details'!$A$5:$A$4484,'3. Summary of Exp'!$A55)</f>
        <v>3000000</v>
      </c>
      <c r="I55" s="780">
        <f>SUMIFS('4. Details'!$J$5:$J$4484,'4. Details'!$C$5:$C$4484,"Total Overhead Cost",'4. Details'!$A$5:$A$4484,'3. Summary of Exp'!$A55)</f>
        <v>875000</v>
      </c>
      <c r="J55" s="780">
        <f>SUMIFS('4. Details'!$Q$5:$Q$4484,'4. Details'!$C$5:$C$4484,"Consolidated Salary",'4. Details'!$A$5:$A$4484,'3. Summary of Exp'!$A55)</f>
        <v>7580556.8799999999</v>
      </c>
      <c r="K55" s="780">
        <f>SUMIFS('4. Details'!$M$5:$M$4484,'4. Details'!$C$5:$C$4484,"Total Overhead Cost",'4. Details'!$A$5:$A$4484,'3. Summary of Exp'!$A55)</f>
        <v>1750000</v>
      </c>
      <c r="L55" s="780">
        <f t="shared" si="1"/>
        <v>12906490</v>
      </c>
      <c r="M55" s="780">
        <f>SUMIFS('4. Details'!$K$5:$K$4484,'4. Details'!$C$5:$C$4484,"Total Overhead Cost",'4. Details'!$A$5:$A$4484,'3. Summary of Exp'!$A55)</f>
        <v>1750000</v>
      </c>
      <c r="N55" s="780">
        <f>SUMIFS('4. Details'!$L$5:$L$4484,'4. Details'!$C$5:$C$4484,"Total Overhead Cost",'4. Details'!$A$5:$A$4484,'3. Summary of Exp'!$A55)</f>
        <v>0</v>
      </c>
      <c r="O55" s="780">
        <f>SUMIFS('4. Details'!$I$5:$I$4484,'4. Details'!$C$5:$C$4484,"Total",'4. Details'!$A$5:$A$4484,'3. Summary of Exp'!$A55)</f>
        <v>100000000</v>
      </c>
      <c r="P55" s="780">
        <f>SUMIFS('4. Details'!$J$5:$J$4484,'4. Details'!$C$5:$C$4484,"Total",'4. Details'!$A$5:$A$4484,'3. Summary of Exp'!$A55)</f>
        <v>0</v>
      </c>
      <c r="Q55" s="780">
        <f>SUMIFS('4. Details'!Q$5:Q$4484,'4. Details'!$C$5:$C$4484,"Total Overhead Cost",'4. Details'!$A$5:$A$4484,'3. Summary of Exp'!$A55)</f>
        <v>1375000</v>
      </c>
      <c r="R55" s="780">
        <f>SUMIFS('4. Details'!$M$5:$M$4484,'4. Details'!$C$5:$C$4484,"Total",'4. Details'!$A$5:$A$4484,'3. Summary of Exp'!$A55)</f>
        <v>80000000</v>
      </c>
      <c r="S55" s="780">
        <f>SUMIFS('4. Details'!$K$5:$K$4484,'4. Details'!$C$5:$C$4484,"Total",'4. Details'!$A$5:$A$4484,'3. Summary of Exp'!$A55)</f>
        <v>80000000</v>
      </c>
      <c r="T55" s="780">
        <f>SUMIFS('4. Details'!$L$5:$L$4484,'4. Details'!$C$5:$C$4484,"Total",'4. Details'!$A$5:$A$4484,'3. Summary of Exp'!$A55)</f>
        <v>0</v>
      </c>
      <c r="U55" s="780">
        <f>SUMIFS('4. Details'!$Q$5:$Q$4484,'4. Details'!$C$5:$C$4484,"Total",'4. Details'!$A$5:$A$4484,'3. Summary of Exp'!$A55)</f>
        <v>0</v>
      </c>
      <c r="V55" s="780">
        <f t="shared" si="3"/>
        <v>92906490</v>
      </c>
      <c r="W55" s="780">
        <f t="shared" si="2"/>
        <v>8955556.879999999</v>
      </c>
    </row>
    <row r="56" spans="1:23" x14ac:dyDescent="0.25">
      <c r="A56" s="782" t="s">
        <v>1345</v>
      </c>
      <c r="B56" s="779" t="s">
        <v>1704</v>
      </c>
      <c r="C56" s="780">
        <f>SUMIFS('4. Details'!$I$5:$I$4484,'4. Details'!$C$5:$C$4484,"Consolidated Salary",'4. Details'!$A$5:$A$4484,'3. Summary of Exp'!$A56)</f>
        <v>11591438</v>
      </c>
      <c r="D56" s="780">
        <f>SUMIFS('4. Details'!$M$5:$M$4484,'4. Details'!$C$5:$C$4484,"Consolidated Salary",'4. Details'!$A$5:$A$4484,'3. Summary of Exp'!$A56)</f>
        <v>11591438</v>
      </c>
      <c r="E56" s="780">
        <f>SUMIFS('4. Details'!$J$5:$J$4484,'4. Details'!$C$5:$C$4484,"Consolidated Salary",'4. Details'!$A$5:$A$4484,'3. Summary of Exp'!$A56)</f>
        <v>1351935</v>
      </c>
      <c r="F56" s="780">
        <f>SUMIFS('4. Details'!$K$5:$K$4484,'4. Details'!$C$5:$C$4484,"Consolidated Salary",'4. Details'!$A$5:$A$4484,'3. Summary of Exp'!$A56)</f>
        <v>11591438</v>
      </c>
      <c r="G56" s="780">
        <f>SUMIFS('4. Details'!$L$5:$L$4484,'4. Details'!$C$5:$C$4484,"Consolidated Salary",'4. Details'!$A$5:$A$4484,'3. Summary of Exp'!$A56)</f>
        <v>0</v>
      </c>
      <c r="H56" s="780">
        <f>SUMIFS('4. Details'!$I$5:$I$4484,'4. Details'!$C$5:$C$4484,"Total Overhead Cost",'4. Details'!$A$5:$A$4484,'3. Summary of Exp'!$A56)</f>
        <v>212000000</v>
      </c>
      <c r="I56" s="780">
        <f>SUMIFS('4. Details'!$J$5:$J$4484,'4. Details'!$C$5:$C$4484,"Total Overhead Cost",'4. Details'!$A$5:$A$4484,'3. Summary of Exp'!$A56)</f>
        <v>37350000</v>
      </c>
      <c r="J56" s="780">
        <f>SUMIFS('4. Details'!$Q$5:$Q$4484,'4. Details'!$C$5:$C$4484,"Consolidated Salary",'4. Details'!$A$5:$A$4484,'3. Summary of Exp'!$A56)</f>
        <v>6794943.9299999997</v>
      </c>
      <c r="K56" s="780">
        <f>SUMIFS('4. Details'!$M$5:$M$4484,'4. Details'!$C$5:$C$4484,"Total Overhead Cost",'4. Details'!$A$5:$A$4484,'3. Summary of Exp'!$A56)</f>
        <v>357000000</v>
      </c>
      <c r="L56" s="780">
        <f t="shared" si="1"/>
        <v>368591438</v>
      </c>
      <c r="M56" s="780">
        <f>SUMIFS('4. Details'!$K$5:$K$4484,'4. Details'!$C$5:$C$4484,"Total Overhead Cost",'4. Details'!$A$5:$A$4484,'3. Summary of Exp'!$A56)</f>
        <v>32000000</v>
      </c>
      <c r="N56" s="780">
        <f>SUMIFS('4. Details'!$L$5:$L$4484,'4. Details'!$C$5:$C$4484,"Total Overhead Cost",'4. Details'!$A$5:$A$4484,'3. Summary of Exp'!$A56)</f>
        <v>325000000</v>
      </c>
      <c r="O56" s="780">
        <f>SUMIFS('4. Details'!$I$5:$I$4484,'4. Details'!$C$5:$C$4484,"Total",'4. Details'!$A$5:$A$4484,'3. Summary of Exp'!$A56)</f>
        <v>0</v>
      </c>
      <c r="P56" s="780">
        <f>SUMIFS('4. Details'!$J$5:$J$4484,'4. Details'!$C$5:$C$4484,"Total",'4. Details'!$A$5:$A$4484,'3. Summary of Exp'!$A56)</f>
        <v>0</v>
      </c>
      <c r="Q56" s="780">
        <f>SUMIFS('4. Details'!Q$5:Q$4484,'4. Details'!$C$5:$C$4484,"Total Overhead Cost",'4. Details'!$A$5:$A$4484,'3. Summary of Exp'!$A56)</f>
        <v>71710000</v>
      </c>
      <c r="R56" s="780">
        <f>SUMIFS('4. Details'!$M$5:$M$4484,'4. Details'!$C$5:$C$4484,"Total",'4. Details'!$A$5:$A$4484,'3. Summary of Exp'!$A56)</f>
        <v>120000000</v>
      </c>
      <c r="S56" s="780">
        <f>SUMIFS('4. Details'!$K$5:$K$4484,'4. Details'!$C$5:$C$4484,"Total",'4. Details'!$A$5:$A$4484,'3. Summary of Exp'!$A56)</f>
        <v>40000000</v>
      </c>
      <c r="T56" s="780">
        <f>SUMIFS('4. Details'!$L$5:$L$4484,'4. Details'!$C$5:$C$4484,"Total",'4. Details'!$A$5:$A$4484,'3. Summary of Exp'!$A56)</f>
        <v>80000000</v>
      </c>
      <c r="U56" s="780">
        <f>SUMIFS('4. Details'!$Q$5:$Q$4484,'4. Details'!$C$5:$C$4484,"Total",'4. Details'!$A$5:$A$4484,'3. Summary of Exp'!$A56)</f>
        <v>0</v>
      </c>
      <c r="V56" s="780">
        <f t="shared" si="3"/>
        <v>488591438</v>
      </c>
      <c r="W56" s="780">
        <f t="shared" si="2"/>
        <v>78504943.930000007</v>
      </c>
    </row>
    <row r="57" spans="1:23" x14ac:dyDescent="0.25">
      <c r="A57" s="782" t="s">
        <v>1707</v>
      </c>
      <c r="B57" s="779" t="s">
        <v>819</v>
      </c>
      <c r="C57" s="780">
        <f>SUMIFS('4. Details'!$I$5:$I$4484,'4. Details'!$C$5:$C$4484,"Consolidated Salary",'4. Details'!$A$5:$A$4484,'3. Summary of Exp'!$A57)</f>
        <v>0</v>
      </c>
      <c r="D57" s="780">
        <f>SUMIFS('4. Details'!$M$5:$M$4484,'4. Details'!$C$5:$C$4484,"Consolidated Salary",'4. Details'!$A$5:$A$4484,'3. Summary of Exp'!$A57)</f>
        <v>0</v>
      </c>
      <c r="E57" s="780">
        <f>SUMIFS('4. Details'!$J$5:$J$4484,'4. Details'!$C$5:$C$4484,"Consolidated Salary",'4. Details'!$A$5:$A$4484,'3. Summary of Exp'!$A57)</f>
        <v>0</v>
      </c>
      <c r="F57" s="780">
        <f>SUMIFS('4. Details'!$K$5:$K$4484,'4. Details'!$C$5:$C$4484,"Consolidated Salary",'4. Details'!$A$5:$A$4484,'3. Summary of Exp'!$A57)</f>
        <v>0</v>
      </c>
      <c r="G57" s="780">
        <f>SUMIFS('4. Details'!$L$5:$L$4484,'4. Details'!$C$5:$C$4484,"Consolidated Salary",'4. Details'!$A$5:$A$4484,'3. Summary of Exp'!$A57)</f>
        <v>0</v>
      </c>
      <c r="H57" s="780">
        <f>SUMIFS('4. Details'!$I$5:$I$4484,'4. Details'!$C$5:$C$4484,"Total Overhead Cost",'4. Details'!$A$5:$A$4484,'3. Summary of Exp'!$A57)</f>
        <v>260500000</v>
      </c>
      <c r="I57" s="780">
        <f>SUMIFS('4. Details'!$J$5:$J$4484,'4. Details'!$C$5:$C$4484,"Total Overhead Cost",'4. Details'!$A$5:$A$4484,'3. Summary of Exp'!$A57)</f>
        <v>563060695</v>
      </c>
      <c r="J57" s="780">
        <f>SUMIFS('4. Details'!$Q$5:$Q$4484,'4. Details'!$C$5:$C$4484,"Consolidated Salary",'4. Details'!$A$5:$A$4484,'3. Summary of Exp'!$A57)</f>
        <v>0</v>
      </c>
      <c r="K57" s="780">
        <f>SUMIFS('4. Details'!$M$5:$M$4484,'4. Details'!$C$5:$C$4484,"Total Overhead Cost",'4. Details'!$A$5:$A$4484,'3. Summary of Exp'!$A57)</f>
        <v>962000000</v>
      </c>
      <c r="L57" s="780">
        <f t="shared" si="1"/>
        <v>962000000</v>
      </c>
      <c r="M57" s="780">
        <f>SUMIFS('4. Details'!$K$5:$K$4484,'4. Details'!$C$5:$C$4484,"Total Overhead Cost",'4. Details'!$A$5:$A$4484,'3. Summary of Exp'!$A57)</f>
        <v>162000000</v>
      </c>
      <c r="N57" s="780">
        <f>SUMIFS('4. Details'!$L$5:$L$4484,'4. Details'!$C$5:$C$4484,"Total Overhead Cost",'4. Details'!$A$5:$A$4484,'3. Summary of Exp'!$A57)</f>
        <v>800000000</v>
      </c>
      <c r="O57" s="780">
        <f>SUMIFS('4. Details'!$I$5:$I$4484,'4. Details'!$C$5:$C$4484,"Total",'4. Details'!$A$5:$A$4484,'3. Summary of Exp'!$A57)</f>
        <v>0</v>
      </c>
      <c r="P57" s="780">
        <f>SUMIFS('4. Details'!$J$5:$J$4484,'4. Details'!$C$5:$C$4484,"Total",'4. Details'!$A$5:$A$4484,'3. Summary of Exp'!$A57)</f>
        <v>0</v>
      </c>
      <c r="Q57" s="780">
        <f>SUMIFS('4. Details'!Q$5:Q$4484,'4. Details'!$C$5:$C$4484,"Total Overhead Cost",'4. Details'!$A$5:$A$4484,'3. Summary of Exp'!$A57)</f>
        <v>784463539</v>
      </c>
      <c r="R57" s="780">
        <f>SUMIFS('4. Details'!$M$5:$M$4484,'4. Details'!$C$5:$C$4484,"Total",'4. Details'!$A$5:$A$4484,'3. Summary of Exp'!$A57)</f>
        <v>0</v>
      </c>
      <c r="S57" s="780">
        <f>SUMIFS('4. Details'!$K$5:$K$4484,'4. Details'!$C$5:$C$4484,"Total",'4. Details'!$A$5:$A$4484,'3. Summary of Exp'!$A57)</f>
        <v>0</v>
      </c>
      <c r="T57" s="780">
        <f>SUMIFS('4. Details'!$L$5:$L$4484,'4. Details'!$C$5:$C$4484,"Total",'4. Details'!$A$5:$A$4484,'3. Summary of Exp'!$A57)</f>
        <v>0</v>
      </c>
      <c r="U57" s="780">
        <f>SUMIFS('4. Details'!$Q$5:$Q$4484,'4. Details'!$C$5:$C$4484,"Total",'4. Details'!$A$5:$A$4484,'3. Summary of Exp'!$A57)</f>
        <v>0</v>
      </c>
      <c r="V57" s="780">
        <f t="shared" si="3"/>
        <v>962000000</v>
      </c>
      <c r="W57" s="780">
        <f t="shared" si="2"/>
        <v>784463539</v>
      </c>
    </row>
    <row r="58" spans="1:23" x14ac:dyDescent="0.25">
      <c r="A58" s="778" t="s">
        <v>328</v>
      </c>
      <c r="B58" s="779" t="s">
        <v>897</v>
      </c>
      <c r="C58" s="780">
        <f>SUMIFS('4. Details'!$I$5:$I$4484,'4. Details'!$C$5:$C$4484,"Consolidated Salary",'4. Details'!$A$5:$A$4484,'3. Summary of Exp'!$A58)</f>
        <v>117796850</v>
      </c>
      <c r="D58" s="780">
        <f>SUMIFS('4. Details'!$M$5:$M$4484,'4. Details'!$C$5:$C$4484,"Consolidated Salary",'4. Details'!$A$5:$A$4484,'3. Summary of Exp'!$A58)</f>
        <v>97796850</v>
      </c>
      <c r="E58" s="780">
        <f>SUMIFS('4. Details'!$J$5:$J$4484,'4. Details'!$C$5:$C$4484,"Consolidated Salary",'4. Details'!$A$5:$A$4484,'3. Summary of Exp'!$A58)</f>
        <v>36625479</v>
      </c>
      <c r="F58" s="780">
        <f>SUMIFS('4. Details'!$K$5:$K$4484,'4. Details'!$C$5:$C$4484,"Consolidated Salary",'4. Details'!$A$5:$A$4484,'3. Summary of Exp'!$A58)</f>
        <v>97796850</v>
      </c>
      <c r="G58" s="780">
        <f>SUMIFS('4. Details'!$L$5:$L$4484,'4. Details'!$C$5:$C$4484,"Consolidated Salary",'4. Details'!$A$5:$A$4484,'3. Summary of Exp'!$A58)</f>
        <v>0</v>
      </c>
      <c r="H58" s="780">
        <f>SUMIFS('4. Details'!$I$5:$I$4484,'4. Details'!$C$5:$C$4484,"Total Overhead Cost",'4. Details'!$A$5:$A$4484,'3. Summary of Exp'!$A58)</f>
        <v>168000000</v>
      </c>
      <c r="I58" s="780">
        <f>SUMIFS('4. Details'!$J$5:$J$4484,'4. Details'!$C$5:$C$4484,"Total Overhead Cost",'4. Details'!$A$5:$A$4484,'3. Summary of Exp'!$A58)</f>
        <v>47810000</v>
      </c>
      <c r="J58" s="780">
        <f>SUMIFS('4. Details'!$Q$5:$Q$4484,'4. Details'!$C$5:$C$4484,"Consolidated Salary",'4. Details'!$A$5:$A$4484,'3. Summary of Exp'!$A58)</f>
        <v>65159308.539999999</v>
      </c>
      <c r="K58" s="780">
        <f>SUMIFS('4. Details'!$M$5:$M$4484,'4. Details'!$C$5:$C$4484,"Total Overhead Cost",'4. Details'!$A$5:$A$4484,'3. Summary of Exp'!$A58)</f>
        <v>145700000</v>
      </c>
      <c r="L58" s="780">
        <f t="shared" si="1"/>
        <v>243496850</v>
      </c>
      <c r="M58" s="780">
        <f>SUMIFS('4. Details'!$K$5:$K$4484,'4. Details'!$C$5:$C$4484,"Total Overhead Cost",'4. Details'!$A$5:$A$4484,'3. Summary of Exp'!$A58)</f>
        <v>15700000</v>
      </c>
      <c r="N58" s="780">
        <f>SUMIFS('4. Details'!$L$5:$L$4484,'4. Details'!$C$5:$C$4484,"Total Overhead Cost",'4. Details'!$A$5:$A$4484,'3. Summary of Exp'!$A58)</f>
        <v>130000000</v>
      </c>
      <c r="O58" s="780">
        <f>SUMIFS('4. Details'!$I$5:$I$4484,'4. Details'!$C$5:$C$4484,"Total",'4. Details'!$A$5:$A$4484,'3. Summary of Exp'!$A58)</f>
        <v>330000000</v>
      </c>
      <c r="P58" s="780">
        <f>SUMIFS('4. Details'!$J$5:$J$4484,'4. Details'!$C$5:$C$4484,"Total",'4. Details'!$A$5:$A$4484,'3. Summary of Exp'!$A58)</f>
        <v>11600000</v>
      </c>
      <c r="Q58" s="780">
        <f>SUMIFS('4. Details'!Q$5:Q$4484,'4. Details'!$C$5:$C$4484,"Total Overhead Cost",'4. Details'!$A$5:$A$4484,'3. Summary of Exp'!$A58)</f>
        <v>57258000</v>
      </c>
      <c r="R58" s="780">
        <f>SUMIFS('4. Details'!$M$5:$M$4484,'4. Details'!$C$5:$C$4484,"Total",'4. Details'!$A$5:$A$4484,'3. Summary of Exp'!$A58)</f>
        <v>115000000</v>
      </c>
      <c r="S58" s="780">
        <f>SUMIFS('4. Details'!$K$5:$K$4484,'4. Details'!$C$5:$C$4484,"Total",'4. Details'!$A$5:$A$4484,'3. Summary of Exp'!$A58)</f>
        <v>115000000</v>
      </c>
      <c r="T58" s="780">
        <f>SUMIFS('4. Details'!$L$5:$L$4484,'4. Details'!$C$5:$C$4484,"Total",'4. Details'!$A$5:$A$4484,'3. Summary of Exp'!$A58)</f>
        <v>0</v>
      </c>
      <c r="U58" s="780">
        <f>SUMIFS('4. Details'!$Q$5:$Q$4484,'4. Details'!$C$5:$C$4484,"Total",'4. Details'!$A$5:$A$4484,'3. Summary of Exp'!$A58)</f>
        <v>11600000</v>
      </c>
      <c r="V58" s="780">
        <f t="shared" si="3"/>
        <v>358496850</v>
      </c>
      <c r="W58" s="780">
        <f t="shared" si="2"/>
        <v>134017308.53999999</v>
      </c>
    </row>
    <row r="59" spans="1:23" x14ac:dyDescent="0.25">
      <c r="A59" s="778" t="s">
        <v>435</v>
      </c>
      <c r="B59" s="779" t="s">
        <v>836</v>
      </c>
      <c r="C59" s="780">
        <f>SUMIFS('4. Details'!$I$5:$I$4484,'4. Details'!$C$5:$C$4484,"Consolidated Salary",'4. Details'!$A$5:$A$4484,'3. Summary of Exp'!$A59)</f>
        <v>61020000</v>
      </c>
      <c r="D59" s="780">
        <f>SUMIFS('4. Details'!$M$5:$M$4484,'4. Details'!$C$5:$C$4484,"Consolidated Salary",'4. Details'!$A$5:$A$4484,'3. Summary of Exp'!$A59)</f>
        <v>61020000</v>
      </c>
      <c r="E59" s="780">
        <f>SUMIFS('4. Details'!$J$5:$J$4484,'4. Details'!$C$5:$C$4484,"Consolidated Salary",'4. Details'!$A$5:$A$4484,'3. Summary of Exp'!$A59)</f>
        <v>22500000</v>
      </c>
      <c r="F59" s="780">
        <f>SUMIFS('4. Details'!$K$5:$K$4484,'4. Details'!$C$5:$C$4484,"Consolidated Salary",'4. Details'!$A$5:$A$4484,'3. Summary of Exp'!$A59)</f>
        <v>61020000</v>
      </c>
      <c r="G59" s="780">
        <f>SUMIFS('4. Details'!$L$5:$L$4484,'4. Details'!$C$5:$C$4484,"Consolidated Salary",'4. Details'!$A$5:$A$4484,'3. Summary of Exp'!$A59)</f>
        <v>0</v>
      </c>
      <c r="H59" s="780">
        <f>SUMIFS('4. Details'!$I$5:$I$4484,'4. Details'!$C$5:$C$4484,"Total Overhead Cost",'4. Details'!$A$5:$A$4484,'3. Summary of Exp'!$A59)</f>
        <v>600000</v>
      </c>
      <c r="I59" s="780">
        <f>SUMIFS('4. Details'!$J$5:$J$4484,'4. Details'!$C$5:$C$4484,"Total Overhead Cost",'4. Details'!$A$5:$A$4484,'3. Summary of Exp'!$A59)</f>
        <v>175000</v>
      </c>
      <c r="J59" s="780">
        <f>SUMIFS('4. Details'!$Q$5:$Q$4484,'4. Details'!$C$5:$C$4484,"Consolidated Salary",'4. Details'!$A$5:$A$4484,'3. Summary of Exp'!$A59)</f>
        <v>40500000</v>
      </c>
      <c r="K59" s="780">
        <f>SUMIFS('4. Details'!$M$5:$M$4484,'4. Details'!$C$5:$C$4484,"Total Overhead Cost",'4. Details'!$A$5:$A$4484,'3. Summary of Exp'!$A59)</f>
        <v>350000</v>
      </c>
      <c r="L59" s="780">
        <f t="shared" si="1"/>
        <v>61370000</v>
      </c>
      <c r="M59" s="780">
        <f>SUMIFS('4. Details'!$K$5:$K$4484,'4. Details'!$C$5:$C$4484,"Total Overhead Cost",'4. Details'!$A$5:$A$4484,'3. Summary of Exp'!$A59)</f>
        <v>350000</v>
      </c>
      <c r="N59" s="780">
        <f>SUMIFS('4. Details'!$L$5:$L$4484,'4. Details'!$C$5:$C$4484,"Total Overhead Cost",'4. Details'!$A$5:$A$4484,'3. Summary of Exp'!$A59)</f>
        <v>0</v>
      </c>
      <c r="O59" s="780">
        <f>SUMIFS('4. Details'!$I$5:$I$4484,'4. Details'!$C$5:$C$4484,"Total",'4. Details'!$A$5:$A$4484,'3. Summary of Exp'!$A59)</f>
        <v>0</v>
      </c>
      <c r="P59" s="780">
        <f>SUMIFS('4. Details'!$J$5:$J$4484,'4. Details'!$C$5:$C$4484,"Total",'4. Details'!$A$5:$A$4484,'3. Summary of Exp'!$A59)</f>
        <v>0</v>
      </c>
      <c r="Q59" s="780">
        <f>SUMIFS('4. Details'!Q$5:Q$4484,'4. Details'!$C$5:$C$4484,"Total Overhead Cost",'4. Details'!$A$5:$A$4484,'3. Summary of Exp'!$A59)</f>
        <v>275000</v>
      </c>
      <c r="R59" s="780">
        <f>SUMIFS('4. Details'!$M$5:$M$4484,'4. Details'!$C$5:$C$4484,"Total",'4. Details'!$A$5:$A$4484,'3. Summary of Exp'!$A59)</f>
        <v>0</v>
      </c>
      <c r="S59" s="780">
        <f>SUMIFS('4. Details'!$K$5:$K$4484,'4. Details'!$C$5:$C$4484,"Total",'4. Details'!$A$5:$A$4484,'3. Summary of Exp'!$A59)</f>
        <v>0</v>
      </c>
      <c r="T59" s="780">
        <f>SUMIFS('4. Details'!$L$5:$L$4484,'4. Details'!$C$5:$C$4484,"Total",'4. Details'!$A$5:$A$4484,'3. Summary of Exp'!$A59)</f>
        <v>0</v>
      </c>
      <c r="U59" s="780">
        <f>SUMIFS('4. Details'!$Q$5:$Q$4484,'4. Details'!$C$5:$C$4484,"Total",'4. Details'!$A$5:$A$4484,'3. Summary of Exp'!$A59)</f>
        <v>0</v>
      </c>
      <c r="V59" s="780">
        <f t="shared" si="3"/>
        <v>61370000</v>
      </c>
      <c r="W59" s="780">
        <f>J59+Q59+U59</f>
        <v>40775000</v>
      </c>
    </row>
    <row r="60" spans="1:23" x14ac:dyDescent="0.25">
      <c r="A60" s="778"/>
      <c r="B60" s="784" t="s">
        <v>1902</v>
      </c>
      <c r="C60" s="785">
        <f>SUM(C5:C59)</f>
        <v>2903216804.5500002</v>
      </c>
      <c r="D60" s="785">
        <f>SUM(D5:D59)</f>
        <v>2627913644.5500002</v>
      </c>
      <c r="E60" s="780"/>
      <c r="F60" s="785">
        <f t="shared" ref="F60:K60" si="4">SUM(F5:F59)</f>
        <v>2627913644.5500002</v>
      </c>
      <c r="G60" s="785">
        <f t="shared" si="4"/>
        <v>0</v>
      </c>
      <c r="H60" s="785">
        <f t="shared" si="4"/>
        <v>8976659248</v>
      </c>
      <c r="I60" s="785">
        <f t="shared" si="4"/>
        <v>4584070189</v>
      </c>
      <c r="J60" s="785">
        <f>SUM(J5:J59)</f>
        <v>1775650529.9400001</v>
      </c>
      <c r="K60" s="785">
        <f t="shared" si="4"/>
        <v>9704627248</v>
      </c>
      <c r="L60" s="780"/>
      <c r="M60" s="785">
        <f>SUM(M5:M59)</f>
        <v>8449627248</v>
      </c>
      <c r="N60" s="785">
        <f>SUM(N5:N59)</f>
        <v>1255000000</v>
      </c>
      <c r="O60" s="785">
        <f>SUM(O5:O59)</f>
        <v>6098300000</v>
      </c>
      <c r="P60" s="785">
        <f>SUM(P5:P59)</f>
        <v>1336058829</v>
      </c>
      <c r="Q60" s="785">
        <f t="shared" ref="Q60" si="5">SUM(Q5:Q59)</f>
        <v>7054391263.0900002</v>
      </c>
      <c r="R60" s="785">
        <f>SUM(R5:R59)</f>
        <v>4385178000</v>
      </c>
      <c r="S60" s="785">
        <f t="shared" ref="S60:T60" si="6">SUM(S5:S59)</f>
        <v>4105178000</v>
      </c>
      <c r="T60" s="785">
        <f t="shared" si="6"/>
        <v>280000000</v>
      </c>
      <c r="U60" s="785">
        <f>SUM(U5:U59)</f>
        <v>1913102539.1100001</v>
      </c>
      <c r="V60" s="785">
        <f>SUM(V5:V59)</f>
        <v>16717718892.549999</v>
      </c>
      <c r="W60" s="785">
        <f>SUM(W5:W59)</f>
        <v>10743144332.140001</v>
      </c>
    </row>
    <row r="61" spans="1:23" x14ac:dyDescent="0.25">
      <c r="A61" s="778"/>
      <c r="B61" s="786" t="s">
        <v>1903</v>
      </c>
      <c r="C61" s="780"/>
      <c r="D61" s="780"/>
      <c r="E61" s="780"/>
      <c r="F61" s="780"/>
      <c r="G61" s="780"/>
      <c r="H61" s="780"/>
      <c r="I61" s="780"/>
      <c r="J61" s="780"/>
      <c r="K61" s="780"/>
      <c r="L61" s="780"/>
      <c r="M61" s="780"/>
      <c r="N61" s="780"/>
      <c r="O61" s="780"/>
      <c r="P61" s="780"/>
      <c r="Q61" s="780"/>
      <c r="R61" s="780"/>
      <c r="S61" s="780"/>
      <c r="T61" s="780"/>
      <c r="U61" s="780"/>
      <c r="V61" s="780"/>
      <c r="W61" s="780"/>
    </row>
    <row r="62" spans="1:23" x14ac:dyDescent="0.25">
      <c r="A62" s="778" t="s">
        <v>339</v>
      </c>
      <c r="B62" s="779" t="s">
        <v>898</v>
      </c>
      <c r="C62" s="780">
        <f>SUMIFS('4. Details'!$I$5:$I$4484,'4. Details'!$C$5:$C$4484,"Consolidated Salary",'4. Details'!$A$5:$A$4484,'3. Summary of Exp'!$A62)</f>
        <v>1328763200</v>
      </c>
      <c r="D62" s="780">
        <f>SUMIFS('4. Details'!$M$5:$M$4484,'4. Details'!$C$5:$C$4484,"Consolidated Salary",'4. Details'!$A$5:$A$4484,'3. Summary of Exp'!$A62)</f>
        <v>1328763200</v>
      </c>
      <c r="E62" s="780">
        <f>SUMIFS('4. Details'!$J$5:$J$4484,'4. Details'!$C$5:$C$4484,"Consolidated Salary",'4. Details'!$A$5:$A$4484,'3. Summary of Exp'!$A62)</f>
        <v>543490386</v>
      </c>
      <c r="F62" s="780">
        <f>SUMIFS('4. Details'!$K$5:$K$4484,'4. Details'!$C$5:$C$4484,"Consolidated Salary",'4. Details'!$A$5:$A$4484,'3. Summary of Exp'!$A62)</f>
        <v>1328763200</v>
      </c>
      <c r="G62" s="780">
        <f>SUMIFS('4. Details'!$L$5:$L$4484,'4. Details'!$C$5:$C$4484,"Consolidated Salary",'4. Details'!$A$5:$A$4484,'3. Summary of Exp'!$A62)</f>
        <v>0</v>
      </c>
      <c r="H62" s="780">
        <f>SUMIFS('4. Details'!$I$5:$I$4484,'4. Details'!$C$5:$C$4484,"Total Overhead Cost",'4. Details'!$A$5:$A$4484,'3. Summary of Exp'!$A62)</f>
        <v>633000000</v>
      </c>
      <c r="I62" s="780">
        <f>SUMIFS('4. Details'!$J$5:$J$4484,'4. Details'!$C$5:$C$4484,"Total Overhead Cost",'4. Details'!$A$5:$A$4484,'3. Summary of Exp'!$A62)</f>
        <v>12710000</v>
      </c>
      <c r="J62" s="780">
        <f>SUMIFS('4. Details'!$Q$5:$Q$4484,'4. Details'!$C$5:$C$4484,"Consolidated Salary",'4. Details'!$A$5:$A$4484,'3. Summary of Exp'!$A62)</f>
        <v>981804284.23000002</v>
      </c>
      <c r="K62" s="780">
        <f>SUMIFS('4. Details'!$M$5:$M$4484,'4. Details'!$C$5:$C$4484,"Total Overhead Cost",'4. Details'!$A$5:$A$4484,'3. Summary of Exp'!$A62)</f>
        <v>209000000</v>
      </c>
      <c r="L62" s="780">
        <f t="shared" si="1"/>
        <v>1537763200</v>
      </c>
      <c r="M62" s="780">
        <f>SUMIFS('4. Details'!$K$5:$K$4484,'4. Details'!$C$5:$C$4484,"Total Overhead Cost",'4. Details'!$A$5:$A$4484,'3. Summary of Exp'!$A62)</f>
        <v>139500000</v>
      </c>
      <c r="N62" s="780">
        <f>SUMIFS('4. Details'!$L$5:$L$4484,'4. Details'!$C$5:$C$4484,"Total Overhead Cost",'4. Details'!$A$5:$A$4484,'3. Summary of Exp'!$A62)</f>
        <v>69500000</v>
      </c>
      <c r="O62" s="780">
        <f>SUMIFS('4. Details'!$I$5:$I$4484,'4. Details'!$C$5:$C$4484,"Total",'4. Details'!$A$5:$A$4484,'3. Summary of Exp'!$A62)</f>
        <v>528000000</v>
      </c>
      <c r="P62" s="780">
        <f>SUMIFS('4. Details'!$J$5:$J$4484,'4. Details'!$C$5:$C$4484,"Total",'4. Details'!$A$5:$A$4484,'3. Summary of Exp'!$A62)</f>
        <v>10946000</v>
      </c>
      <c r="Q62" s="780">
        <f>SUMIFS('4. Details'!Q$5:Q$4484,'4. Details'!$C$5:$C$4484,"Total Overhead Cost",'4. Details'!$A$5:$A$4484,'3. Summary of Exp'!$A62)</f>
        <v>14710000</v>
      </c>
      <c r="R62" s="780">
        <f>SUMIFS('4. Details'!$M$5:$M$4484,'4. Details'!$C$5:$C$4484,"Total",'4. Details'!$A$5:$A$4484,'3. Summary of Exp'!$A62)</f>
        <v>538000000</v>
      </c>
      <c r="S62" s="780">
        <f>SUMIFS('4. Details'!$K$5:$K$4484,'4. Details'!$C$5:$C$4484,"Total",'4. Details'!$A$5:$A$4484,'3. Summary of Exp'!$A62)</f>
        <v>338000000</v>
      </c>
      <c r="T62" s="780">
        <f>SUMIFS('4. Details'!$L$5:$L$4484,'4. Details'!$C$5:$C$4484,"Total",'4. Details'!$A$5:$A$4484,'3. Summary of Exp'!$A62)</f>
        <v>200000000</v>
      </c>
      <c r="U62" s="780">
        <f>SUMIFS('4. Details'!$Q$5:$Q$4484,'4. Details'!$C$5:$C$4484,"Total",'4. Details'!$A$5:$A$4484,'3. Summary of Exp'!$A62)</f>
        <v>13561000</v>
      </c>
      <c r="V62" s="780">
        <f t="shared" si="3"/>
        <v>2075763200</v>
      </c>
      <c r="W62" s="780">
        <f>J62+Q62+U62</f>
        <v>1010075284.23</v>
      </c>
    </row>
    <row r="63" spans="1:23" x14ac:dyDescent="0.25">
      <c r="A63" s="782" t="s">
        <v>387</v>
      </c>
      <c r="B63" s="779" t="s">
        <v>837</v>
      </c>
      <c r="C63" s="780">
        <f>SUMIFS('4. Details'!$I$5:$I$4484,'4. Details'!$C$5:$C$4484,"Consolidated Salary",'4. Details'!$A$5:$A$4484,'3. Summary of Exp'!$A63)</f>
        <v>0</v>
      </c>
      <c r="D63" s="780">
        <f>SUMIFS('4. Details'!$M$5:$M$4484,'4. Details'!$C$5:$C$4484,"Consolidated Salary",'4. Details'!$A$5:$A$4484,'3. Summary of Exp'!$A63)</f>
        <v>0</v>
      </c>
      <c r="E63" s="780">
        <f>SUMIFS('4. Details'!$J$5:$J$4484,'4. Details'!$C$5:$C$4484,"Consolidated Salary",'4. Details'!$A$5:$A$4484,'3. Summary of Exp'!$A63)</f>
        <v>0</v>
      </c>
      <c r="F63" s="780">
        <f>SUMIFS('4. Details'!$K$5:$K$4484,'4. Details'!$C$5:$C$4484,"Consolidated Salary",'4. Details'!$A$5:$A$4484,'3. Summary of Exp'!$A63)</f>
        <v>0</v>
      </c>
      <c r="G63" s="780">
        <f>SUMIFS('4. Details'!$L$5:$L$4484,'4. Details'!$C$5:$C$4484,"Consolidated Salary",'4. Details'!$A$5:$A$4484,'3. Summary of Exp'!$A63)</f>
        <v>0</v>
      </c>
      <c r="H63" s="780">
        <f>SUMIFS('4. Details'!$I$5:$I$4484,'4. Details'!$C$5:$C$4484,"Total Overhead Cost",'4. Details'!$A$5:$A$4484,'3. Summary of Exp'!$A63)</f>
        <v>23600000</v>
      </c>
      <c r="I63" s="780">
        <f>SUMIFS('4. Details'!$J$5:$J$4484,'4. Details'!$C$5:$C$4484,"Total Overhead Cost",'4. Details'!$A$5:$A$4484,'3. Summary of Exp'!$A63)</f>
        <v>0</v>
      </c>
      <c r="J63" s="780">
        <f>SUMIFS('4. Details'!$Q$5:$Q$4484,'4. Details'!$C$5:$C$4484,"Consolidated Salary",'4. Details'!$A$5:$A$4484,'3. Summary of Exp'!$A63)</f>
        <v>0</v>
      </c>
      <c r="K63" s="780">
        <f>SUMIFS('4. Details'!$M$5:$M$4484,'4. Details'!$C$5:$C$4484,"Total Overhead Cost",'4. Details'!$A$5:$A$4484,'3. Summary of Exp'!$A63)</f>
        <v>23485000</v>
      </c>
      <c r="L63" s="780">
        <f t="shared" si="1"/>
        <v>23485000</v>
      </c>
      <c r="M63" s="780">
        <f>SUMIFS('4. Details'!$K$5:$K$4484,'4. Details'!$C$5:$C$4484,"Total Overhead Cost",'4. Details'!$A$5:$A$4484,'3. Summary of Exp'!$A63)</f>
        <v>23485000</v>
      </c>
      <c r="N63" s="780">
        <f>SUMIFS('4. Details'!$L$5:$L$4484,'4. Details'!$C$5:$C$4484,"Total Overhead Cost",'4. Details'!$A$5:$A$4484,'3. Summary of Exp'!$A63)</f>
        <v>0</v>
      </c>
      <c r="O63" s="780">
        <f>SUMIFS('4. Details'!$I$5:$I$4484,'4. Details'!$C$5:$C$4484,"Total",'4. Details'!$A$5:$A$4484,'3. Summary of Exp'!$A63)</f>
        <v>47000000</v>
      </c>
      <c r="P63" s="780">
        <f>SUMIFS('4. Details'!$J$5:$J$4484,'4. Details'!$C$5:$C$4484,"Total",'4. Details'!$A$5:$A$4484,'3. Summary of Exp'!$A63)</f>
        <v>0</v>
      </c>
      <c r="Q63" s="780">
        <f>SUMIFS('4. Details'!Q$5:Q$4484,'4. Details'!$C$5:$C$4484,"Total Overhead Cost",'4. Details'!$A$5:$A$4484,'3. Summary of Exp'!$A63)</f>
        <v>137500</v>
      </c>
      <c r="R63" s="780">
        <f>SUMIFS('4. Details'!$M$5:$M$4484,'4. Details'!$C$5:$C$4484,"Total",'4. Details'!$A$5:$A$4484,'3. Summary of Exp'!$A63)</f>
        <v>47000000</v>
      </c>
      <c r="S63" s="780">
        <f>SUMIFS('4. Details'!$K$5:$K$4484,'4. Details'!$C$5:$C$4484,"Total",'4. Details'!$A$5:$A$4484,'3. Summary of Exp'!$A63)</f>
        <v>47000000</v>
      </c>
      <c r="T63" s="780">
        <f>SUMIFS('4. Details'!$L$5:$L$4484,'4. Details'!$C$5:$C$4484,"Total",'4. Details'!$A$5:$A$4484,'3. Summary of Exp'!$A63)</f>
        <v>0</v>
      </c>
      <c r="U63" s="780">
        <f>SUMIFS('4. Details'!$Q$5:$Q$4484,'4. Details'!$C$5:$C$4484,"Total",'4. Details'!$A$5:$A$4484,'3. Summary of Exp'!$A63)</f>
        <v>0</v>
      </c>
      <c r="V63" s="780">
        <f t="shared" si="3"/>
        <v>70485000</v>
      </c>
      <c r="W63" s="780">
        <f t="shared" ref="W63:W99" si="7">J63+Q63+U63</f>
        <v>137500</v>
      </c>
    </row>
    <row r="64" spans="1:23" x14ac:dyDescent="0.25">
      <c r="A64" s="782" t="s">
        <v>438</v>
      </c>
      <c r="B64" s="779" t="s">
        <v>838</v>
      </c>
      <c r="C64" s="780">
        <f>SUMIFS('4. Details'!$I$5:$I$4484,'4. Details'!$C$5:$C$4484,"Consolidated Salary",'4. Details'!$A$5:$A$4484,'3. Summary of Exp'!$A64)</f>
        <v>0</v>
      </c>
      <c r="D64" s="780">
        <f>SUMIFS('4. Details'!$M$5:$M$4484,'4. Details'!$C$5:$C$4484,"Consolidated Salary",'4. Details'!$A$5:$A$4484,'3. Summary of Exp'!$A64)</f>
        <v>0</v>
      </c>
      <c r="E64" s="780">
        <f>SUMIFS('4. Details'!$J$5:$J$4484,'4. Details'!$C$5:$C$4484,"Consolidated Salary",'4. Details'!$A$5:$A$4484,'3. Summary of Exp'!$A64)</f>
        <v>0</v>
      </c>
      <c r="F64" s="780">
        <f>SUMIFS('4. Details'!$K$5:$K$4484,'4. Details'!$C$5:$C$4484,"Consolidated Salary",'4. Details'!$A$5:$A$4484,'3. Summary of Exp'!$A64)</f>
        <v>0</v>
      </c>
      <c r="G64" s="780">
        <f>SUMIFS('4. Details'!$L$5:$L$4484,'4. Details'!$C$5:$C$4484,"Consolidated Salary",'4. Details'!$A$5:$A$4484,'3. Summary of Exp'!$A64)</f>
        <v>0</v>
      </c>
      <c r="H64" s="780">
        <f>SUMIFS('4. Details'!$I$5:$I$4484,'4. Details'!$C$5:$C$4484,"Total Overhead Cost",'4. Details'!$A$5:$A$4484,'3. Summary of Exp'!$A64)</f>
        <v>52250000</v>
      </c>
      <c r="I64" s="780">
        <f>SUMIFS('4. Details'!$J$5:$J$4484,'4. Details'!$C$5:$C$4484,"Total Overhead Cost",'4. Details'!$A$5:$A$4484,'3. Summary of Exp'!$A64)</f>
        <v>0</v>
      </c>
      <c r="J64" s="780">
        <f>SUMIFS('4. Details'!$Q$5:$Q$4484,'4. Details'!$C$5:$C$4484,"Consolidated Salary",'4. Details'!$A$5:$A$4484,'3. Summary of Exp'!$A64)</f>
        <v>0</v>
      </c>
      <c r="K64" s="780">
        <f>SUMIFS('4. Details'!$M$5:$M$4484,'4. Details'!$C$5:$C$4484,"Total Overhead Cost",'4. Details'!$A$5:$A$4484,'3. Summary of Exp'!$A64)</f>
        <v>37250000</v>
      </c>
      <c r="L64" s="780">
        <f t="shared" si="1"/>
        <v>37250000</v>
      </c>
      <c r="M64" s="780">
        <f>SUMIFS('4. Details'!$K$5:$K$4484,'4. Details'!$C$5:$C$4484,"Total Overhead Cost",'4. Details'!$A$5:$A$4484,'3. Summary of Exp'!$A64)</f>
        <v>37250000</v>
      </c>
      <c r="N64" s="780">
        <f>SUMIFS('4. Details'!$L$5:$L$4484,'4. Details'!$C$5:$C$4484,"Total Overhead Cost",'4. Details'!$A$5:$A$4484,'3. Summary of Exp'!$A64)</f>
        <v>0</v>
      </c>
      <c r="O64" s="780">
        <f>SUMIFS('4. Details'!$I$5:$I$4484,'4. Details'!$C$5:$C$4484,"Total",'4. Details'!$A$5:$A$4484,'3. Summary of Exp'!$A64)</f>
        <v>65000000</v>
      </c>
      <c r="P64" s="780">
        <f>SUMIFS('4. Details'!$J$5:$J$4484,'4. Details'!$C$5:$C$4484,"Total",'4. Details'!$A$5:$A$4484,'3. Summary of Exp'!$A64)</f>
        <v>0</v>
      </c>
      <c r="Q64" s="780">
        <f>SUMIFS('4. Details'!Q$5:Q$4484,'4. Details'!$C$5:$C$4484,"Total Overhead Cost",'4. Details'!$A$5:$A$4484,'3. Summary of Exp'!$A64)</f>
        <v>5500000</v>
      </c>
      <c r="R64" s="780">
        <f>SUMIFS('4. Details'!$M$5:$M$4484,'4. Details'!$C$5:$C$4484,"Total",'4. Details'!$A$5:$A$4484,'3. Summary of Exp'!$A64)</f>
        <v>25000000</v>
      </c>
      <c r="S64" s="780">
        <f>SUMIFS('4. Details'!$K$5:$K$4484,'4. Details'!$C$5:$C$4484,"Total",'4. Details'!$A$5:$A$4484,'3. Summary of Exp'!$A64)</f>
        <v>25000000</v>
      </c>
      <c r="T64" s="780">
        <f>SUMIFS('4. Details'!$L$5:$L$4484,'4. Details'!$C$5:$C$4484,"Total",'4. Details'!$A$5:$A$4484,'3. Summary of Exp'!$A64)</f>
        <v>0</v>
      </c>
      <c r="U64" s="780">
        <f>SUMIFS('4. Details'!$Q$5:$Q$4484,'4. Details'!$C$5:$C$4484,"Total",'4. Details'!$A$5:$A$4484,'3. Summary of Exp'!$A64)</f>
        <v>0</v>
      </c>
      <c r="V64" s="780">
        <f t="shared" si="3"/>
        <v>62250000</v>
      </c>
      <c r="W64" s="780">
        <f t="shared" si="7"/>
        <v>5500000</v>
      </c>
    </row>
    <row r="65" spans="1:23" x14ac:dyDescent="0.25">
      <c r="A65" s="787" t="s">
        <v>345</v>
      </c>
      <c r="B65" s="788" t="s">
        <v>936</v>
      </c>
      <c r="C65" s="780">
        <f>SUMIFS('4. Details'!$I$5:$I$4484,'4. Details'!$C$5:$C$4484,"Consolidated Salary",'4. Details'!$A$5:$A$4484,'3. Summary of Exp'!$A65)</f>
        <v>0</v>
      </c>
      <c r="D65" s="780">
        <f>SUMIFS('4. Details'!$M$5:$M$4484,'4. Details'!$C$5:$C$4484,"Consolidated Salary",'4. Details'!$A$5:$A$4484,'3. Summary of Exp'!$A65)</f>
        <v>0</v>
      </c>
      <c r="E65" s="780">
        <f>SUMIFS('4. Details'!$J$5:$J$4484,'4. Details'!$C$5:$C$4484,"Consolidated Salary",'4. Details'!$A$5:$A$4484,'3. Summary of Exp'!$A65)</f>
        <v>0</v>
      </c>
      <c r="F65" s="780">
        <f>SUMIFS('4. Details'!$K$5:$K$4484,'4. Details'!$C$5:$C$4484,"Consolidated Salary",'4. Details'!$A$5:$A$4484,'3. Summary of Exp'!$A65)</f>
        <v>0</v>
      </c>
      <c r="G65" s="780">
        <f>SUMIFS('4. Details'!$L$5:$L$4484,'4. Details'!$C$5:$C$4484,"Consolidated Salary",'4. Details'!$A$5:$A$4484,'3. Summary of Exp'!$A65)</f>
        <v>0</v>
      </c>
      <c r="H65" s="780">
        <f>SUMIFS('4. Details'!$I$5:$I$4484,'4. Details'!$C$5:$C$4484,"Total Overhead Cost",'4. Details'!$A$5:$A$4484,'3. Summary of Exp'!$A65)</f>
        <v>0</v>
      </c>
      <c r="I65" s="780">
        <f>SUMIFS('4. Details'!$J$5:$J$4484,'4. Details'!$C$5:$C$4484,"Total Overhead Cost",'4. Details'!$A$5:$A$4484,'3. Summary of Exp'!$A65)</f>
        <v>0</v>
      </c>
      <c r="J65" s="780">
        <f>SUMIFS('4. Details'!$Q$5:$Q$4484,'4. Details'!$C$5:$C$4484,"Consolidated Salary",'4. Details'!$A$5:$A$4484,'3. Summary of Exp'!$A65)</f>
        <v>0</v>
      </c>
      <c r="K65" s="780">
        <f>SUMIFS('4. Details'!$M$5:$M$4484,'4. Details'!$C$5:$C$4484,"Total Overhead Cost",'4. Details'!$A$5:$A$4484,'3. Summary of Exp'!$A65)</f>
        <v>0</v>
      </c>
      <c r="L65" s="780">
        <f t="shared" si="1"/>
        <v>0</v>
      </c>
      <c r="M65" s="780">
        <f>SUMIFS('4. Details'!$K$5:$K$4484,'4. Details'!$C$5:$C$4484,"Total Overhead Cost",'4. Details'!$A$5:$A$4484,'3. Summary of Exp'!$A65)</f>
        <v>0</v>
      </c>
      <c r="N65" s="780">
        <f>SUMIFS('4. Details'!$L$5:$L$4484,'4. Details'!$C$5:$C$4484,"Total Overhead Cost",'4. Details'!$A$5:$A$4484,'3. Summary of Exp'!$A65)</f>
        <v>0</v>
      </c>
      <c r="O65" s="780">
        <f>SUMIFS('4. Details'!$I$5:$I$4484,'4. Details'!$C$5:$C$4484,"Total",'4. Details'!$A$5:$A$4484,'3. Summary of Exp'!$A65)</f>
        <v>590000000</v>
      </c>
      <c r="P65" s="780">
        <f>SUMIFS('4. Details'!$J$5:$J$4484,'4. Details'!$C$5:$C$4484,"Total",'4. Details'!$A$5:$A$4484,'3. Summary of Exp'!$A65)</f>
        <v>8225000</v>
      </c>
      <c r="Q65" s="780">
        <f>SUMIFS('4. Details'!Q$5:Q$4484,'4. Details'!$C$5:$C$4484,"Total Overhead Cost",'4. Details'!$A$5:$A$4484,'3. Summary of Exp'!$A65)</f>
        <v>0</v>
      </c>
      <c r="R65" s="780">
        <f>SUMIFS('4. Details'!$M$5:$M$4484,'4. Details'!$C$5:$C$4484,"Total",'4. Details'!$A$5:$A$4484,'3. Summary of Exp'!$A65)</f>
        <v>0</v>
      </c>
      <c r="S65" s="780">
        <f>SUMIFS('4. Details'!$K$5:$K$4484,'4. Details'!$C$5:$C$4484,"Total",'4. Details'!$A$5:$A$4484,'3. Summary of Exp'!$A65)</f>
        <v>0</v>
      </c>
      <c r="T65" s="780">
        <f>SUMIFS('4. Details'!$L$5:$L$4484,'4. Details'!$C$5:$C$4484,"Total",'4. Details'!$A$5:$A$4484,'3. Summary of Exp'!$A65)</f>
        <v>0</v>
      </c>
      <c r="U65" s="780">
        <f>SUMIFS('4. Details'!$Q$5:$Q$4484,'4. Details'!$C$5:$C$4484,"Total",'4. Details'!$A$5:$A$4484,'3. Summary of Exp'!$A65)</f>
        <v>0</v>
      </c>
      <c r="V65" s="780">
        <f t="shared" si="3"/>
        <v>0</v>
      </c>
      <c r="W65" s="780">
        <f t="shared" si="7"/>
        <v>0</v>
      </c>
    </row>
    <row r="66" spans="1:23" x14ac:dyDescent="0.25">
      <c r="A66" s="782" t="s">
        <v>236</v>
      </c>
      <c r="B66" s="779" t="s">
        <v>1686</v>
      </c>
      <c r="C66" s="780">
        <f>SUMIFS('4. Details'!$I$5:$I$4484,'4. Details'!$C$5:$C$4484,"Consolidated Salary",'4. Details'!$A$5:$A$4484,'3. Summary of Exp'!$A66)</f>
        <v>298905340</v>
      </c>
      <c r="D66" s="780">
        <f>SUMIFS('4. Details'!$M$5:$M$4484,'4. Details'!$C$5:$C$4484,"Consolidated Salary",'4. Details'!$A$5:$A$4484,'3. Summary of Exp'!$A66)</f>
        <v>298905340</v>
      </c>
      <c r="E66" s="780">
        <f>SUMIFS('4. Details'!$J$5:$J$4484,'4. Details'!$C$5:$C$4484,"Consolidated Salary",'4. Details'!$A$5:$A$4484,'3. Summary of Exp'!$A66)</f>
        <v>83330447</v>
      </c>
      <c r="F66" s="780">
        <f>SUMIFS('4. Details'!$K$5:$K$4484,'4. Details'!$C$5:$C$4484,"Consolidated Salary",'4. Details'!$A$5:$A$4484,'3. Summary of Exp'!$A66)</f>
        <v>298905340</v>
      </c>
      <c r="G66" s="780">
        <f>SUMIFS('4. Details'!$L$5:$L$4484,'4. Details'!$C$5:$C$4484,"Consolidated Salary",'4. Details'!$A$5:$A$4484,'3. Summary of Exp'!$A66)</f>
        <v>0</v>
      </c>
      <c r="H66" s="780">
        <f>SUMIFS('4. Details'!$I$5:$I$4484,'4. Details'!$C$5:$C$4484,"Total Overhead Cost",'4. Details'!$A$5:$A$4484,'3. Summary of Exp'!$A66)</f>
        <v>12000000</v>
      </c>
      <c r="I66" s="780">
        <f>SUMIFS('4. Details'!$J$5:$J$4484,'4. Details'!$C$5:$C$4484,"Total Overhead Cost",'4. Details'!$A$5:$A$4484,'3. Summary of Exp'!$A66)</f>
        <v>3500000</v>
      </c>
      <c r="J66" s="780">
        <f>SUMIFS('4. Details'!$Q$5:$Q$4484,'4. Details'!$C$5:$C$4484,"Consolidated Salary",'4. Details'!$A$5:$A$4484,'3. Summary of Exp'!$A66)</f>
        <v>146735590.13999999</v>
      </c>
      <c r="K66" s="780">
        <f>SUMIFS('4. Details'!$M$5:$M$4484,'4. Details'!$C$5:$C$4484,"Total Overhead Cost",'4. Details'!$A$5:$A$4484,'3. Summary of Exp'!$A66)</f>
        <v>7000000</v>
      </c>
      <c r="L66" s="780">
        <f t="shared" si="1"/>
        <v>305905340</v>
      </c>
      <c r="M66" s="780">
        <f>SUMIFS('4. Details'!$K$5:$K$4484,'4. Details'!$C$5:$C$4484,"Total Overhead Cost",'4. Details'!$A$5:$A$4484,'3. Summary of Exp'!$A66)</f>
        <v>7000000</v>
      </c>
      <c r="N66" s="780">
        <f>SUMIFS('4. Details'!$L$5:$L$4484,'4. Details'!$C$5:$C$4484,"Total Overhead Cost",'4. Details'!$A$5:$A$4484,'3. Summary of Exp'!$A66)</f>
        <v>0</v>
      </c>
      <c r="O66" s="780">
        <f>SUMIFS('4. Details'!$I$5:$I$4484,'4. Details'!$C$5:$C$4484,"Total",'4. Details'!$A$5:$A$4484,'3. Summary of Exp'!$A66)</f>
        <v>162000000</v>
      </c>
      <c r="P66" s="780">
        <f>SUMIFS('4. Details'!$J$5:$J$4484,'4. Details'!$C$5:$C$4484,"Total",'4. Details'!$A$5:$A$4484,'3. Summary of Exp'!$A66)</f>
        <v>0</v>
      </c>
      <c r="Q66" s="780">
        <f>SUMIFS('4. Details'!Q$5:Q$4484,'4. Details'!$C$5:$C$4484,"Total Overhead Cost",'4. Details'!$A$5:$A$4484,'3. Summary of Exp'!$A66)</f>
        <v>5500000</v>
      </c>
      <c r="R66" s="780">
        <f>SUMIFS('4. Details'!$M$5:$M$4484,'4. Details'!$C$5:$C$4484,"Total",'4. Details'!$A$5:$A$4484,'3. Summary of Exp'!$A66)</f>
        <v>100000000</v>
      </c>
      <c r="S66" s="780">
        <f>SUMIFS('4. Details'!$K$5:$K$4484,'4. Details'!$C$5:$C$4484,"Total",'4. Details'!$A$5:$A$4484,'3. Summary of Exp'!$A66)</f>
        <v>100000000</v>
      </c>
      <c r="T66" s="780">
        <f>SUMIFS('4. Details'!$L$5:$L$4484,'4. Details'!$C$5:$C$4484,"Total",'4. Details'!$A$5:$A$4484,'3. Summary of Exp'!$A66)</f>
        <v>0</v>
      </c>
      <c r="U66" s="780">
        <f>SUMIFS('4. Details'!$Q$5:$Q$4484,'4. Details'!$C$5:$C$4484,"Total",'4. Details'!$A$5:$A$4484,'3. Summary of Exp'!$A66)</f>
        <v>0</v>
      </c>
      <c r="V66" s="780">
        <f t="shared" si="3"/>
        <v>405905340</v>
      </c>
      <c r="W66" s="780">
        <f t="shared" si="7"/>
        <v>152235590.13999999</v>
      </c>
    </row>
    <row r="67" spans="1:23" x14ac:dyDescent="0.25">
      <c r="A67" s="782" t="s">
        <v>565</v>
      </c>
      <c r="B67" s="779" t="s">
        <v>839</v>
      </c>
      <c r="C67" s="780">
        <f>SUMIFS('4. Details'!$I$5:$I$4484,'4. Details'!$C$5:$C$4484,"Consolidated Salary",'4. Details'!$A$5:$A$4484,'3. Summary of Exp'!$A67)</f>
        <v>0</v>
      </c>
      <c r="D67" s="780">
        <f>SUMIFS('4. Details'!$M$5:$M$4484,'4. Details'!$C$5:$C$4484,"Consolidated Salary",'4. Details'!$A$5:$A$4484,'3. Summary of Exp'!$A67)</f>
        <v>0</v>
      </c>
      <c r="E67" s="780">
        <f>SUMIFS('4. Details'!$J$5:$J$4484,'4. Details'!$C$5:$C$4484,"Consolidated Salary",'4. Details'!$A$5:$A$4484,'3. Summary of Exp'!$A67)</f>
        <v>0</v>
      </c>
      <c r="F67" s="780">
        <f>SUMIFS('4. Details'!$K$5:$K$4484,'4. Details'!$C$5:$C$4484,"Consolidated Salary",'4. Details'!$A$5:$A$4484,'3. Summary of Exp'!$A67)</f>
        <v>0</v>
      </c>
      <c r="G67" s="780">
        <f>SUMIFS('4. Details'!$L$5:$L$4484,'4. Details'!$C$5:$C$4484,"Consolidated Salary",'4. Details'!$A$5:$A$4484,'3. Summary of Exp'!$A67)</f>
        <v>0</v>
      </c>
      <c r="H67" s="780">
        <f>SUMIFS('4. Details'!$I$5:$I$4484,'4. Details'!$C$5:$C$4484,"Total Overhead Cost",'4. Details'!$A$5:$A$4484,'3. Summary of Exp'!$A67)</f>
        <v>2100000</v>
      </c>
      <c r="I67" s="780">
        <f>SUMIFS('4. Details'!$J$5:$J$4484,'4. Details'!$C$5:$C$4484,"Total Overhead Cost",'4. Details'!$A$5:$A$4484,'3. Summary of Exp'!$A67)</f>
        <v>612500</v>
      </c>
      <c r="J67" s="780">
        <f>SUMIFS('4. Details'!$Q$5:$Q$4484,'4. Details'!$C$5:$C$4484,"Consolidated Salary",'4. Details'!$A$5:$A$4484,'3. Summary of Exp'!$A67)</f>
        <v>0</v>
      </c>
      <c r="K67" s="780">
        <f>SUMIFS('4. Details'!$M$5:$M$4484,'4. Details'!$C$5:$C$4484,"Total Overhead Cost",'4. Details'!$A$5:$A$4484,'3. Summary of Exp'!$A67)</f>
        <v>1975000</v>
      </c>
      <c r="L67" s="780">
        <f t="shared" si="1"/>
        <v>1975000</v>
      </c>
      <c r="M67" s="780">
        <f>SUMIFS('4. Details'!$K$5:$K$4484,'4. Details'!$C$5:$C$4484,"Total Overhead Cost",'4. Details'!$A$5:$A$4484,'3. Summary of Exp'!$A67)</f>
        <v>1975000</v>
      </c>
      <c r="N67" s="780">
        <f>SUMIFS('4. Details'!$L$5:$L$4484,'4. Details'!$C$5:$C$4484,"Total Overhead Cost",'4. Details'!$A$5:$A$4484,'3. Summary of Exp'!$A67)</f>
        <v>0</v>
      </c>
      <c r="O67" s="780">
        <f>SUMIFS('4. Details'!$I$5:$I$4484,'4. Details'!$C$5:$C$4484,"Total",'4. Details'!$A$5:$A$4484,'3. Summary of Exp'!$A67)</f>
        <v>20000000</v>
      </c>
      <c r="P67" s="780">
        <f>SUMIFS('4. Details'!$J$5:$J$4484,'4. Details'!$C$5:$C$4484,"Total",'4. Details'!$A$5:$A$4484,'3. Summary of Exp'!$A67)</f>
        <v>0</v>
      </c>
      <c r="Q67" s="780">
        <f>SUMIFS('4. Details'!Q$5:Q$4484,'4. Details'!$C$5:$C$4484,"Total Overhead Cost",'4. Details'!$A$5:$A$4484,'3. Summary of Exp'!$A67)</f>
        <v>962500</v>
      </c>
      <c r="R67" s="780">
        <f>SUMIFS('4. Details'!$M$5:$M$4484,'4. Details'!$C$5:$C$4484,"Total",'4. Details'!$A$5:$A$4484,'3. Summary of Exp'!$A67)</f>
        <v>20000000</v>
      </c>
      <c r="S67" s="780">
        <f>SUMIFS('4. Details'!$K$5:$K$4484,'4. Details'!$C$5:$C$4484,"Total",'4. Details'!$A$5:$A$4484,'3. Summary of Exp'!$A67)</f>
        <v>20000000</v>
      </c>
      <c r="T67" s="780">
        <f>SUMIFS('4. Details'!$L$5:$L$4484,'4. Details'!$C$5:$C$4484,"Total",'4. Details'!$A$5:$A$4484,'3. Summary of Exp'!$A67)</f>
        <v>0</v>
      </c>
      <c r="U67" s="780">
        <f>SUMIFS('4. Details'!$Q$5:$Q$4484,'4. Details'!$C$5:$C$4484,"Total",'4. Details'!$A$5:$A$4484,'3. Summary of Exp'!$A67)</f>
        <v>0</v>
      </c>
      <c r="V67" s="780">
        <f t="shared" si="3"/>
        <v>21975000</v>
      </c>
      <c r="W67" s="780">
        <f t="shared" si="7"/>
        <v>962500</v>
      </c>
    </row>
    <row r="68" spans="1:23" x14ac:dyDescent="0.25">
      <c r="A68" s="782" t="s">
        <v>566</v>
      </c>
      <c r="B68" s="779" t="s">
        <v>899</v>
      </c>
      <c r="C68" s="780">
        <f>SUMIFS('4. Details'!$I$5:$I$4484,'4. Details'!$C$5:$C$4484,"Consolidated Salary",'4. Details'!$A$5:$A$4484,'3. Summary of Exp'!$A68)</f>
        <v>636557250</v>
      </c>
      <c r="D68" s="780">
        <f>SUMIFS('4. Details'!$M$5:$M$4484,'4. Details'!$C$5:$C$4484,"Consolidated Salary",'4. Details'!$A$5:$A$4484,'3. Summary of Exp'!$A68)</f>
        <v>636557250</v>
      </c>
      <c r="E68" s="780">
        <f>SUMIFS('4. Details'!$J$5:$J$4484,'4. Details'!$C$5:$C$4484,"Consolidated Salary",'4. Details'!$A$5:$A$4484,'3. Summary of Exp'!$A68)</f>
        <v>254213110</v>
      </c>
      <c r="F68" s="780">
        <f>SUMIFS('4. Details'!$K$5:$K$4484,'4. Details'!$C$5:$C$4484,"Consolidated Salary",'4. Details'!$A$5:$A$4484,'3. Summary of Exp'!$A68)</f>
        <v>636557250</v>
      </c>
      <c r="G68" s="780">
        <f>SUMIFS('4. Details'!$L$5:$L$4484,'4. Details'!$C$5:$C$4484,"Consolidated Salary",'4. Details'!$A$5:$A$4484,'3. Summary of Exp'!$A68)</f>
        <v>0</v>
      </c>
      <c r="H68" s="780">
        <f>SUMIFS('4. Details'!$I$5:$I$4484,'4. Details'!$C$5:$C$4484,"Total Overhead Cost",'4. Details'!$A$5:$A$4484,'3. Summary of Exp'!$A68)</f>
        <v>220000000</v>
      </c>
      <c r="I68" s="780">
        <f>SUMIFS('4. Details'!$J$5:$J$4484,'4. Details'!$C$5:$C$4484,"Total Overhead Cost",'4. Details'!$A$5:$A$4484,'3. Summary of Exp'!$A68)</f>
        <v>79315350</v>
      </c>
      <c r="J68" s="780">
        <f>SUMIFS('4. Details'!$Q$5:$Q$4484,'4. Details'!$C$5:$C$4484,"Consolidated Salary",'4. Details'!$A$5:$A$4484,'3. Summary of Exp'!$A68)</f>
        <v>438237448.38999999</v>
      </c>
      <c r="K68" s="780">
        <f>SUMIFS('4. Details'!$M$5:$M$4484,'4. Details'!$C$5:$C$4484,"Total Overhead Cost",'4. Details'!$A$5:$A$4484,'3. Summary of Exp'!$A68)</f>
        <v>193600000</v>
      </c>
      <c r="L68" s="780">
        <f t="shared" si="1"/>
        <v>830157250</v>
      </c>
      <c r="M68" s="780">
        <f>SUMIFS('4. Details'!$K$5:$K$4484,'4. Details'!$C$5:$C$4484,"Total Overhead Cost",'4. Details'!$A$5:$A$4484,'3. Summary of Exp'!$A68)</f>
        <v>193600000</v>
      </c>
      <c r="N68" s="780">
        <f>SUMIFS('4. Details'!$L$5:$L$4484,'4. Details'!$C$5:$C$4484,"Total Overhead Cost",'4. Details'!$A$5:$A$4484,'3. Summary of Exp'!$A68)</f>
        <v>0</v>
      </c>
      <c r="O68" s="780">
        <f>SUMIFS('4. Details'!$I$5:$I$4484,'4. Details'!$C$5:$C$4484,"Total",'4. Details'!$A$5:$A$4484,'3. Summary of Exp'!$A68)</f>
        <v>90000000</v>
      </c>
      <c r="P68" s="780">
        <f>SUMIFS('4. Details'!$J$5:$J$4484,'4. Details'!$C$5:$C$4484,"Total",'4. Details'!$A$5:$A$4484,'3. Summary of Exp'!$A68)</f>
        <v>49243060</v>
      </c>
      <c r="Q68" s="780">
        <f>SUMIFS('4. Details'!Q$5:Q$4484,'4. Details'!$C$5:$C$4484,"Total Overhead Cost",'4. Details'!$A$5:$A$4484,'3. Summary of Exp'!$A68)</f>
        <v>104802350</v>
      </c>
      <c r="R68" s="780">
        <f>SUMIFS('4. Details'!$M$5:$M$4484,'4. Details'!$C$5:$C$4484,"Total",'4. Details'!$A$5:$A$4484,'3. Summary of Exp'!$A68)</f>
        <v>285000000</v>
      </c>
      <c r="S68" s="780">
        <f>SUMIFS('4. Details'!$K$5:$K$4484,'4. Details'!$C$5:$C$4484,"Total",'4. Details'!$A$5:$A$4484,'3. Summary of Exp'!$A68)</f>
        <v>285000000</v>
      </c>
      <c r="T68" s="780">
        <f>SUMIFS('4. Details'!$L$5:$L$4484,'4. Details'!$C$5:$C$4484,"Total",'4. Details'!$A$5:$A$4484,'3. Summary of Exp'!$A68)</f>
        <v>0</v>
      </c>
      <c r="U68" s="780">
        <f>SUMIFS('4. Details'!$Q$5:$Q$4484,'4. Details'!$C$5:$C$4484,"Total",'4. Details'!$A$5:$A$4484,'3. Summary of Exp'!$A68)</f>
        <v>280243060</v>
      </c>
      <c r="V68" s="780">
        <f t="shared" si="3"/>
        <v>1115157250</v>
      </c>
      <c r="W68" s="780">
        <f t="shared" si="7"/>
        <v>823282858.38999999</v>
      </c>
    </row>
    <row r="69" spans="1:23" x14ac:dyDescent="0.25">
      <c r="A69" s="782" t="s">
        <v>798</v>
      </c>
      <c r="B69" s="779" t="s">
        <v>840</v>
      </c>
      <c r="C69" s="780">
        <f>SUMIFS('4. Details'!$I$5:$I$4484,'4. Details'!$C$5:$C$4484,"Consolidated Salary",'4. Details'!$A$5:$A$4484,'3. Summary of Exp'!$A69)</f>
        <v>0</v>
      </c>
      <c r="D69" s="780">
        <f>SUMIFS('4. Details'!$M$5:$M$4484,'4. Details'!$C$5:$C$4484,"Consolidated Salary",'4. Details'!$A$5:$A$4484,'3. Summary of Exp'!$A69)</f>
        <v>0</v>
      </c>
      <c r="E69" s="780">
        <f>SUMIFS('4. Details'!$J$5:$J$4484,'4. Details'!$C$5:$C$4484,"Consolidated Salary",'4. Details'!$A$5:$A$4484,'3. Summary of Exp'!$A69)</f>
        <v>0</v>
      </c>
      <c r="F69" s="780">
        <f>SUMIFS('4. Details'!$K$5:$K$4484,'4. Details'!$C$5:$C$4484,"Consolidated Salary",'4. Details'!$A$5:$A$4484,'3. Summary of Exp'!$A69)</f>
        <v>0</v>
      </c>
      <c r="G69" s="780">
        <f>SUMIFS('4. Details'!$L$5:$L$4484,'4. Details'!$C$5:$C$4484,"Consolidated Salary",'4. Details'!$A$5:$A$4484,'3. Summary of Exp'!$A69)</f>
        <v>0</v>
      </c>
      <c r="H69" s="780">
        <f>SUMIFS('4. Details'!$I$5:$I$4484,'4. Details'!$C$5:$C$4484,"Total Overhead Cost",'4. Details'!$A$5:$A$4484,'3. Summary of Exp'!$A69)</f>
        <v>4212542000</v>
      </c>
      <c r="I69" s="780">
        <f>SUMIFS('4. Details'!$J$5:$J$4484,'4. Details'!$C$5:$C$4484,"Total Overhead Cost",'4. Details'!$A$5:$A$4484,'3. Summary of Exp'!$A69)</f>
        <v>1308121334</v>
      </c>
      <c r="J69" s="780">
        <f>SUMIFS('4. Details'!$Q$5:$Q$4484,'4. Details'!$C$5:$C$4484,"Consolidated Salary",'4. Details'!$A$5:$A$4484,'3. Summary of Exp'!$A69)</f>
        <v>0</v>
      </c>
      <c r="K69" s="780">
        <f>SUMIFS('4. Details'!$M$5:$M$4484,'4. Details'!$C$5:$C$4484,"Total Overhead Cost",'4. Details'!$A$5:$A$4484,'3. Summary of Exp'!$A69)</f>
        <v>4537542000</v>
      </c>
      <c r="L69" s="780">
        <f t="shared" si="1"/>
        <v>4537542000</v>
      </c>
      <c r="M69" s="780">
        <f>SUMIFS('4. Details'!$K$5:$K$4484,'4. Details'!$C$5:$C$4484,"Total Overhead Cost",'4. Details'!$A$5:$A$4484,'3. Summary of Exp'!$A69)</f>
        <v>4537542000</v>
      </c>
      <c r="N69" s="780">
        <f>SUMIFS('4. Details'!$L$5:$L$4484,'4. Details'!$C$5:$C$4484,"Total Overhead Cost",'4. Details'!$A$5:$A$4484,'3. Summary of Exp'!$A69)</f>
        <v>0</v>
      </c>
      <c r="O69" s="780">
        <f>SUMIFS('4. Details'!$I$5:$I$4484,'4. Details'!$C$5:$C$4484,"Total",'4. Details'!$A$5:$A$4484,'3. Summary of Exp'!$A69)</f>
        <v>0</v>
      </c>
      <c r="P69" s="780">
        <f>SUMIFS('4. Details'!$J$5:$J$4484,'4. Details'!$C$5:$C$4484,"Total",'4. Details'!$A$5:$A$4484,'3. Summary of Exp'!$A69)</f>
        <v>0</v>
      </c>
      <c r="Q69" s="780">
        <f>SUMIFS('4. Details'!Q$5:Q$4484,'4. Details'!$C$5:$C$4484,"Total Overhead Cost",'4. Details'!$A$5:$A$4484,'3. Summary of Exp'!$A69)</f>
        <v>3280818301.6199999</v>
      </c>
      <c r="R69" s="780">
        <f>SUMIFS('4. Details'!$M$5:$M$4484,'4. Details'!$C$5:$C$4484,"Total",'4. Details'!$A$5:$A$4484,'3. Summary of Exp'!$A69)</f>
        <v>0</v>
      </c>
      <c r="S69" s="780">
        <f>SUMIFS('4. Details'!$K$5:$K$4484,'4. Details'!$C$5:$C$4484,"Total",'4. Details'!$A$5:$A$4484,'3. Summary of Exp'!$A69)</f>
        <v>0</v>
      </c>
      <c r="T69" s="780">
        <f>SUMIFS('4. Details'!$L$5:$L$4484,'4. Details'!$C$5:$C$4484,"Total",'4. Details'!$A$5:$A$4484,'3. Summary of Exp'!$A69)</f>
        <v>0</v>
      </c>
      <c r="U69" s="780">
        <f>SUMIFS('4. Details'!$Q$5:$Q$4484,'4. Details'!$C$5:$C$4484,"Total",'4. Details'!$A$5:$A$4484,'3. Summary of Exp'!$A69)</f>
        <v>0</v>
      </c>
      <c r="V69" s="780">
        <f t="shared" si="3"/>
        <v>4537542000</v>
      </c>
      <c r="W69" s="780">
        <f t="shared" si="7"/>
        <v>3280818301.6199999</v>
      </c>
    </row>
    <row r="70" spans="1:23" x14ac:dyDescent="0.25">
      <c r="A70" s="782" t="s">
        <v>2080</v>
      </c>
      <c r="B70" s="779" t="s">
        <v>2105</v>
      </c>
      <c r="C70" s="780">
        <f>SUMIFS('4. Details'!$I$5:$I$4484,'4. Details'!$C$5:$C$4484,"Consolidated Salary",'4. Details'!$A$5:$A$4484,'3. Summary of Exp'!$A70)</f>
        <v>0</v>
      </c>
      <c r="D70" s="780">
        <f>SUMIFS('4. Details'!$M$5:$M$4484,'4. Details'!$C$5:$C$4484,"Consolidated Salary",'4. Details'!$A$5:$A$4484,'3. Summary of Exp'!$A70)</f>
        <v>0</v>
      </c>
      <c r="E70" s="780">
        <f>SUMIFS('4. Details'!$J$5:$J$4484,'4. Details'!$C$5:$C$4484,"Consolidated Salary",'4. Details'!$A$5:$A$4484,'3. Summary of Exp'!$A70)</f>
        <v>0</v>
      </c>
      <c r="F70" s="780">
        <f>SUMIFS('4. Details'!$K$5:$K$4484,'4. Details'!$C$5:$C$4484,"Consolidated Salary",'4. Details'!$A$5:$A$4484,'3. Summary of Exp'!$A70)</f>
        <v>0</v>
      </c>
      <c r="G70" s="780">
        <f>SUMIFS('4. Details'!$L$5:$L$4484,'4. Details'!$C$5:$C$4484,"Consolidated Salary",'4. Details'!$A$5:$A$4484,'3. Summary of Exp'!$A70)</f>
        <v>0</v>
      </c>
      <c r="H70" s="780">
        <f>SUMIFS('4. Details'!$I$5:$I$4484,'4. Details'!$C$5:$C$4484,"Total Overhead Cost",'4. Details'!$A$5:$A$4484,'3. Summary of Exp'!$A70)</f>
        <v>7086254228</v>
      </c>
      <c r="I70" s="780">
        <f>SUMIFS('4. Details'!$J$5:$J$4484,'4. Details'!$C$5:$C$4484,"Total Overhead Cost",'4. Details'!$A$5:$A$4484,'3. Summary of Exp'!$A70)</f>
        <v>1426452640</v>
      </c>
      <c r="J70" s="780">
        <f>SUMIFS('4. Details'!$Q$5:$Q$4484,'4. Details'!$C$5:$C$4484,"Consolidated Salary",'4. Details'!$A$5:$A$4484,'3. Summary of Exp'!$A70)</f>
        <v>0</v>
      </c>
      <c r="K70" s="780">
        <f>SUMIFS('4. Details'!$M$5:$M$4484,'4. Details'!$C$5:$C$4484,"Total Overhead Cost",'4. Details'!$A$5:$A$4484,'3. Summary of Exp'!$A70)</f>
        <v>2141254228</v>
      </c>
      <c r="L70" s="780">
        <f t="shared" ref="L70" si="8">D70+K70</f>
        <v>2141254228</v>
      </c>
      <c r="M70" s="780">
        <f>SUMIFS('4. Details'!$K$5:$K$4484,'4. Details'!$C$5:$C$4484,"Total Overhead Cost",'4. Details'!$A$5:$A$4484,'3. Summary of Exp'!$A70)</f>
        <v>2141254228</v>
      </c>
      <c r="N70" s="780">
        <f>SUMIFS('4. Details'!$L$5:$L$4484,'4. Details'!$C$5:$C$4484,"Total Overhead Cost",'4. Details'!$A$5:$A$4484,'3. Summary of Exp'!$A70)</f>
        <v>0</v>
      </c>
      <c r="O70" s="780">
        <f>SUMIFS('4. Details'!$I$5:$I$4484,'4. Details'!$C$5:$C$4484,"Total",'4. Details'!$A$5:$A$4484,'3. Summary of Exp'!$A70)</f>
        <v>0</v>
      </c>
      <c r="P70" s="780">
        <f>SUMIFS('4. Details'!$J$5:$J$4484,'4. Details'!$C$5:$C$4484,"Total",'4. Details'!$A$5:$A$4484,'3. Summary of Exp'!$A70)</f>
        <v>0</v>
      </c>
      <c r="Q70" s="780">
        <f>SUMIFS('4. Details'!Q$5:Q$4484,'4. Details'!$C$5:$C$4484,"Total Overhead Cost",'4. Details'!$A$5:$A$4484,'3. Summary of Exp'!$A70)</f>
        <v>2325921616.7799997</v>
      </c>
      <c r="R70" s="780">
        <f>SUMIFS('4. Details'!$M$5:$M$4484,'4. Details'!$C$5:$C$4484,"Total",'4. Details'!$A$5:$A$4484,'3. Summary of Exp'!$A70)</f>
        <v>0</v>
      </c>
      <c r="S70" s="780">
        <f>SUMIFS('4. Details'!$K$5:$K$4484,'4. Details'!$C$5:$C$4484,"Total",'4. Details'!$A$5:$A$4484,'3. Summary of Exp'!$A70)</f>
        <v>0</v>
      </c>
      <c r="T70" s="780">
        <f>SUMIFS('4. Details'!$L$5:$L$4484,'4. Details'!$C$5:$C$4484,"Total",'4. Details'!$A$5:$A$4484,'3. Summary of Exp'!$A70)</f>
        <v>0</v>
      </c>
      <c r="U70" s="780">
        <f>SUMIFS('4. Details'!$Q$5:$Q$4484,'4. Details'!$C$5:$C$4484,"Total",'4. Details'!$A$5:$A$4484,'3. Summary of Exp'!$A70)</f>
        <v>0</v>
      </c>
      <c r="V70" s="780">
        <f t="shared" ref="V70" si="9">D70+K70+R70</f>
        <v>2141254228</v>
      </c>
      <c r="W70" s="780">
        <f t="shared" si="7"/>
        <v>2325921616.7799997</v>
      </c>
    </row>
    <row r="71" spans="1:23" x14ac:dyDescent="0.25">
      <c r="A71" s="782" t="s">
        <v>797</v>
      </c>
      <c r="B71" s="779" t="s">
        <v>841</v>
      </c>
      <c r="C71" s="780">
        <f>SUMIFS('4. Details'!$I$5:$I$4484,'4. Details'!$C$5:$C$4484,"Consolidated Salary",'4. Details'!$A$5:$A$4484,'3. Summary of Exp'!$A71)</f>
        <v>0</v>
      </c>
      <c r="D71" s="780">
        <f>SUMIFS('4. Details'!$M$5:$M$4484,'4. Details'!$C$5:$C$4484,"Consolidated Salary",'4. Details'!$A$5:$A$4484,'3. Summary of Exp'!$A71)</f>
        <v>0</v>
      </c>
      <c r="E71" s="780">
        <f>SUMIFS('4. Details'!$J$5:$J$4484,'4. Details'!$C$5:$C$4484,"Consolidated Salary",'4. Details'!$A$5:$A$4484,'3. Summary of Exp'!$A71)</f>
        <v>0</v>
      </c>
      <c r="F71" s="780">
        <f>SUMIFS('4. Details'!$K$5:$K$4484,'4. Details'!$C$5:$C$4484,"Consolidated Salary",'4. Details'!$A$5:$A$4484,'3. Summary of Exp'!$A71)</f>
        <v>0</v>
      </c>
      <c r="G71" s="780">
        <f>SUMIFS('4. Details'!$L$5:$L$4484,'4. Details'!$C$5:$C$4484,"Consolidated Salary",'4. Details'!$A$5:$A$4484,'3. Summary of Exp'!$A71)</f>
        <v>0</v>
      </c>
      <c r="H71" s="780">
        <f>SUMIFS('4. Details'!$I$5:$I$4484,'4. Details'!$C$5:$C$4484,"Total Overhead Cost",'4. Details'!$A$5:$A$4484,'3. Summary of Exp'!$A71)</f>
        <v>1549000000</v>
      </c>
      <c r="I71" s="780">
        <f>SUMIFS('4. Details'!$J$5:$J$4484,'4. Details'!$C$5:$C$4484,"Total Overhead Cost",'4. Details'!$A$5:$A$4484,'3. Summary of Exp'!$A71)</f>
        <v>367991999</v>
      </c>
      <c r="J71" s="780">
        <f>SUMIFS('4. Details'!$Q$5:$Q$4484,'4. Details'!$C$5:$C$4484,"Consolidated Salary",'4. Details'!$A$5:$A$4484,'3. Summary of Exp'!$A71)</f>
        <v>0</v>
      </c>
      <c r="K71" s="780">
        <f>SUMIFS('4. Details'!$M$5:$M$4484,'4. Details'!$C$5:$C$4484,"Total Overhead Cost",'4. Details'!$A$5:$A$4484,'3. Summary of Exp'!$A71)</f>
        <v>1537000000</v>
      </c>
      <c r="L71" s="780">
        <f t="shared" si="1"/>
        <v>1537000000</v>
      </c>
      <c r="M71" s="780">
        <f>SUMIFS('4. Details'!$K$5:$K$4484,'4. Details'!$C$5:$C$4484,"Total Overhead Cost",'4. Details'!$A$5:$A$4484,'3. Summary of Exp'!$A71)</f>
        <v>1537000000</v>
      </c>
      <c r="N71" s="780">
        <f>SUMIFS('4. Details'!$L$5:$L$4484,'4. Details'!$C$5:$C$4484,"Total Overhead Cost",'4. Details'!$A$5:$A$4484,'3. Summary of Exp'!$A71)</f>
        <v>0</v>
      </c>
      <c r="O71" s="780">
        <f>SUMIFS('4. Details'!$I$5:$I$4484,'4. Details'!$C$5:$C$4484,"Total",'4. Details'!$A$5:$A$4484,'3. Summary of Exp'!$A71)</f>
        <v>0</v>
      </c>
      <c r="P71" s="780">
        <f>SUMIFS('4. Details'!$J$5:$J$4484,'4. Details'!$C$5:$C$4484,"Total",'4. Details'!$A$5:$A$4484,'3. Summary of Exp'!$A71)</f>
        <v>0</v>
      </c>
      <c r="Q71" s="780">
        <f>SUMIFS('4. Details'!Q$5:Q$4484,'4. Details'!$C$5:$C$4484,"Total Overhead Cost",'4. Details'!$A$5:$A$4484,'3. Summary of Exp'!$A71)</f>
        <v>2460367993.0500002</v>
      </c>
      <c r="R71" s="780">
        <f>SUMIFS('4. Details'!$M$5:$M$4484,'4. Details'!$C$5:$C$4484,"Total",'4. Details'!$A$5:$A$4484,'3. Summary of Exp'!$A71)</f>
        <v>0</v>
      </c>
      <c r="S71" s="780">
        <f>SUMIFS('4. Details'!$K$5:$K$4484,'4. Details'!$C$5:$C$4484,"Total",'4. Details'!$A$5:$A$4484,'3. Summary of Exp'!$A71)</f>
        <v>0</v>
      </c>
      <c r="T71" s="780">
        <f>SUMIFS('4. Details'!$L$5:$L$4484,'4. Details'!$C$5:$C$4484,"Total",'4. Details'!$A$5:$A$4484,'3. Summary of Exp'!$A71)</f>
        <v>0</v>
      </c>
      <c r="U71" s="780">
        <f>SUMIFS('4. Details'!$Q$5:$Q$4484,'4. Details'!$C$5:$C$4484,"Total",'4. Details'!$A$5:$A$4484,'3. Summary of Exp'!$A71)</f>
        <v>0</v>
      </c>
      <c r="V71" s="780">
        <f t="shared" si="3"/>
        <v>1537000000</v>
      </c>
      <c r="W71" s="780">
        <f t="shared" si="7"/>
        <v>2460367993.0500002</v>
      </c>
    </row>
    <row r="72" spans="1:23" x14ac:dyDescent="0.25">
      <c r="A72" s="782" t="s">
        <v>802</v>
      </c>
      <c r="B72" s="779" t="s">
        <v>842</v>
      </c>
      <c r="C72" s="780">
        <f>SUMIFS('4. Details'!$I$5:$I$4484,'4. Details'!$C$5:$C$4484,"Consolidated Salary",'4. Details'!$A$5:$A$4484,'3. Summary of Exp'!$A72)</f>
        <v>0</v>
      </c>
      <c r="D72" s="780">
        <f>SUMIFS('4. Details'!$M$5:$M$4484,'4. Details'!$C$5:$C$4484,"Consolidated Salary",'4. Details'!$A$5:$A$4484,'3. Summary of Exp'!$A72)</f>
        <v>0</v>
      </c>
      <c r="E72" s="780">
        <f>SUMIFS('4. Details'!$J$5:$J$4484,'4. Details'!$C$5:$C$4484,"Consolidated Salary",'4. Details'!$A$5:$A$4484,'3. Summary of Exp'!$A72)</f>
        <v>0</v>
      </c>
      <c r="F72" s="780">
        <f>SUMIFS('4. Details'!$K$5:$K$4484,'4. Details'!$C$5:$C$4484,"Consolidated Salary",'4. Details'!$A$5:$A$4484,'3. Summary of Exp'!$A72)</f>
        <v>0</v>
      </c>
      <c r="G72" s="780">
        <f>SUMIFS('4. Details'!$L$5:$L$4484,'4. Details'!$C$5:$C$4484,"Consolidated Salary",'4. Details'!$A$5:$A$4484,'3. Summary of Exp'!$A72)</f>
        <v>0</v>
      </c>
      <c r="H72" s="780">
        <f>SUMIFS('4. Details'!$I$5:$I$4484,'4. Details'!$C$5:$C$4484,"Total Overhead Cost",'4. Details'!$A$5:$A$4484,'3. Summary of Exp'!$A72)</f>
        <v>300000</v>
      </c>
      <c r="I72" s="780">
        <f>SUMIFS('4. Details'!$J$5:$J$4484,'4. Details'!$C$5:$C$4484,"Total Overhead Cost",'4. Details'!$A$5:$A$4484,'3. Summary of Exp'!$A72)</f>
        <v>0</v>
      </c>
      <c r="J72" s="780">
        <f>SUMIFS('4. Details'!$Q$5:$Q$4484,'4. Details'!$C$5:$C$4484,"Consolidated Salary",'4. Details'!$A$5:$A$4484,'3. Summary of Exp'!$A72)</f>
        <v>0</v>
      </c>
      <c r="K72" s="780">
        <f>SUMIFS('4. Details'!$M$5:$M$4484,'4. Details'!$C$5:$C$4484,"Total Overhead Cost",'4. Details'!$A$5:$A$4484,'3. Summary of Exp'!$A72)</f>
        <v>300000</v>
      </c>
      <c r="L72" s="780">
        <f t="shared" si="1"/>
        <v>300000</v>
      </c>
      <c r="M72" s="780">
        <f>SUMIFS('4. Details'!$K$5:$K$4484,'4. Details'!$C$5:$C$4484,"Total Overhead Cost",'4. Details'!$A$5:$A$4484,'3. Summary of Exp'!$A72)</f>
        <v>300000</v>
      </c>
      <c r="N72" s="780">
        <f>SUMIFS('4. Details'!$L$5:$L$4484,'4. Details'!$C$5:$C$4484,"Total Overhead Cost",'4. Details'!$A$5:$A$4484,'3. Summary of Exp'!$A72)</f>
        <v>0</v>
      </c>
      <c r="O72" s="780">
        <f>SUMIFS('4. Details'!$I$5:$I$4484,'4. Details'!$C$5:$C$4484,"Total",'4. Details'!$A$5:$A$4484,'3. Summary of Exp'!$A72)</f>
        <v>0</v>
      </c>
      <c r="P72" s="780">
        <f>SUMIFS('4. Details'!$J$5:$J$4484,'4. Details'!$C$5:$C$4484,"Total",'4. Details'!$A$5:$A$4484,'3. Summary of Exp'!$A72)</f>
        <v>0</v>
      </c>
      <c r="Q72" s="780">
        <f>SUMIFS('4. Details'!Q$5:Q$4484,'4. Details'!$C$5:$C$4484,"Total Overhead Cost",'4. Details'!$A$5:$A$4484,'3. Summary of Exp'!$A72)</f>
        <v>0</v>
      </c>
      <c r="R72" s="780">
        <f>SUMIFS('4. Details'!$M$5:$M$4484,'4. Details'!$C$5:$C$4484,"Total",'4. Details'!$A$5:$A$4484,'3. Summary of Exp'!$A72)</f>
        <v>0</v>
      </c>
      <c r="S72" s="780">
        <f>SUMIFS('4. Details'!$K$5:$K$4484,'4. Details'!$C$5:$C$4484,"Total",'4. Details'!$A$5:$A$4484,'3. Summary of Exp'!$A72)</f>
        <v>0</v>
      </c>
      <c r="T72" s="780">
        <f>SUMIFS('4. Details'!$L$5:$L$4484,'4. Details'!$C$5:$C$4484,"Total",'4. Details'!$A$5:$A$4484,'3. Summary of Exp'!$A72)</f>
        <v>0</v>
      </c>
      <c r="U72" s="780">
        <f>SUMIFS('4. Details'!$Q$5:$Q$4484,'4. Details'!$C$5:$C$4484,"Total",'4. Details'!$A$5:$A$4484,'3. Summary of Exp'!$A72)</f>
        <v>0</v>
      </c>
      <c r="V72" s="780">
        <f t="shared" ref="V72:V105" si="10">D72+K72+R72</f>
        <v>300000</v>
      </c>
      <c r="W72" s="780">
        <f t="shared" si="7"/>
        <v>0</v>
      </c>
    </row>
    <row r="73" spans="1:23" x14ac:dyDescent="0.25">
      <c r="A73" s="782" t="s">
        <v>800</v>
      </c>
      <c r="B73" s="779" t="s">
        <v>926</v>
      </c>
      <c r="C73" s="780">
        <f>SUMIFS('4. Details'!$I$5:$I$4484,'4. Details'!$C$5:$C$4484,"Consolidated Salary",'4. Details'!$A$5:$A$4484,'3. Summary of Exp'!$A73)</f>
        <v>0</v>
      </c>
      <c r="D73" s="780">
        <f>SUMIFS('4. Details'!$M$5:$M$4484,'4. Details'!$C$5:$C$4484,"Consolidated Salary",'4. Details'!$A$5:$A$4484,'3. Summary of Exp'!$A73)</f>
        <v>0</v>
      </c>
      <c r="E73" s="780">
        <f>SUMIFS('4. Details'!$J$5:$J$4484,'4. Details'!$C$5:$C$4484,"Consolidated Salary",'4. Details'!$A$5:$A$4484,'3. Summary of Exp'!$A73)</f>
        <v>0</v>
      </c>
      <c r="F73" s="780">
        <f>SUMIFS('4. Details'!$K$5:$K$4484,'4. Details'!$C$5:$C$4484,"Consolidated Salary",'4. Details'!$A$5:$A$4484,'3. Summary of Exp'!$A73)</f>
        <v>0</v>
      </c>
      <c r="G73" s="780">
        <f>SUMIFS('4. Details'!$L$5:$L$4484,'4. Details'!$C$5:$C$4484,"Consolidated Salary",'4. Details'!$A$5:$A$4484,'3. Summary of Exp'!$A73)</f>
        <v>0</v>
      </c>
      <c r="H73" s="780">
        <f>SUMIFS('4. Details'!$I$5:$I$4484,'4. Details'!$C$5:$C$4484,"Total Overhead Cost",'4. Details'!$A$5:$A$4484,'3. Summary of Exp'!$A73)</f>
        <v>300000</v>
      </c>
      <c r="I73" s="780">
        <f>SUMIFS('4. Details'!$J$5:$J$4484,'4. Details'!$C$5:$C$4484,"Total Overhead Cost",'4. Details'!$A$5:$A$4484,'3. Summary of Exp'!$A73)</f>
        <v>87500</v>
      </c>
      <c r="J73" s="780">
        <f>SUMIFS('4. Details'!$Q$5:$Q$4484,'4. Details'!$C$5:$C$4484,"Consolidated Salary",'4. Details'!$A$5:$A$4484,'3. Summary of Exp'!$A73)</f>
        <v>0</v>
      </c>
      <c r="K73" s="780">
        <f>SUMIFS('4. Details'!$M$5:$M$4484,'4. Details'!$C$5:$C$4484,"Total Overhead Cost",'4. Details'!$A$5:$A$4484,'3. Summary of Exp'!$A73)</f>
        <v>175000</v>
      </c>
      <c r="L73" s="780">
        <f t="shared" ref="L73:L140" si="11">D73+K73</f>
        <v>175000</v>
      </c>
      <c r="M73" s="780">
        <f>SUMIFS('4. Details'!$K$5:$K$4484,'4. Details'!$C$5:$C$4484,"Total Overhead Cost",'4. Details'!$A$5:$A$4484,'3. Summary of Exp'!$A73)</f>
        <v>175000</v>
      </c>
      <c r="N73" s="780">
        <f>SUMIFS('4. Details'!$L$5:$L$4484,'4. Details'!$C$5:$C$4484,"Total Overhead Cost",'4. Details'!$A$5:$A$4484,'3. Summary of Exp'!$A73)</f>
        <v>0</v>
      </c>
      <c r="O73" s="780">
        <f>SUMIFS('4. Details'!$I$5:$I$4484,'4. Details'!$C$5:$C$4484,"Total",'4. Details'!$A$5:$A$4484,'3. Summary of Exp'!$A73)</f>
        <v>0</v>
      </c>
      <c r="P73" s="780">
        <f>SUMIFS('4. Details'!$J$5:$J$4484,'4. Details'!$C$5:$C$4484,"Total",'4. Details'!$A$5:$A$4484,'3. Summary of Exp'!$A73)</f>
        <v>0</v>
      </c>
      <c r="Q73" s="780">
        <f>SUMIFS('4. Details'!Q$5:Q$4484,'4. Details'!$C$5:$C$4484,"Total Overhead Cost",'4. Details'!$A$5:$A$4484,'3. Summary of Exp'!$A73)</f>
        <v>137500</v>
      </c>
      <c r="R73" s="780">
        <f>SUMIFS('4. Details'!$M$5:$M$4484,'4. Details'!$C$5:$C$4484,"Total",'4. Details'!$A$5:$A$4484,'3. Summary of Exp'!$A73)</f>
        <v>0</v>
      </c>
      <c r="S73" s="780">
        <f>SUMIFS('4. Details'!$K$5:$K$4484,'4. Details'!$C$5:$C$4484,"Total",'4. Details'!$A$5:$A$4484,'3. Summary of Exp'!$A73)</f>
        <v>0</v>
      </c>
      <c r="T73" s="780">
        <f>SUMIFS('4. Details'!$L$5:$L$4484,'4. Details'!$C$5:$C$4484,"Total",'4. Details'!$A$5:$A$4484,'3. Summary of Exp'!$A73)</f>
        <v>0</v>
      </c>
      <c r="U73" s="780">
        <f>SUMIFS('4. Details'!$Q$5:$Q$4484,'4. Details'!$C$5:$C$4484,"Total",'4. Details'!$A$5:$A$4484,'3. Summary of Exp'!$A73)</f>
        <v>0</v>
      </c>
      <c r="V73" s="780">
        <f t="shared" si="10"/>
        <v>175000</v>
      </c>
      <c r="W73" s="780">
        <f t="shared" si="7"/>
        <v>137500</v>
      </c>
    </row>
    <row r="74" spans="1:23" x14ac:dyDescent="0.25">
      <c r="A74" s="782" t="s">
        <v>799</v>
      </c>
      <c r="B74" s="779" t="s">
        <v>928</v>
      </c>
      <c r="C74" s="780">
        <f>SUMIFS('4. Details'!$I$5:$I$4484,'4. Details'!$C$5:$C$4484,"Consolidated Salary",'4. Details'!$A$5:$A$4484,'3. Summary of Exp'!$A74)</f>
        <v>0</v>
      </c>
      <c r="D74" s="780">
        <f>SUMIFS('4. Details'!$M$5:$M$4484,'4. Details'!$C$5:$C$4484,"Consolidated Salary",'4. Details'!$A$5:$A$4484,'3. Summary of Exp'!$A74)</f>
        <v>0</v>
      </c>
      <c r="E74" s="780">
        <f>SUMIFS('4. Details'!$J$5:$J$4484,'4. Details'!$C$5:$C$4484,"Consolidated Salary",'4. Details'!$A$5:$A$4484,'3. Summary of Exp'!$A74)</f>
        <v>0</v>
      </c>
      <c r="F74" s="780">
        <f>SUMIFS('4. Details'!$K$5:$K$4484,'4. Details'!$C$5:$C$4484,"Consolidated Salary",'4. Details'!$A$5:$A$4484,'3. Summary of Exp'!$A74)</f>
        <v>0</v>
      </c>
      <c r="G74" s="780">
        <f>SUMIFS('4. Details'!$L$5:$L$4484,'4. Details'!$C$5:$C$4484,"Consolidated Salary",'4. Details'!$A$5:$A$4484,'3. Summary of Exp'!$A74)</f>
        <v>0</v>
      </c>
      <c r="H74" s="780">
        <f>SUMIFS('4. Details'!$I$5:$I$4484,'4. Details'!$C$5:$C$4484,"Total Overhead Cost",'4. Details'!$A$5:$A$4484,'3. Summary of Exp'!$A74)</f>
        <v>25820000</v>
      </c>
      <c r="I74" s="780">
        <f>SUMIFS('4. Details'!$J$5:$J$4484,'4. Details'!$C$5:$C$4484,"Total Overhead Cost",'4. Details'!$A$5:$A$4484,'3. Summary of Exp'!$A74)</f>
        <v>5550000</v>
      </c>
      <c r="J74" s="780">
        <f>SUMIFS('4. Details'!$Q$5:$Q$4484,'4. Details'!$C$5:$C$4484,"Consolidated Salary",'4. Details'!$A$5:$A$4484,'3. Summary of Exp'!$A74)</f>
        <v>0</v>
      </c>
      <c r="K74" s="780">
        <f>SUMIFS('4. Details'!$M$5:$M$4484,'4. Details'!$C$5:$C$4484,"Total Overhead Cost",'4. Details'!$A$5:$A$4484,'3. Summary of Exp'!$A74)</f>
        <v>24320000</v>
      </c>
      <c r="L74" s="780">
        <f t="shared" si="11"/>
        <v>24320000</v>
      </c>
      <c r="M74" s="780">
        <f>SUMIFS('4. Details'!$K$5:$K$4484,'4. Details'!$C$5:$C$4484,"Total Overhead Cost",'4. Details'!$A$5:$A$4484,'3. Summary of Exp'!$A74)</f>
        <v>24320000</v>
      </c>
      <c r="N74" s="780">
        <f>SUMIFS('4. Details'!$L$5:$L$4484,'4. Details'!$C$5:$C$4484,"Total Overhead Cost",'4. Details'!$A$5:$A$4484,'3. Summary of Exp'!$A74)</f>
        <v>0</v>
      </c>
      <c r="O74" s="780">
        <f>SUMIFS('4. Details'!$I$5:$I$4484,'4. Details'!$C$5:$C$4484,"Total",'4. Details'!$A$5:$A$4484,'3. Summary of Exp'!$A74)</f>
        <v>0</v>
      </c>
      <c r="P74" s="780">
        <f>SUMIFS('4. Details'!$J$5:$J$4484,'4. Details'!$C$5:$C$4484,"Total",'4. Details'!$A$5:$A$4484,'3. Summary of Exp'!$A74)</f>
        <v>0</v>
      </c>
      <c r="Q74" s="780">
        <f>SUMIFS('4. Details'!Q$5:Q$4484,'4. Details'!$C$5:$C$4484,"Total Overhead Cost",'4. Details'!$A$5:$A$4484,'3. Summary of Exp'!$A74)</f>
        <v>10150000</v>
      </c>
      <c r="R74" s="780">
        <f>SUMIFS('4. Details'!$M$5:$M$4484,'4. Details'!$C$5:$C$4484,"Total",'4. Details'!$A$5:$A$4484,'3. Summary of Exp'!$A74)</f>
        <v>0</v>
      </c>
      <c r="S74" s="780">
        <f>SUMIFS('4. Details'!$K$5:$K$4484,'4. Details'!$C$5:$C$4484,"Total",'4. Details'!$A$5:$A$4484,'3. Summary of Exp'!$A74)</f>
        <v>0</v>
      </c>
      <c r="T74" s="780">
        <f>SUMIFS('4. Details'!$L$5:$L$4484,'4. Details'!$C$5:$C$4484,"Total",'4. Details'!$A$5:$A$4484,'3. Summary of Exp'!$A74)</f>
        <v>0</v>
      </c>
      <c r="U74" s="780">
        <f>SUMIFS('4. Details'!$Q$5:$Q$4484,'4. Details'!$C$5:$C$4484,"Total",'4. Details'!$A$5:$A$4484,'3. Summary of Exp'!$A74)</f>
        <v>0</v>
      </c>
      <c r="V74" s="780">
        <f t="shared" si="10"/>
        <v>24320000</v>
      </c>
      <c r="W74" s="780">
        <f t="shared" si="7"/>
        <v>10150000</v>
      </c>
    </row>
    <row r="75" spans="1:23" x14ac:dyDescent="0.25">
      <c r="A75" s="782" t="s">
        <v>801</v>
      </c>
      <c r="B75" s="779" t="s">
        <v>843</v>
      </c>
      <c r="C75" s="780">
        <f>SUMIFS('4. Details'!$I$5:$I$4484,'4. Details'!$C$5:$C$4484,"Consolidated Salary",'4. Details'!$A$5:$A$4484,'3. Summary of Exp'!$A75)</f>
        <v>0</v>
      </c>
      <c r="D75" s="780">
        <f>SUMIFS('4. Details'!$M$5:$M$4484,'4. Details'!$C$5:$C$4484,"Consolidated Salary",'4. Details'!$A$5:$A$4484,'3. Summary of Exp'!$A75)</f>
        <v>0</v>
      </c>
      <c r="E75" s="780">
        <f>SUMIFS('4. Details'!$J$5:$J$4484,'4. Details'!$C$5:$C$4484,"Consolidated Salary",'4. Details'!$A$5:$A$4484,'3. Summary of Exp'!$A75)</f>
        <v>0</v>
      </c>
      <c r="F75" s="780">
        <f>SUMIFS('4. Details'!$K$5:$K$4484,'4. Details'!$C$5:$C$4484,"Consolidated Salary",'4. Details'!$A$5:$A$4484,'3. Summary of Exp'!$A75)</f>
        <v>0</v>
      </c>
      <c r="G75" s="780">
        <f>SUMIFS('4. Details'!$L$5:$L$4484,'4. Details'!$C$5:$C$4484,"Consolidated Salary",'4. Details'!$A$5:$A$4484,'3. Summary of Exp'!$A75)</f>
        <v>0</v>
      </c>
      <c r="H75" s="780">
        <f>SUMIFS('4. Details'!$I$5:$I$4484,'4. Details'!$C$5:$C$4484,"Total Overhead Cost",'4. Details'!$A$5:$A$4484,'3. Summary of Exp'!$A75)</f>
        <v>300000</v>
      </c>
      <c r="I75" s="780">
        <f>SUMIFS('4. Details'!$J$5:$J$4484,'4. Details'!$C$5:$C$4484,"Total Overhead Cost",'4. Details'!$A$5:$A$4484,'3. Summary of Exp'!$A75)</f>
        <v>87500</v>
      </c>
      <c r="J75" s="780">
        <f>SUMIFS('4. Details'!$Q$5:$Q$4484,'4. Details'!$C$5:$C$4484,"Consolidated Salary",'4. Details'!$A$5:$A$4484,'3. Summary of Exp'!$A75)</f>
        <v>0</v>
      </c>
      <c r="K75" s="780">
        <f>SUMIFS('4. Details'!$M$5:$M$4484,'4. Details'!$C$5:$C$4484,"Total Overhead Cost",'4. Details'!$A$5:$A$4484,'3. Summary of Exp'!$A75)</f>
        <v>175000</v>
      </c>
      <c r="L75" s="780">
        <f t="shared" si="11"/>
        <v>175000</v>
      </c>
      <c r="M75" s="780">
        <f>SUMIFS('4. Details'!$K$5:$K$4484,'4. Details'!$C$5:$C$4484,"Total Overhead Cost",'4. Details'!$A$5:$A$4484,'3. Summary of Exp'!$A75)</f>
        <v>175000</v>
      </c>
      <c r="N75" s="780">
        <f>SUMIFS('4. Details'!$L$5:$L$4484,'4. Details'!$C$5:$C$4484,"Total Overhead Cost",'4. Details'!$A$5:$A$4484,'3. Summary of Exp'!$A75)</f>
        <v>0</v>
      </c>
      <c r="O75" s="780">
        <f>SUMIFS('4. Details'!$I$5:$I$4484,'4. Details'!$C$5:$C$4484,"Total",'4. Details'!$A$5:$A$4484,'3. Summary of Exp'!$A75)</f>
        <v>0</v>
      </c>
      <c r="P75" s="780">
        <f>SUMIFS('4. Details'!$J$5:$J$4484,'4. Details'!$C$5:$C$4484,"Total",'4. Details'!$A$5:$A$4484,'3. Summary of Exp'!$A75)</f>
        <v>0</v>
      </c>
      <c r="Q75" s="780">
        <f>SUMIFS('4. Details'!Q$5:Q$4484,'4. Details'!$C$5:$C$4484,"Total Overhead Cost",'4. Details'!$A$5:$A$4484,'3. Summary of Exp'!$A75)</f>
        <v>137500</v>
      </c>
      <c r="R75" s="780">
        <f>SUMIFS('4. Details'!$M$5:$M$4484,'4. Details'!$C$5:$C$4484,"Total",'4. Details'!$A$5:$A$4484,'3. Summary of Exp'!$A75)</f>
        <v>0</v>
      </c>
      <c r="S75" s="780">
        <f>SUMIFS('4. Details'!$K$5:$K$4484,'4. Details'!$C$5:$C$4484,"Total",'4. Details'!$A$5:$A$4484,'3. Summary of Exp'!$A75)</f>
        <v>0</v>
      </c>
      <c r="T75" s="780">
        <f>SUMIFS('4. Details'!$L$5:$L$4484,'4. Details'!$C$5:$C$4484,"Total",'4. Details'!$A$5:$A$4484,'3. Summary of Exp'!$A75)</f>
        <v>0</v>
      </c>
      <c r="U75" s="780">
        <f>SUMIFS('4. Details'!$Q$5:$Q$4484,'4. Details'!$C$5:$C$4484,"Total",'4. Details'!$A$5:$A$4484,'3. Summary of Exp'!$A75)</f>
        <v>0</v>
      </c>
      <c r="V75" s="780">
        <f t="shared" si="10"/>
        <v>175000</v>
      </c>
      <c r="W75" s="780">
        <f t="shared" si="7"/>
        <v>137500</v>
      </c>
    </row>
    <row r="76" spans="1:23" x14ac:dyDescent="0.25">
      <c r="A76" s="782" t="s">
        <v>573</v>
      </c>
      <c r="B76" s="779" t="s">
        <v>927</v>
      </c>
      <c r="C76" s="780">
        <f>SUMIFS('4. Details'!$I$5:$I$4484,'4. Details'!$C$5:$C$4484,"Consolidated Salary",'4. Details'!$A$5:$A$4484,'3. Summary of Exp'!$A76)</f>
        <v>102113580</v>
      </c>
      <c r="D76" s="780">
        <f>SUMIFS('4. Details'!$M$5:$M$4484,'4. Details'!$C$5:$C$4484,"Consolidated Salary",'4. Details'!$A$5:$A$4484,'3. Summary of Exp'!$A76)</f>
        <v>102113580</v>
      </c>
      <c r="E76" s="780">
        <f>SUMIFS('4. Details'!$J$5:$J$4484,'4. Details'!$C$5:$C$4484,"Consolidated Salary",'4. Details'!$A$5:$A$4484,'3. Summary of Exp'!$A76)</f>
        <v>43087860</v>
      </c>
      <c r="F76" s="780">
        <f>SUMIFS('4. Details'!$K$5:$K$4484,'4. Details'!$C$5:$C$4484,"Consolidated Salary",'4. Details'!$A$5:$A$4484,'3. Summary of Exp'!$A76)</f>
        <v>102113580</v>
      </c>
      <c r="G76" s="780">
        <f>SUMIFS('4. Details'!$L$5:$L$4484,'4. Details'!$C$5:$C$4484,"Consolidated Salary",'4. Details'!$A$5:$A$4484,'3. Summary of Exp'!$A76)</f>
        <v>0</v>
      </c>
      <c r="H76" s="780">
        <f>SUMIFS('4. Details'!$I$5:$I$4484,'4. Details'!$C$5:$C$4484,"Total Overhead Cost",'4. Details'!$A$5:$A$4484,'3. Summary of Exp'!$A76)</f>
        <v>105000000</v>
      </c>
      <c r="I76" s="780">
        <f>SUMIFS('4. Details'!$J$5:$J$4484,'4. Details'!$C$5:$C$4484,"Total Overhead Cost",'4. Details'!$A$5:$A$4484,'3. Summary of Exp'!$A76)</f>
        <v>178989715</v>
      </c>
      <c r="J76" s="780">
        <f>SUMIFS('4. Details'!$Q$5:$Q$4484,'4. Details'!$C$5:$C$4484,"Consolidated Salary",'4. Details'!$A$5:$A$4484,'3. Summary of Exp'!$A76)</f>
        <v>75874544.450000003</v>
      </c>
      <c r="K76" s="780">
        <f>SUMIFS('4. Details'!$M$5:$M$4484,'4. Details'!$C$5:$C$4484,"Total Overhead Cost",'4. Details'!$A$5:$A$4484,'3. Summary of Exp'!$A76)</f>
        <v>408750000</v>
      </c>
      <c r="L76" s="780">
        <f t="shared" si="11"/>
        <v>510863580</v>
      </c>
      <c r="M76" s="780">
        <f>SUMIFS('4. Details'!$K$5:$K$4484,'4. Details'!$C$5:$C$4484,"Total Overhead Cost",'4. Details'!$A$5:$A$4484,'3. Summary of Exp'!$A76)</f>
        <v>408750000</v>
      </c>
      <c r="N76" s="780">
        <f>SUMIFS('4. Details'!$L$5:$L$4484,'4. Details'!$C$5:$C$4484,"Total Overhead Cost",'4. Details'!$A$5:$A$4484,'3. Summary of Exp'!$A76)</f>
        <v>0</v>
      </c>
      <c r="O76" s="780">
        <f>SUMIFS('4. Details'!$I$5:$I$4484,'4. Details'!$C$5:$C$4484,"Total",'4. Details'!$A$5:$A$4484,'3. Summary of Exp'!$A76)</f>
        <v>83000000</v>
      </c>
      <c r="P76" s="780">
        <f>SUMIFS('4. Details'!$J$5:$J$4484,'4. Details'!$C$5:$C$4484,"Total",'4. Details'!$A$5:$A$4484,'3. Summary of Exp'!$A76)</f>
        <v>12000000</v>
      </c>
      <c r="Q76" s="780">
        <f>SUMIFS('4. Details'!Q$5:Q$4484,'4. Details'!$C$5:$C$4484,"Total Overhead Cost",'4. Details'!$A$5:$A$4484,'3. Summary of Exp'!$A76)</f>
        <v>353275804.96000004</v>
      </c>
      <c r="R76" s="780">
        <f>SUMIFS('4. Details'!$M$5:$M$4484,'4. Details'!$C$5:$C$4484,"Total",'4. Details'!$A$5:$A$4484,'3. Summary of Exp'!$A76)</f>
        <v>32000000</v>
      </c>
      <c r="S76" s="780">
        <f>SUMIFS('4. Details'!$K$5:$K$4484,'4. Details'!$C$5:$C$4484,"Total",'4. Details'!$A$5:$A$4484,'3. Summary of Exp'!$A76)</f>
        <v>32000000</v>
      </c>
      <c r="T76" s="780">
        <f>SUMIFS('4. Details'!$L$5:$L$4484,'4. Details'!$C$5:$C$4484,"Total",'4. Details'!$A$5:$A$4484,'3. Summary of Exp'!$A76)</f>
        <v>0</v>
      </c>
      <c r="U76" s="780">
        <f>SUMIFS('4. Details'!$Q$5:$Q$4484,'4. Details'!$C$5:$C$4484,"Total",'4. Details'!$A$5:$A$4484,'3. Summary of Exp'!$A76)</f>
        <v>31929299.189999998</v>
      </c>
      <c r="V76" s="780">
        <f t="shared" si="10"/>
        <v>542863580</v>
      </c>
      <c r="W76" s="780">
        <f t="shared" si="7"/>
        <v>461079648.60000002</v>
      </c>
    </row>
    <row r="77" spans="1:23" x14ac:dyDescent="0.25">
      <c r="A77" s="778" t="s">
        <v>49</v>
      </c>
      <c r="B77" s="779" t="s">
        <v>1403</v>
      </c>
      <c r="C77" s="780">
        <f>SUMIFS('4. Details'!$I$5:$I$4484,'4. Details'!$C$5:$C$4484,"Consolidated Salary",'4. Details'!$A$5:$A$4484,'3. Summary of Exp'!$A77)</f>
        <v>125875220</v>
      </c>
      <c r="D77" s="780">
        <f>SUMIFS('4. Details'!$M$5:$M$4484,'4. Details'!$C$5:$C$4484,"Consolidated Salary",'4. Details'!$A$5:$A$4484,'3. Summary of Exp'!$A77)</f>
        <v>140875220</v>
      </c>
      <c r="E77" s="780">
        <f>SUMIFS('4. Details'!$J$5:$J$4484,'4. Details'!$C$5:$C$4484,"Consolidated Salary",'4. Details'!$A$5:$A$4484,'3. Summary of Exp'!$A77)</f>
        <v>54712106</v>
      </c>
      <c r="F77" s="780">
        <f>SUMIFS('4. Details'!$K$5:$K$4484,'4. Details'!$C$5:$C$4484,"Consolidated Salary",'4. Details'!$A$5:$A$4484,'3. Summary of Exp'!$A77)</f>
        <v>140875220</v>
      </c>
      <c r="G77" s="780">
        <f>SUMIFS('4. Details'!$L$5:$L$4484,'4. Details'!$C$5:$C$4484,"Consolidated Salary",'4. Details'!$A$5:$A$4484,'3. Summary of Exp'!$A77)</f>
        <v>0</v>
      </c>
      <c r="H77" s="780">
        <f>SUMIFS('4. Details'!$I$5:$I$4484,'4. Details'!$C$5:$C$4484,"Total Overhead Cost",'4. Details'!$A$5:$A$4484,'3. Summary of Exp'!$A77)</f>
        <v>43600000</v>
      </c>
      <c r="I77" s="780">
        <f>SUMIFS('4. Details'!$J$5:$J$4484,'4. Details'!$C$5:$C$4484,"Total Overhead Cost",'4. Details'!$A$5:$A$4484,'3. Summary of Exp'!$A77)</f>
        <v>8500000</v>
      </c>
      <c r="J77" s="780">
        <f>SUMIFS('4. Details'!$Q$5:$Q$4484,'4. Details'!$C$5:$C$4484,"Consolidated Salary",'4. Details'!$A$5:$A$4484,'3. Summary of Exp'!$A77)</f>
        <v>102394678.61</v>
      </c>
      <c r="K77" s="780">
        <f>SUMIFS('4. Details'!$M$5:$M$4484,'4. Details'!$C$5:$C$4484,"Total Overhead Cost",'4. Details'!$A$5:$A$4484,'3. Summary of Exp'!$A77)</f>
        <v>33600000</v>
      </c>
      <c r="L77" s="780">
        <f t="shared" si="11"/>
        <v>174475220</v>
      </c>
      <c r="M77" s="780">
        <f>SUMIFS('4. Details'!$K$5:$K$4484,'4. Details'!$C$5:$C$4484,"Total Overhead Cost",'4. Details'!$A$5:$A$4484,'3. Summary of Exp'!$A77)</f>
        <v>33600000</v>
      </c>
      <c r="N77" s="780">
        <f>SUMIFS('4. Details'!$L$5:$L$4484,'4. Details'!$C$5:$C$4484,"Total Overhead Cost",'4. Details'!$A$5:$A$4484,'3. Summary of Exp'!$A77)</f>
        <v>0</v>
      </c>
      <c r="O77" s="780">
        <f>SUMIFS('4. Details'!$I$5:$I$4484,'4. Details'!$C$5:$C$4484,"Total",'4. Details'!$A$5:$A$4484,'3. Summary of Exp'!$A77)</f>
        <v>4232000000</v>
      </c>
      <c r="P77" s="780">
        <f>SUMIFS('4. Details'!$J$5:$J$4484,'4. Details'!$C$5:$C$4484,"Total",'4. Details'!$A$5:$A$4484,'3. Summary of Exp'!$A77)</f>
        <v>839339859</v>
      </c>
      <c r="Q77" s="780">
        <f>SUMIFS('4. Details'!Q$5:Q$4484,'4. Details'!$C$5:$C$4484,"Total Overhead Cost",'4. Details'!$A$5:$A$4484,'3. Summary of Exp'!$A77)</f>
        <v>10500000</v>
      </c>
      <c r="R77" s="780">
        <f>SUMIFS('4. Details'!$M$5:$M$4484,'4. Details'!$C$5:$C$4484,"Total",'4. Details'!$A$5:$A$4484,'3. Summary of Exp'!$A77)</f>
        <v>3645000000</v>
      </c>
      <c r="S77" s="780">
        <f>SUMIFS('4. Details'!$K$5:$K$4484,'4. Details'!$C$5:$C$4484,"Total",'4. Details'!$A$5:$A$4484,'3. Summary of Exp'!$A77)</f>
        <v>145000000</v>
      </c>
      <c r="T77" s="780">
        <f>SUMIFS('4. Details'!$L$5:$L$4484,'4. Details'!$C$5:$C$4484,"Total",'4. Details'!$A$5:$A$4484,'3. Summary of Exp'!$A77)</f>
        <v>3500000000</v>
      </c>
      <c r="U77" s="780">
        <f>SUMIFS('4. Details'!$Q$5:$Q$4484,'4. Details'!$C$5:$C$4484,"Total",'4. Details'!$A$5:$A$4484,'3. Summary of Exp'!$A77)</f>
        <v>2818074097</v>
      </c>
      <c r="V77" s="780">
        <f t="shared" si="10"/>
        <v>3819475220</v>
      </c>
      <c r="W77" s="780">
        <f t="shared" si="7"/>
        <v>2930968775.6100001</v>
      </c>
    </row>
    <row r="78" spans="1:23" x14ac:dyDescent="0.25">
      <c r="A78" s="782" t="s">
        <v>590</v>
      </c>
      <c r="B78" s="779" t="s">
        <v>937</v>
      </c>
      <c r="C78" s="780">
        <f>SUMIFS('4. Details'!$I$5:$I$4484,'4. Details'!$C$5:$C$4484,"Consolidated Salary",'4. Details'!$A$5:$A$4484,'3. Summary of Exp'!$A78)</f>
        <v>0</v>
      </c>
      <c r="D78" s="780">
        <f>SUMIFS('4. Details'!$M$5:$M$4484,'4. Details'!$C$5:$C$4484,"Consolidated Salary",'4. Details'!$A$5:$A$4484,'3. Summary of Exp'!$A78)</f>
        <v>0</v>
      </c>
      <c r="E78" s="780">
        <f>SUMIFS('4. Details'!$J$5:$J$4484,'4. Details'!$C$5:$C$4484,"Consolidated Salary",'4. Details'!$A$5:$A$4484,'3. Summary of Exp'!$A78)</f>
        <v>0</v>
      </c>
      <c r="F78" s="780">
        <f>SUMIFS('4. Details'!$K$5:$K$4484,'4. Details'!$C$5:$C$4484,"Consolidated Salary",'4. Details'!$A$5:$A$4484,'3. Summary of Exp'!$A78)</f>
        <v>0</v>
      </c>
      <c r="G78" s="780">
        <f>SUMIFS('4. Details'!$L$5:$L$4484,'4. Details'!$C$5:$C$4484,"Consolidated Salary",'4. Details'!$A$5:$A$4484,'3. Summary of Exp'!$A78)</f>
        <v>0</v>
      </c>
      <c r="H78" s="780">
        <f>SUMIFS('4. Details'!$I$5:$I$4484,'4. Details'!$C$5:$C$4484,"Total Overhead Cost",'4. Details'!$A$5:$A$4484,'3. Summary of Exp'!$A78)</f>
        <v>0</v>
      </c>
      <c r="I78" s="780">
        <f>SUMIFS('4. Details'!$J$5:$J$4484,'4. Details'!$C$5:$C$4484,"Total Overhead Cost",'4. Details'!$A$5:$A$4484,'3. Summary of Exp'!$A78)</f>
        <v>0</v>
      </c>
      <c r="J78" s="780">
        <f>SUMIFS('4. Details'!$Q$5:$Q$4484,'4. Details'!$C$5:$C$4484,"Consolidated Salary",'4. Details'!$A$5:$A$4484,'3. Summary of Exp'!$A78)</f>
        <v>0</v>
      </c>
      <c r="K78" s="780">
        <f>SUMIFS('4. Details'!$M$5:$M$4484,'4. Details'!$C$5:$C$4484,"Total Overhead Cost",'4. Details'!$A$5:$A$4484,'3. Summary of Exp'!$A78)</f>
        <v>0</v>
      </c>
      <c r="L78" s="780">
        <f t="shared" si="11"/>
        <v>0</v>
      </c>
      <c r="M78" s="780">
        <f>SUMIFS('4. Details'!$K$5:$K$4484,'4. Details'!$C$5:$C$4484,"Total Overhead Cost",'4. Details'!$A$5:$A$4484,'3. Summary of Exp'!$A78)</f>
        <v>0</v>
      </c>
      <c r="N78" s="780">
        <f>SUMIFS('4. Details'!$L$5:$L$4484,'4. Details'!$C$5:$C$4484,"Total Overhead Cost",'4. Details'!$A$5:$A$4484,'3. Summary of Exp'!$A78)</f>
        <v>0</v>
      </c>
      <c r="O78" s="780">
        <f>SUMIFS('4. Details'!$I$5:$I$4484,'4. Details'!$C$5:$C$4484,"Total",'4. Details'!$A$5:$A$4484,'3. Summary of Exp'!$A78)</f>
        <v>0</v>
      </c>
      <c r="P78" s="780">
        <f>SUMIFS('4. Details'!$J$5:$J$4484,'4. Details'!$C$5:$C$4484,"Total",'4. Details'!$A$5:$A$4484,'3. Summary of Exp'!$A78)</f>
        <v>0</v>
      </c>
      <c r="Q78" s="780">
        <f>SUMIFS('4. Details'!Q$5:Q$4484,'4. Details'!$C$5:$C$4484,"Total Overhead Cost",'4. Details'!$A$5:$A$4484,'3. Summary of Exp'!$A78)</f>
        <v>0</v>
      </c>
      <c r="R78" s="780">
        <f>SUMIFS('4. Details'!$M$5:$M$4484,'4. Details'!$C$5:$C$4484,"Total",'4. Details'!$A$5:$A$4484,'3. Summary of Exp'!$A78)</f>
        <v>0</v>
      </c>
      <c r="S78" s="780">
        <f>SUMIFS('4. Details'!$K$5:$K$4484,'4. Details'!$C$5:$C$4484,"Total",'4. Details'!$A$5:$A$4484,'3. Summary of Exp'!$A78)</f>
        <v>0</v>
      </c>
      <c r="T78" s="780">
        <f>SUMIFS('4. Details'!$L$5:$L$4484,'4. Details'!$C$5:$C$4484,"Total",'4. Details'!$A$5:$A$4484,'3. Summary of Exp'!$A78)</f>
        <v>0</v>
      </c>
      <c r="U78" s="780">
        <f>SUMIFS('4. Details'!$Q$5:$Q$4484,'4. Details'!$C$5:$C$4484,"Total",'4. Details'!$A$5:$A$4484,'3. Summary of Exp'!$A78)</f>
        <v>0</v>
      </c>
      <c r="V78" s="780">
        <f t="shared" si="10"/>
        <v>0</v>
      </c>
      <c r="W78" s="780">
        <f t="shared" si="7"/>
        <v>0</v>
      </c>
    </row>
    <row r="79" spans="1:23" x14ac:dyDescent="0.25">
      <c r="A79" s="778" t="s">
        <v>447</v>
      </c>
      <c r="B79" s="779" t="s">
        <v>844</v>
      </c>
      <c r="C79" s="780">
        <f>SUMIFS('4. Details'!$I$5:$I$4484,'4. Details'!$C$5:$C$4484,"Consolidated Salary",'4. Details'!$A$5:$A$4484,'3. Summary of Exp'!$A79)</f>
        <v>19003000</v>
      </c>
      <c r="D79" s="780">
        <f>SUMIFS('4. Details'!$M$5:$M$4484,'4. Details'!$C$5:$C$4484,"Consolidated Salary",'4. Details'!$A$5:$A$4484,'3. Summary of Exp'!$A79)</f>
        <v>19003000</v>
      </c>
      <c r="E79" s="780">
        <f>SUMIFS('4. Details'!$J$5:$J$4484,'4. Details'!$C$5:$C$4484,"Consolidated Salary",'4. Details'!$A$5:$A$4484,'3. Summary of Exp'!$A79)</f>
        <v>6984328</v>
      </c>
      <c r="F79" s="780">
        <f>SUMIFS('4. Details'!$K$5:$K$4484,'4. Details'!$C$5:$C$4484,"Consolidated Salary",'4. Details'!$A$5:$A$4484,'3. Summary of Exp'!$A79)</f>
        <v>19003000</v>
      </c>
      <c r="G79" s="780">
        <f>SUMIFS('4. Details'!$L$5:$L$4484,'4. Details'!$C$5:$C$4484,"Consolidated Salary",'4. Details'!$A$5:$A$4484,'3. Summary of Exp'!$A79)</f>
        <v>0</v>
      </c>
      <c r="H79" s="780">
        <f>SUMIFS('4. Details'!$I$5:$I$4484,'4. Details'!$C$5:$C$4484,"Total Overhead Cost",'4. Details'!$A$5:$A$4484,'3. Summary of Exp'!$A79)</f>
        <v>6675000</v>
      </c>
      <c r="I79" s="780">
        <f>SUMIFS('4. Details'!$J$5:$J$4484,'4. Details'!$C$5:$C$4484,"Total Overhead Cost",'4. Details'!$A$5:$A$4484,'3. Summary of Exp'!$A79)</f>
        <v>612500</v>
      </c>
      <c r="J79" s="780">
        <f>SUMIFS('4. Details'!$Q$5:$Q$4484,'4. Details'!$C$5:$C$4484,"Consolidated Salary",'4. Details'!$A$5:$A$4484,'3. Summary of Exp'!$A79)</f>
        <v>13670548.5</v>
      </c>
      <c r="K79" s="780">
        <f>SUMIFS('4. Details'!$M$5:$M$4484,'4. Details'!$C$5:$C$4484,"Total Overhead Cost",'4. Details'!$A$5:$A$4484,'3. Summary of Exp'!$A79)</f>
        <v>5800000</v>
      </c>
      <c r="L79" s="780">
        <f t="shared" si="11"/>
        <v>24803000</v>
      </c>
      <c r="M79" s="780">
        <f>SUMIFS('4. Details'!$K$5:$K$4484,'4. Details'!$C$5:$C$4484,"Total Overhead Cost",'4. Details'!$A$5:$A$4484,'3. Summary of Exp'!$A79)</f>
        <v>5800000</v>
      </c>
      <c r="N79" s="780">
        <f>SUMIFS('4. Details'!$L$5:$L$4484,'4. Details'!$C$5:$C$4484,"Total Overhead Cost",'4. Details'!$A$5:$A$4484,'3. Summary of Exp'!$A79)</f>
        <v>0</v>
      </c>
      <c r="O79" s="780">
        <f>SUMIFS('4. Details'!$I$5:$I$4484,'4. Details'!$C$5:$C$4484,"Total",'4. Details'!$A$5:$A$4484,'3. Summary of Exp'!$A79)</f>
        <v>39000000</v>
      </c>
      <c r="P79" s="780">
        <f>SUMIFS('4. Details'!$J$5:$J$4484,'4. Details'!$C$5:$C$4484,"Total",'4. Details'!$A$5:$A$4484,'3. Summary of Exp'!$A79)</f>
        <v>5985000</v>
      </c>
      <c r="Q79" s="780">
        <f>SUMIFS('4. Details'!Q$5:Q$4484,'4. Details'!$C$5:$C$4484,"Total Overhead Cost",'4. Details'!$A$5:$A$4484,'3. Summary of Exp'!$A79)</f>
        <v>962500</v>
      </c>
      <c r="R79" s="780">
        <f>SUMIFS('4. Details'!$M$5:$M$4484,'4. Details'!$C$5:$C$4484,"Total",'4. Details'!$A$5:$A$4484,'3. Summary of Exp'!$A79)</f>
        <v>14000000</v>
      </c>
      <c r="S79" s="780">
        <f>SUMIFS('4. Details'!$K$5:$K$4484,'4. Details'!$C$5:$C$4484,"Total",'4. Details'!$A$5:$A$4484,'3. Summary of Exp'!$A79)</f>
        <v>14000000</v>
      </c>
      <c r="T79" s="780">
        <f>SUMIFS('4. Details'!$L$5:$L$4484,'4. Details'!$C$5:$C$4484,"Total",'4. Details'!$A$5:$A$4484,'3. Summary of Exp'!$A79)</f>
        <v>0</v>
      </c>
      <c r="U79" s="780">
        <f>SUMIFS('4. Details'!$Q$5:$Q$4484,'4. Details'!$C$5:$C$4484,"Total",'4. Details'!$A$5:$A$4484,'3. Summary of Exp'!$A79)</f>
        <v>5985000</v>
      </c>
      <c r="V79" s="780">
        <f t="shared" si="10"/>
        <v>38803000</v>
      </c>
      <c r="W79" s="780">
        <f t="shared" si="7"/>
        <v>20618048.5</v>
      </c>
    </row>
    <row r="80" spans="1:23" x14ac:dyDescent="0.25">
      <c r="A80" s="778" t="s">
        <v>427</v>
      </c>
      <c r="B80" s="779" t="s">
        <v>845</v>
      </c>
      <c r="C80" s="780">
        <f>SUMIFS('4. Details'!$I$5:$I$4484,'4. Details'!$C$5:$C$4484,"Consolidated Salary",'4. Details'!$A$5:$A$4484,'3. Summary of Exp'!$A80)</f>
        <v>22422590</v>
      </c>
      <c r="D80" s="780">
        <f>SUMIFS('4. Details'!$M$5:$M$4484,'4. Details'!$C$5:$C$4484,"Consolidated Salary",'4. Details'!$A$5:$A$4484,'3. Summary of Exp'!$A80)</f>
        <v>22422590</v>
      </c>
      <c r="E80" s="780">
        <f>SUMIFS('4. Details'!$J$5:$J$4484,'4. Details'!$C$5:$C$4484,"Consolidated Salary",'4. Details'!$A$5:$A$4484,'3. Summary of Exp'!$A80)</f>
        <v>8741391</v>
      </c>
      <c r="F80" s="780">
        <f>SUMIFS('4. Details'!$K$5:$K$4484,'4. Details'!$C$5:$C$4484,"Consolidated Salary",'4. Details'!$A$5:$A$4484,'3. Summary of Exp'!$A80)</f>
        <v>22422590</v>
      </c>
      <c r="G80" s="780">
        <f>SUMIFS('4. Details'!$L$5:$L$4484,'4. Details'!$C$5:$C$4484,"Consolidated Salary",'4. Details'!$A$5:$A$4484,'3. Summary of Exp'!$A80)</f>
        <v>0</v>
      </c>
      <c r="H80" s="780">
        <f>SUMIFS('4. Details'!$I$5:$I$4484,'4. Details'!$C$5:$C$4484,"Total Overhead Cost",'4. Details'!$A$5:$A$4484,'3. Summary of Exp'!$A80)</f>
        <v>0</v>
      </c>
      <c r="I80" s="780">
        <f>SUMIFS('4. Details'!$J$5:$J$4484,'4. Details'!$C$5:$C$4484,"Total Overhead Cost",'4. Details'!$A$5:$A$4484,'3. Summary of Exp'!$A80)</f>
        <v>0</v>
      </c>
      <c r="J80" s="780">
        <f>SUMIFS('4. Details'!$Q$5:$Q$4484,'4. Details'!$C$5:$C$4484,"Consolidated Salary",'4. Details'!$A$5:$A$4484,'3. Summary of Exp'!$A80)</f>
        <v>15830502.43</v>
      </c>
      <c r="K80" s="780">
        <f>SUMIFS('4. Details'!$M$5:$M$4484,'4. Details'!$C$5:$C$4484,"Total Overhead Cost",'4. Details'!$A$5:$A$4484,'3. Summary of Exp'!$A80)</f>
        <v>0</v>
      </c>
      <c r="L80" s="780">
        <f t="shared" si="11"/>
        <v>22422590</v>
      </c>
      <c r="M80" s="780">
        <f>SUMIFS('4. Details'!$K$5:$K$4484,'4. Details'!$C$5:$C$4484,"Total Overhead Cost",'4. Details'!$A$5:$A$4484,'3. Summary of Exp'!$A80)</f>
        <v>0</v>
      </c>
      <c r="N80" s="780">
        <f>SUMIFS('4. Details'!$L$5:$L$4484,'4. Details'!$C$5:$C$4484,"Total Overhead Cost",'4. Details'!$A$5:$A$4484,'3. Summary of Exp'!$A80)</f>
        <v>0</v>
      </c>
      <c r="O80" s="780">
        <f>SUMIFS('4. Details'!$I$5:$I$4484,'4. Details'!$C$5:$C$4484,"Total",'4. Details'!$A$5:$A$4484,'3. Summary of Exp'!$A80)</f>
        <v>20000000</v>
      </c>
      <c r="P80" s="780">
        <f>SUMIFS('4. Details'!$J$5:$J$4484,'4. Details'!$C$5:$C$4484,"Total",'4. Details'!$A$5:$A$4484,'3. Summary of Exp'!$A80)</f>
        <v>3500000</v>
      </c>
      <c r="Q80" s="780">
        <f>SUMIFS('4. Details'!Q$5:Q$4484,'4. Details'!$C$5:$C$4484,"Total Overhead Cost",'4. Details'!$A$5:$A$4484,'3. Summary of Exp'!$A80)</f>
        <v>0</v>
      </c>
      <c r="R80" s="780">
        <f>SUMIFS('4. Details'!$M$5:$M$4484,'4. Details'!$C$5:$C$4484,"Total",'4. Details'!$A$5:$A$4484,'3. Summary of Exp'!$A80)</f>
        <v>20000000</v>
      </c>
      <c r="S80" s="780">
        <f>SUMIFS('4. Details'!$K$5:$K$4484,'4. Details'!$C$5:$C$4484,"Total",'4. Details'!$A$5:$A$4484,'3. Summary of Exp'!$A80)</f>
        <v>20000000</v>
      </c>
      <c r="T80" s="780">
        <f>SUMIFS('4. Details'!$L$5:$L$4484,'4. Details'!$C$5:$C$4484,"Total",'4. Details'!$A$5:$A$4484,'3. Summary of Exp'!$A80)</f>
        <v>0</v>
      </c>
      <c r="U80" s="780">
        <f>SUMIFS('4. Details'!$Q$5:$Q$4484,'4. Details'!$C$5:$C$4484,"Total",'4. Details'!$A$5:$A$4484,'3. Summary of Exp'!$A80)</f>
        <v>5500000</v>
      </c>
      <c r="V80" s="780">
        <f t="shared" si="10"/>
        <v>42422590</v>
      </c>
      <c r="W80" s="780">
        <f t="shared" si="7"/>
        <v>21330502.43</v>
      </c>
    </row>
    <row r="81" spans="1:23" x14ac:dyDescent="0.25">
      <c r="A81" s="778" t="s">
        <v>57</v>
      </c>
      <c r="B81" s="779" t="s">
        <v>846</v>
      </c>
      <c r="C81" s="780">
        <f>SUMIFS('4. Details'!$I$5:$I$4484,'4. Details'!$C$5:$C$4484,"Consolidated Salary",'4. Details'!$A$5:$A$4484,'3. Summary of Exp'!$A81)</f>
        <v>4121110</v>
      </c>
      <c r="D81" s="780">
        <f>SUMIFS('4. Details'!$M$5:$M$4484,'4. Details'!$C$5:$C$4484,"Consolidated Salary",'4. Details'!$A$5:$A$4484,'3. Summary of Exp'!$A81)</f>
        <v>2121110</v>
      </c>
      <c r="E81" s="780">
        <f>SUMIFS('4. Details'!$J$5:$J$4484,'4. Details'!$C$5:$C$4484,"Consolidated Salary",'4. Details'!$A$5:$A$4484,'3. Summary of Exp'!$A81)</f>
        <v>369743</v>
      </c>
      <c r="F81" s="780">
        <f>SUMIFS('4. Details'!$K$5:$K$4484,'4. Details'!$C$5:$C$4484,"Consolidated Salary",'4. Details'!$A$5:$A$4484,'3. Summary of Exp'!$A81)</f>
        <v>2121110</v>
      </c>
      <c r="G81" s="780">
        <f>SUMIFS('4. Details'!$L$5:$L$4484,'4. Details'!$C$5:$C$4484,"Consolidated Salary",'4. Details'!$A$5:$A$4484,'3. Summary of Exp'!$A81)</f>
        <v>0</v>
      </c>
      <c r="H81" s="780">
        <f>SUMIFS('4. Details'!$I$5:$I$4484,'4. Details'!$C$5:$C$4484,"Total Overhead Cost",'4. Details'!$A$5:$A$4484,'3. Summary of Exp'!$A81)</f>
        <v>0</v>
      </c>
      <c r="I81" s="780">
        <f>SUMIFS('4. Details'!$J$5:$J$4484,'4. Details'!$C$5:$C$4484,"Total Overhead Cost",'4. Details'!$A$5:$A$4484,'3. Summary of Exp'!$A81)</f>
        <v>0</v>
      </c>
      <c r="J81" s="780">
        <f>SUMIFS('4. Details'!$Q$5:$Q$4484,'4. Details'!$C$5:$C$4484,"Consolidated Salary",'4. Details'!$A$5:$A$4484,'3. Summary of Exp'!$A81)</f>
        <v>665537.67000000004</v>
      </c>
      <c r="K81" s="780">
        <f>SUMIFS('4. Details'!$M$5:$M$4484,'4. Details'!$C$5:$C$4484,"Total Overhead Cost",'4. Details'!$A$5:$A$4484,'3. Summary of Exp'!$A81)</f>
        <v>0</v>
      </c>
      <c r="L81" s="780">
        <f t="shared" si="11"/>
        <v>2121110</v>
      </c>
      <c r="M81" s="780">
        <f>SUMIFS('4. Details'!$K$5:$K$4484,'4. Details'!$C$5:$C$4484,"Total Overhead Cost",'4. Details'!$A$5:$A$4484,'3. Summary of Exp'!$A81)</f>
        <v>0</v>
      </c>
      <c r="N81" s="780">
        <f>SUMIFS('4. Details'!$L$5:$L$4484,'4. Details'!$C$5:$C$4484,"Total Overhead Cost",'4. Details'!$A$5:$A$4484,'3. Summary of Exp'!$A81)</f>
        <v>0</v>
      </c>
      <c r="O81" s="780">
        <f>SUMIFS('4. Details'!$I$5:$I$4484,'4. Details'!$C$5:$C$4484,"Total",'4. Details'!$A$5:$A$4484,'3. Summary of Exp'!$A81)</f>
        <v>20000000</v>
      </c>
      <c r="P81" s="780">
        <f>SUMIFS('4. Details'!$J$5:$J$4484,'4. Details'!$C$5:$C$4484,"Total",'4. Details'!$A$5:$A$4484,'3. Summary of Exp'!$A81)</f>
        <v>0</v>
      </c>
      <c r="Q81" s="780">
        <f>SUMIFS('4. Details'!Q$5:Q$4484,'4. Details'!$C$5:$C$4484,"Total Overhead Cost",'4. Details'!$A$5:$A$4484,'3. Summary of Exp'!$A81)</f>
        <v>0</v>
      </c>
      <c r="R81" s="780">
        <f>SUMIFS('4. Details'!$M$5:$M$4484,'4. Details'!$C$5:$C$4484,"Total",'4. Details'!$A$5:$A$4484,'3. Summary of Exp'!$A81)</f>
        <v>0</v>
      </c>
      <c r="S81" s="780">
        <f>SUMIFS('4. Details'!$K$5:$K$4484,'4. Details'!$C$5:$C$4484,"Total",'4. Details'!$A$5:$A$4484,'3. Summary of Exp'!$A81)</f>
        <v>0</v>
      </c>
      <c r="T81" s="780">
        <f>SUMIFS('4. Details'!$L$5:$L$4484,'4. Details'!$C$5:$C$4484,"Total",'4. Details'!$A$5:$A$4484,'3. Summary of Exp'!$A81)</f>
        <v>0</v>
      </c>
      <c r="U81" s="780">
        <f>SUMIFS('4. Details'!$Q$5:$Q$4484,'4. Details'!$C$5:$C$4484,"Total",'4. Details'!$A$5:$A$4484,'3. Summary of Exp'!$A81)</f>
        <v>0</v>
      </c>
      <c r="V81" s="780">
        <f t="shared" si="10"/>
        <v>2121110</v>
      </c>
      <c r="W81" s="780">
        <f t="shared" si="7"/>
        <v>665537.67000000004</v>
      </c>
    </row>
    <row r="82" spans="1:23" x14ac:dyDescent="0.25">
      <c r="A82" s="789" t="s">
        <v>1382</v>
      </c>
      <c r="B82" s="790" t="s">
        <v>1869</v>
      </c>
      <c r="C82" s="780">
        <f>SUMIFS('4. Details'!$I$5:$I$4484,'4. Details'!$C$5:$C$4484,"Consolidated Salary",'4. Details'!$A$5:$A$4484,'3. Summary of Exp'!$A82)</f>
        <v>3129000</v>
      </c>
      <c r="D82" s="780">
        <f>SUMIFS('4. Details'!$M$5:$M$4484,'4. Details'!$C$5:$C$4484,"Consolidated Salary",'4. Details'!$A$5:$A$4484,'3. Summary of Exp'!$A82)</f>
        <v>3879000</v>
      </c>
      <c r="E82" s="780">
        <f>SUMIFS('4. Details'!$J$5:$J$4484,'4. Details'!$C$5:$C$4484,"Consolidated Salary",'4. Details'!$A$5:$A$4484,'3. Summary of Exp'!$A82)</f>
        <v>0</v>
      </c>
      <c r="F82" s="780">
        <f>SUMIFS('4. Details'!$K$5:$K$4484,'4. Details'!$C$5:$C$4484,"Consolidated Salary",'4. Details'!$A$5:$A$4484,'3. Summary of Exp'!$A82)</f>
        <v>3879000</v>
      </c>
      <c r="G82" s="780">
        <f>SUMIFS('4. Details'!$L$5:$L$4484,'4. Details'!$C$5:$C$4484,"Consolidated Salary",'4. Details'!$A$5:$A$4484,'3. Summary of Exp'!$A82)</f>
        <v>0</v>
      </c>
      <c r="H82" s="780">
        <f>SUMIFS('4. Details'!$I$5:$I$4484,'4. Details'!$C$5:$C$4484,"Total Overhead Cost",'4. Details'!$A$5:$A$4484,'3. Summary of Exp'!$A82)</f>
        <v>10000000</v>
      </c>
      <c r="I82" s="780">
        <f>SUMIFS('4. Details'!$J$5:$J$4484,'4. Details'!$C$5:$C$4484,"Total Overhead Cost",'4. Details'!$A$5:$A$4484,'3. Summary of Exp'!$A82)</f>
        <v>0</v>
      </c>
      <c r="J82" s="780">
        <f>SUMIFS('4. Details'!$Q$5:$Q$4484,'4. Details'!$C$5:$C$4484,"Consolidated Salary",'4. Details'!$A$5:$A$4484,'3. Summary of Exp'!$A82)</f>
        <v>0</v>
      </c>
      <c r="K82" s="780">
        <f>SUMIFS('4. Details'!$M$5:$M$4484,'4. Details'!$C$5:$C$4484,"Total Overhead Cost",'4. Details'!$A$5:$A$4484,'3. Summary of Exp'!$A82)</f>
        <v>5000000</v>
      </c>
      <c r="L82" s="780">
        <f t="shared" si="11"/>
        <v>8879000</v>
      </c>
      <c r="M82" s="780">
        <f>SUMIFS('4. Details'!$K$5:$K$4484,'4. Details'!$C$5:$C$4484,"Total Overhead Cost",'4. Details'!$A$5:$A$4484,'3. Summary of Exp'!$A82)</f>
        <v>5000000</v>
      </c>
      <c r="N82" s="780">
        <f>SUMIFS('4. Details'!$L$5:$L$4484,'4. Details'!$C$5:$C$4484,"Total Overhead Cost",'4. Details'!$A$5:$A$4484,'3. Summary of Exp'!$A82)</f>
        <v>0</v>
      </c>
      <c r="O82" s="780">
        <f>SUMIFS('4. Details'!$I$5:$I$4484,'4. Details'!$C$5:$C$4484,"Total",'4. Details'!$A$5:$A$4484,'3. Summary of Exp'!$A82)</f>
        <v>100000000</v>
      </c>
      <c r="P82" s="780">
        <f>SUMIFS('4. Details'!$J$5:$J$4484,'4. Details'!$C$5:$C$4484,"Total",'4. Details'!$A$5:$A$4484,'3. Summary of Exp'!$A82)</f>
        <v>0</v>
      </c>
      <c r="Q82" s="780">
        <f>SUMIFS('4. Details'!Q$5:Q$4484,'4. Details'!$C$5:$C$4484,"Total Overhead Cost",'4. Details'!$A$5:$A$4484,'3. Summary of Exp'!$A82)</f>
        <v>0</v>
      </c>
      <c r="R82" s="780">
        <f>SUMIFS('4. Details'!$M$5:$M$4484,'4. Details'!$C$5:$C$4484,"Total",'4. Details'!$A$5:$A$4484,'3. Summary of Exp'!$A82)</f>
        <v>100000000</v>
      </c>
      <c r="S82" s="780">
        <f>SUMIFS('4. Details'!$K$5:$K$4484,'4. Details'!$C$5:$C$4484,"Total",'4. Details'!$A$5:$A$4484,'3. Summary of Exp'!$A82)</f>
        <v>100000000</v>
      </c>
      <c r="T82" s="780">
        <f>SUMIFS('4. Details'!$L$5:$L$4484,'4. Details'!$C$5:$C$4484,"Total",'4. Details'!$A$5:$A$4484,'3. Summary of Exp'!$A82)</f>
        <v>0</v>
      </c>
      <c r="U82" s="780">
        <f>SUMIFS('4. Details'!$Q$5:$Q$4484,'4. Details'!$C$5:$C$4484,"Total",'4. Details'!$A$5:$A$4484,'3. Summary of Exp'!$A82)</f>
        <v>0</v>
      </c>
      <c r="V82" s="780">
        <f t="shared" si="10"/>
        <v>108879000</v>
      </c>
      <c r="W82" s="780">
        <f t="shared" si="7"/>
        <v>0</v>
      </c>
    </row>
    <row r="83" spans="1:23" x14ac:dyDescent="0.25">
      <c r="A83" s="791" t="s">
        <v>1338</v>
      </c>
      <c r="B83" s="779" t="s">
        <v>1404</v>
      </c>
      <c r="C83" s="780">
        <f>SUMIFS('4. Details'!$I$5:$I$4484,'4. Details'!$C$5:$C$4484,"Consolidated Salary",'4. Details'!$A$5:$A$4484,'3. Summary of Exp'!$A83)</f>
        <v>11591438</v>
      </c>
      <c r="D83" s="780">
        <f>SUMIFS('4. Details'!$M$5:$M$4484,'4. Details'!$C$5:$C$4484,"Consolidated Salary",'4. Details'!$A$5:$A$4484,'3. Summary of Exp'!$A83)</f>
        <v>78591438</v>
      </c>
      <c r="E83" s="780">
        <f>SUMIFS('4. Details'!$J$5:$J$4484,'4. Details'!$C$5:$C$4484,"Consolidated Salary",'4. Details'!$A$5:$A$4484,'3. Summary of Exp'!$A83)</f>
        <v>19167798</v>
      </c>
      <c r="F83" s="780">
        <f>SUMIFS('4. Details'!$K$5:$K$4484,'4. Details'!$C$5:$C$4484,"Consolidated Salary",'4. Details'!$A$5:$A$4484,'3. Summary of Exp'!$A83)</f>
        <v>78591438</v>
      </c>
      <c r="G83" s="780">
        <f>SUMIFS('4. Details'!$L$5:$L$4484,'4. Details'!$C$5:$C$4484,"Consolidated Salary",'4. Details'!$A$5:$A$4484,'3. Summary of Exp'!$A83)</f>
        <v>0</v>
      </c>
      <c r="H83" s="780">
        <f>SUMIFS('4. Details'!$I$5:$I$4484,'4. Details'!$C$5:$C$4484,"Total Overhead Cost",'4. Details'!$A$5:$A$4484,'3. Summary of Exp'!$A83)</f>
        <v>19000000</v>
      </c>
      <c r="I83" s="780">
        <f>SUMIFS('4. Details'!$J$5:$J$4484,'4. Details'!$C$5:$C$4484,"Total Overhead Cost",'4. Details'!$A$5:$A$4484,'3. Summary of Exp'!$A83)</f>
        <v>29676310</v>
      </c>
      <c r="J83" s="780">
        <f>SUMIFS('4. Details'!$Q$5:$Q$4484,'4. Details'!$C$5:$C$4484,"Consolidated Salary",'4. Details'!$A$5:$A$4484,'3. Summary of Exp'!$A83)</f>
        <v>52537363.759999998</v>
      </c>
      <c r="K83" s="780">
        <f>SUMIFS('4. Details'!$M$5:$M$4484,'4. Details'!$C$5:$C$4484,"Total Overhead Cost",'4. Details'!$A$5:$A$4484,'3. Summary of Exp'!$A83)</f>
        <v>35000000</v>
      </c>
      <c r="L83" s="780">
        <f t="shared" si="11"/>
        <v>113591438</v>
      </c>
      <c r="M83" s="780">
        <f>SUMIFS('4. Details'!$K$5:$K$4484,'4. Details'!$C$5:$C$4484,"Total Overhead Cost",'4. Details'!$A$5:$A$4484,'3. Summary of Exp'!$A83)</f>
        <v>35000000</v>
      </c>
      <c r="N83" s="780">
        <f>SUMIFS('4. Details'!$L$5:$L$4484,'4. Details'!$C$5:$C$4484,"Total Overhead Cost",'4. Details'!$A$5:$A$4484,'3. Summary of Exp'!$A83)</f>
        <v>0</v>
      </c>
      <c r="O83" s="780">
        <f>SUMIFS('4. Details'!$I$5:$I$4484,'4. Details'!$C$5:$C$4484,"Total",'4. Details'!$A$5:$A$4484,'3. Summary of Exp'!$A83)</f>
        <v>6694000000</v>
      </c>
      <c r="P83" s="780">
        <f>SUMIFS('4. Details'!$J$5:$J$4484,'4. Details'!$C$5:$C$4484,"Total",'4. Details'!$A$5:$A$4484,'3. Summary of Exp'!$A83)</f>
        <v>2691481215</v>
      </c>
      <c r="Q83" s="780">
        <f>SUMIFS('4. Details'!Q$5:Q$4484,'4. Details'!$C$5:$C$4484,"Total Overhead Cost",'4. Details'!$A$5:$A$4484,'3. Summary of Exp'!$A83)</f>
        <v>33055496</v>
      </c>
      <c r="R83" s="780">
        <f>SUMIFS('4. Details'!$M$5:$M$4484,'4. Details'!$C$5:$C$4484,"Total",'4. Details'!$A$5:$A$4484,'3. Summary of Exp'!$A83)</f>
        <v>5147000000</v>
      </c>
      <c r="S83" s="780">
        <f>SUMIFS('4. Details'!$K$5:$K$4484,'4. Details'!$C$5:$C$4484,"Total",'4. Details'!$A$5:$A$4484,'3. Summary of Exp'!$A83)</f>
        <v>5147000000</v>
      </c>
      <c r="T83" s="780">
        <f>SUMIFS('4. Details'!$L$5:$L$4484,'4. Details'!$C$5:$C$4484,"Total",'4. Details'!$A$5:$A$4484,'3. Summary of Exp'!$A83)</f>
        <v>0</v>
      </c>
      <c r="U83" s="780">
        <f>SUMIFS('4. Details'!$Q$5:$Q$4484,'4. Details'!$C$5:$C$4484,"Total",'4. Details'!$A$5:$A$4484,'3. Summary of Exp'!$A83)</f>
        <v>5224129406.6899996</v>
      </c>
      <c r="V83" s="780">
        <f t="shared" si="10"/>
        <v>5260591438</v>
      </c>
      <c r="W83" s="780">
        <f t="shared" si="7"/>
        <v>5309722266.4499998</v>
      </c>
    </row>
    <row r="84" spans="1:23" x14ac:dyDescent="0.25">
      <c r="A84" s="782" t="s">
        <v>1708</v>
      </c>
      <c r="B84" s="779" t="s">
        <v>847</v>
      </c>
      <c r="C84" s="780">
        <f>SUMIFS('4. Details'!$I$5:$I$4484,'4. Details'!$C$5:$C$4484,"Consolidated Salary",'4. Details'!$A$5:$A$4484,'3. Summary of Exp'!$A84)</f>
        <v>195410900</v>
      </c>
      <c r="D84" s="780">
        <f>SUMIFS('4. Details'!$M$5:$M$4484,'4. Details'!$C$5:$C$4484,"Consolidated Salary",'4. Details'!$A$5:$A$4484,'3. Summary of Exp'!$A84)</f>
        <v>165410900</v>
      </c>
      <c r="E84" s="780">
        <f>SUMIFS('4. Details'!$J$5:$J$4484,'4. Details'!$C$5:$C$4484,"Consolidated Salary",'4. Details'!$A$5:$A$4484,'3. Summary of Exp'!$A84)</f>
        <v>64761408</v>
      </c>
      <c r="F84" s="780">
        <f>SUMIFS('4. Details'!$K$5:$K$4484,'4. Details'!$C$5:$C$4484,"Consolidated Salary",'4. Details'!$A$5:$A$4484,'3. Summary of Exp'!$A84)</f>
        <v>165410900</v>
      </c>
      <c r="G84" s="780">
        <f>SUMIFS('4. Details'!$L$5:$L$4484,'4. Details'!$C$5:$C$4484,"Consolidated Salary",'4. Details'!$A$5:$A$4484,'3. Summary of Exp'!$A84)</f>
        <v>0</v>
      </c>
      <c r="H84" s="780">
        <f>SUMIFS('4. Details'!$I$5:$I$4484,'4. Details'!$C$5:$C$4484,"Total Overhead Cost",'4. Details'!$A$5:$A$4484,'3. Summary of Exp'!$A84)</f>
        <v>329150000</v>
      </c>
      <c r="I84" s="780">
        <f>SUMIFS('4. Details'!$J$5:$J$4484,'4. Details'!$C$5:$C$4484,"Total Overhead Cost",'4. Details'!$A$5:$A$4484,'3. Summary of Exp'!$A84)</f>
        <v>134177500</v>
      </c>
      <c r="J84" s="780">
        <f>SUMIFS('4. Details'!$Q$5:$Q$4484,'4. Details'!$C$5:$C$4484,"Consolidated Salary",'4. Details'!$A$5:$A$4484,'3. Summary of Exp'!$A84)</f>
        <v>128936063.55</v>
      </c>
      <c r="K84" s="780">
        <f>SUMIFS('4. Details'!$M$5:$M$4484,'4. Details'!$C$5:$C$4484,"Total Overhead Cost",'4. Details'!$A$5:$A$4484,'3. Summary of Exp'!$A84)</f>
        <v>329150000</v>
      </c>
      <c r="L84" s="780">
        <f t="shared" si="11"/>
        <v>494560900</v>
      </c>
      <c r="M84" s="780">
        <f>SUMIFS('4. Details'!$K$5:$K$4484,'4. Details'!$C$5:$C$4484,"Total Overhead Cost",'4. Details'!$A$5:$A$4484,'3. Summary of Exp'!$A84)</f>
        <v>329150000</v>
      </c>
      <c r="N84" s="780">
        <f>SUMIFS('4. Details'!$L$5:$L$4484,'4. Details'!$C$5:$C$4484,"Total Overhead Cost",'4. Details'!$A$5:$A$4484,'3. Summary of Exp'!$A84)</f>
        <v>0</v>
      </c>
      <c r="O84" s="780">
        <f>SUMIFS('4. Details'!$I$5:$I$4484,'4. Details'!$C$5:$C$4484,"Total",'4. Details'!$A$5:$A$4484,'3. Summary of Exp'!$A84)</f>
        <v>555000000</v>
      </c>
      <c r="P84" s="780">
        <f>SUMIFS('4. Details'!$J$5:$J$4484,'4. Details'!$C$5:$C$4484,"Total",'4. Details'!$A$5:$A$4484,'3. Summary of Exp'!$A84)</f>
        <v>855661000</v>
      </c>
      <c r="Q84" s="780">
        <f>SUMIFS('4. Details'!Q$5:Q$4484,'4. Details'!$C$5:$C$4484,"Total Overhead Cost",'4. Details'!$A$5:$A$4484,'3. Summary of Exp'!$A84)</f>
        <v>251089500</v>
      </c>
      <c r="R84" s="780">
        <f>SUMIFS('4. Details'!$M$5:$M$4484,'4. Details'!$C$5:$C$4484,"Total",'4. Details'!$A$5:$A$4484,'3. Summary of Exp'!$A84)</f>
        <v>1502000000</v>
      </c>
      <c r="S84" s="780">
        <f>SUMIFS('4. Details'!$K$5:$K$4484,'4. Details'!$C$5:$C$4484,"Total",'4. Details'!$A$5:$A$4484,'3. Summary of Exp'!$A84)</f>
        <v>1472000000</v>
      </c>
      <c r="T84" s="780">
        <f>SUMIFS('4. Details'!$L$5:$L$4484,'4. Details'!$C$5:$C$4484,"Total",'4. Details'!$A$5:$A$4484,'3. Summary of Exp'!$A84)</f>
        <v>30000000</v>
      </c>
      <c r="U84" s="780">
        <f>SUMIFS('4. Details'!$Q$5:$Q$4484,'4. Details'!$C$5:$C$4484,"Total",'4. Details'!$A$5:$A$4484,'3. Summary of Exp'!$A84)</f>
        <v>1431176000</v>
      </c>
      <c r="V84" s="780">
        <f t="shared" si="10"/>
        <v>1996560900</v>
      </c>
      <c r="W84" s="780">
        <f t="shared" si="7"/>
        <v>1811201563.55</v>
      </c>
    </row>
    <row r="85" spans="1:23" x14ac:dyDescent="0.25">
      <c r="A85" s="782" t="s">
        <v>1834</v>
      </c>
      <c r="B85" s="779" t="s">
        <v>1851</v>
      </c>
      <c r="C85" s="780">
        <f>SUMIFS('4. Details'!$I$5:$I$4484,'4. Details'!$C$5:$C$4484,"Consolidated Salary",'4. Details'!$A$5:$A$4484,'3. Summary of Exp'!$A85)</f>
        <v>0</v>
      </c>
      <c r="D85" s="780">
        <f>SUMIFS('4. Details'!$M$5:$M$4484,'4. Details'!$C$5:$C$4484,"Consolidated Salary",'4. Details'!$A$5:$A$4484,'3. Summary of Exp'!$A85)</f>
        <v>30000000</v>
      </c>
      <c r="E85" s="780">
        <f>SUMIFS('4. Details'!$J$5:$J$4484,'4. Details'!$C$5:$C$4484,"Consolidated Salary",'4. Details'!$A$5:$A$4484,'3. Summary of Exp'!$A85)</f>
        <v>0</v>
      </c>
      <c r="F85" s="780">
        <f>SUMIFS('4. Details'!$K$5:$K$4484,'4. Details'!$C$5:$C$4484,"Consolidated Salary",'4. Details'!$A$5:$A$4484,'3. Summary of Exp'!$A85)</f>
        <v>30000000</v>
      </c>
      <c r="G85" s="780">
        <f>SUMIFS('4. Details'!$L$5:$L$4484,'4. Details'!$C$5:$C$4484,"Consolidated Salary",'4. Details'!$A$5:$A$4484,'3. Summary of Exp'!$A85)</f>
        <v>0</v>
      </c>
      <c r="H85" s="780">
        <f>SUMIFS('4. Details'!$I$5:$I$4484,'4. Details'!$C$5:$C$4484,"Total Overhead Cost",'4. Details'!$A$5:$A$4484,'3. Summary of Exp'!$A85)</f>
        <v>0</v>
      </c>
      <c r="I85" s="780">
        <f>SUMIFS('4. Details'!$J$5:$J$4484,'4. Details'!$C$5:$C$4484,"Total Overhead Cost",'4. Details'!$A$5:$A$4484,'3. Summary of Exp'!$A85)</f>
        <v>0</v>
      </c>
      <c r="J85" s="780">
        <f>SUMIFS('4. Details'!$Q$5:$Q$4484,'4. Details'!$C$5:$C$4484,"Consolidated Salary",'4. Details'!$A$5:$A$4484,'3. Summary of Exp'!$A85)</f>
        <v>0</v>
      </c>
      <c r="K85" s="780">
        <f>SUMIFS('4. Details'!$M$5:$M$4484,'4. Details'!$C$5:$C$4484,"Total Overhead Cost",'4. Details'!$A$5:$A$4484,'3. Summary of Exp'!$A85)</f>
        <v>52250000</v>
      </c>
      <c r="L85" s="780">
        <f t="shared" si="11"/>
        <v>82250000</v>
      </c>
      <c r="M85" s="780">
        <f>SUMIFS('4. Details'!$K$5:$K$4484,'4. Details'!$C$5:$C$4484,"Total Overhead Cost",'4. Details'!$A$5:$A$4484,'3. Summary of Exp'!$A85)</f>
        <v>52250000</v>
      </c>
      <c r="N85" s="780">
        <f>SUMIFS('4. Details'!$L$5:$L$4484,'4. Details'!$C$5:$C$4484,"Total Overhead Cost",'4. Details'!$A$5:$A$4484,'3. Summary of Exp'!$A85)</f>
        <v>0</v>
      </c>
      <c r="O85" s="780">
        <f>SUMIFS('4. Details'!$I$5:$I$4484,'4. Details'!$C$5:$C$4484,"Total",'4. Details'!$A$5:$A$4484,'3. Summary of Exp'!$A85)</f>
        <v>0</v>
      </c>
      <c r="P85" s="780">
        <f>SUMIFS('4. Details'!$J$5:$J$4484,'4. Details'!$C$5:$C$4484,"Total",'4. Details'!$A$5:$A$4484,'3. Summary of Exp'!$A85)</f>
        <v>0</v>
      </c>
      <c r="Q85" s="780">
        <f>SUMIFS('4. Details'!Q$5:Q$4484,'4. Details'!$C$5:$C$4484,"Total Overhead Cost",'4. Details'!$A$5:$A$4484,'3. Summary of Exp'!$A85)</f>
        <v>0</v>
      </c>
      <c r="R85" s="780">
        <f>SUMIFS('4. Details'!$M$5:$M$4484,'4. Details'!$C$5:$C$4484,"Total",'4. Details'!$A$5:$A$4484,'3. Summary of Exp'!$A85)</f>
        <v>0</v>
      </c>
      <c r="S85" s="780">
        <f>SUMIFS('4. Details'!$K$5:$K$4484,'4. Details'!$C$5:$C$4484,"Total",'4. Details'!$A$5:$A$4484,'3. Summary of Exp'!$A85)</f>
        <v>0</v>
      </c>
      <c r="T85" s="780">
        <f>SUMIFS('4. Details'!$L$5:$L$4484,'4. Details'!$C$5:$C$4484,"Total",'4. Details'!$A$5:$A$4484,'3. Summary of Exp'!$A85)</f>
        <v>0</v>
      </c>
      <c r="U85" s="780">
        <f>SUMIFS('4. Details'!$Q$5:$Q$4484,'4. Details'!$C$5:$C$4484,"Total",'4. Details'!$A$5:$A$4484,'3. Summary of Exp'!$A85)</f>
        <v>0</v>
      </c>
      <c r="V85" s="780">
        <f t="shared" si="10"/>
        <v>82250000</v>
      </c>
      <c r="W85" s="780">
        <f t="shared" si="7"/>
        <v>0</v>
      </c>
    </row>
    <row r="86" spans="1:23" x14ac:dyDescent="0.25">
      <c r="A86" s="782" t="s">
        <v>1837</v>
      </c>
      <c r="B86" s="779" t="s">
        <v>1852</v>
      </c>
      <c r="C86" s="780">
        <f>SUMIFS('4. Details'!$I$5:$I$4484,'4. Details'!$C$5:$C$4484,"Consolidated Salary",'4. Details'!$A$5:$A$4484,'3. Summary of Exp'!$A86)</f>
        <v>0</v>
      </c>
      <c r="D86" s="780">
        <f>SUMIFS('4. Details'!$M$5:$M$4484,'4. Details'!$C$5:$C$4484,"Consolidated Salary",'4. Details'!$A$5:$A$4484,'3. Summary of Exp'!$A86)</f>
        <v>0</v>
      </c>
      <c r="E86" s="780">
        <f>SUMIFS('4. Details'!$J$5:$J$4484,'4. Details'!$C$5:$C$4484,"Consolidated Salary",'4. Details'!$A$5:$A$4484,'3. Summary of Exp'!$A86)</f>
        <v>0</v>
      </c>
      <c r="F86" s="780">
        <f>SUMIFS('4. Details'!$K$5:$K$4484,'4. Details'!$C$5:$C$4484,"Consolidated Salary",'4. Details'!$A$5:$A$4484,'3. Summary of Exp'!$A86)</f>
        <v>0</v>
      </c>
      <c r="G86" s="780">
        <f>SUMIFS('4. Details'!$L$5:$L$4484,'4. Details'!$C$5:$C$4484,"Consolidated Salary",'4. Details'!$A$5:$A$4484,'3. Summary of Exp'!$A86)</f>
        <v>0</v>
      </c>
      <c r="H86" s="780">
        <f>SUMIFS('4. Details'!$I$5:$I$4484,'4. Details'!$C$5:$C$4484,"Total Overhead Cost",'4. Details'!$A$5:$A$4484,'3. Summary of Exp'!$A86)</f>
        <v>0</v>
      </c>
      <c r="I86" s="780">
        <f>SUMIFS('4. Details'!$J$5:$J$4484,'4. Details'!$C$5:$C$4484,"Total Overhead Cost",'4. Details'!$A$5:$A$4484,'3. Summary of Exp'!$A86)</f>
        <v>0</v>
      </c>
      <c r="J86" s="780">
        <f>SUMIFS('4. Details'!$Q$5:$Q$4484,'4. Details'!$C$5:$C$4484,"Consolidated Salary",'4. Details'!$A$5:$A$4484,'3. Summary of Exp'!$A86)</f>
        <v>0</v>
      </c>
      <c r="K86" s="780">
        <f>SUMIFS('4. Details'!$M$5:$M$4484,'4. Details'!$C$5:$C$4484,"Total Overhead Cost",'4. Details'!$A$5:$A$4484,'3. Summary of Exp'!$A86)</f>
        <v>1500000</v>
      </c>
      <c r="L86" s="780">
        <f t="shared" si="11"/>
        <v>1500000</v>
      </c>
      <c r="M86" s="780">
        <f>SUMIFS('4. Details'!$K$5:$K$4484,'4. Details'!$C$5:$C$4484,"Total Overhead Cost",'4. Details'!$A$5:$A$4484,'3. Summary of Exp'!$A86)</f>
        <v>1500000</v>
      </c>
      <c r="N86" s="780">
        <f>SUMIFS('4. Details'!$L$5:$L$4484,'4. Details'!$C$5:$C$4484,"Total Overhead Cost",'4. Details'!$A$5:$A$4484,'3. Summary of Exp'!$A86)</f>
        <v>0</v>
      </c>
      <c r="O86" s="780">
        <f>SUMIFS('4. Details'!$I$5:$I$4484,'4. Details'!$C$5:$C$4484,"Total",'4. Details'!$A$5:$A$4484,'3. Summary of Exp'!$A86)</f>
        <v>0</v>
      </c>
      <c r="P86" s="780">
        <f>SUMIFS('4. Details'!$J$5:$J$4484,'4. Details'!$C$5:$C$4484,"Total",'4. Details'!$A$5:$A$4484,'3. Summary of Exp'!$A86)</f>
        <v>0</v>
      </c>
      <c r="Q86" s="780">
        <f>SUMIFS('4. Details'!Q$5:Q$4484,'4. Details'!$C$5:$C$4484,"Total Overhead Cost",'4. Details'!$A$5:$A$4484,'3. Summary of Exp'!$A86)</f>
        <v>0</v>
      </c>
      <c r="R86" s="780">
        <f>SUMIFS('4. Details'!$M$5:$M$4484,'4. Details'!$C$5:$C$4484,"Total",'4. Details'!$A$5:$A$4484,'3. Summary of Exp'!$A86)</f>
        <v>0</v>
      </c>
      <c r="S86" s="780">
        <f>SUMIFS('4. Details'!$K$5:$K$4484,'4. Details'!$C$5:$C$4484,"Total",'4. Details'!$A$5:$A$4484,'3. Summary of Exp'!$A86)</f>
        <v>0</v>
      </c>
      <c r="T86" s="780">
        <f>SUMIFS('4. Details'!$L$5:$L$4484,'4. Details'!$C$5:$C$4484,"Total",'4. Details'!$A$5:$A$4484,'3. Summary of Exp'!$A86)</f>
        <v>0</v>
      </c>
      <c r="U86" s="780">
        <f>SUMIFS('4. Details'!$Q$5:$Q$4484,'4. Details'!$C$5:$C$4484,"Total",'4. Details'!$A$5:$A$4484,'3. Summary of Exp'!$A86)</f>
        <v>0</v>
      </c>
      <c r="V86" s="780">
        <f t="shared" si="10"/>
        <v>1500000</v>
      </c>
      <c r="W86" s="780">
        <f t="shared" si="7"/>
        <v>0</v>
      </c>
    </row>
    <row r="87" spans="1:23" x14ac:dyDescent="0.25">
      <c r="A87" s="778" t="s">
        <v>0</v>
      </c>
      <c r="B87" s="790" t="s">
        <v>1405</v>
      </c>
      <c r="C87" s="780">
        <f>SUMIFS('4. Details'!$I$5:$I$4484,'4. Details'!$C$5:$C$4484,"Consolidated Salary",'4. Details'!$A$5:$A$4484,'3. Summary of Exp'!$A87)</f>
        <v>397508010</v>
      </c>
      <c r="D87" s="780">
        <f>SUMIFS('4. Details'!$M$5:$M$4484,'4. Details'!$C$5:$C$4484,"Consolidated Salary",'4. Details'!$A$5:$A$4484,'3. Summary of Exp'!$A87)</f>
        <v>367508010</v>
      </c>
      <c r="E87" s="780">
        <f>SUMIFS('4. Details'!$J$5:$J$4484,'4. Details'!$C$5:$C$4484,"Consolidated Salary",'4. Details'!$A$5:$A$4484,'3. Summary of Exp'!$A87)</f>
        <v>148964191</v>
      </c>
      <c r="F87" s="780">
        <f>SUMIFS('4. Details'!$K$5:$K$4484,'4. Details'!$C$5:$C$4484,"Consolidated Salary",'4. Details'!$A$5:$A$4484,'3. Summary of Exp'!$A87)</f>
        <v>367508010</v>
      </c>
      <c r="G87" s="780">
        <f>SUMIFS('4. Details'!$L$5:$L$4484,'4. Details'!$C$5:$C$4484,"Consolidated Salary",'4. Details'!$A$5:$A$4484,'3. Summary of Exp'!$A87)</f>
        <v>0</v>
      </c>
      <c r="H87" s="780">
        <f>SUMIFS('4. Details'!$I$5:$I$4484,'4. Details'!$C$5:$C$4484,"Total Overhead Cost",'4. Details'!$A$5:$A$4484,'3. Summary of Exp'!$A87)</f>
        <v>43173000</v>
      </c>
      <c r="I87" s="780">
        <f>SUMIFS('4. Details'!$J$5:$J$4484,'4. Details'!$C$5:$C$4484,"Total Overhead Cost",'4. Details'!$A$5:$A$4484,'3. Summary of Exp'!$A87)</f>
        <v>3500000</v>
      </c>
      <c r="J87" s="780">
        <f>SUMIFS('4. Details'!$Q$5:$Q$4484,'4. Details'!$C$5:$C$4484,"Consolidated Salary",'4. Details'!$A$5:$A$4484,'3. Summary of Exp'!$A87)</f>
        <v>261218320.06999999</v>
      </c>
      <c r="K87" s="780">
        <f>SUMIFS('4. Details'!$M$5:$M$4484,'4. Details'!$C$5:$C$4484,"Total Overhead Cost",'4. Details'!$A$5:$A$4484,'3. Summary of Exp'!$A87)</f>
        <v>23773000</v>
      </c>
      <c r="L87" s="780">
        <f t="shared" si="11"/>
        <v>391281010</v>
      </c>
      <c r="M87" s="780">
        <f>SUMIFS('4. Details'!$K$5:$K$4484,'4. Details'!$C$5:$C$4484,"Total Overhead Cost",'4. Details'!$A$5:$A$4484,'3. Summary of Exp'!$A87)</f>
        <v>23773000</v>
      </c>
      <c r="N87" s="780">
        <f>SUMIFS('4. Details'!$L$5:$L$4484,'4. Details'!$C$5:$C$4484,"Total Overhead Cost",'4. Details'!$A$5:$A$4484,'3. Summary of Exp'!$A87)</f>
        <v>0</v>
      </c>
      <c r="O87" s="780">
        <f>SUMIFS('4. Details'!$I$5:$I$4484,'4. Details'!$C$5:$C$4484,"Total",'4. Details'!$A$5:$A$4484,'3. Summary of Exp'!$A87)</f>
        <v>7080000000</v>
      </c>
      <c r="P87" s="780">
        <f>SUMIFS('4. Details'!$J$5:$J$4484,'4. Details'!$C$5:$C$4484,"Total",'4. Details'!$A$5:$A$4484,'3. Summary of Exp'!$A87)</f>
        <v>1726152838</v>
      </c>
      <c r="Q87" s="780">
        <f>SUMIFS('4. Details'!Q$5:Q$4484,'4. Details'!$C$5:$C$4484,"Total Overhead Cost",'4. Details'!$A$5:$A$4484,'3. Summary of Exp'!$A87)</f>
        <v>5500000</v>
      </c>
      <c r="R87" s="780">
        <f>SUMIFS('4. Details'!$M$5:$M$4484,'4. Details'!$C$5:$C$4484,"Total",'4. Details'!$A$5:$A$4484,'3. Summary of Exp'!$A87)</f>
        <v>4856000000</v>
      </c>
      <c r="S87" s="780">
        <f>SUMIFS('4. Details'!$K$5:$K$4484,'4. Details'!$C$5:$C$4484,"Total",'4. Details'!$A$5:$A$4484,'3. Summary of Exp'!$A87)</f>
        <v>4656000000</v>
      </c>
      <c r="T87" s="780">
        <f>SUMIFS('4. Details'!$L$5:$L$4484,'4. Details'!$C$5:$C$4484,"Total",'4. Details'!$A$5:$A$4484,'3. Summary of Exp'!$A87)</f>
        <v>200000000</v>
      </c>
      <c r="U87" s="780">
        <f>SUMIFS('4. Details'!$Q$5:$Q$4484,'4. Details'!$C$5:$C$4484,"Total",'4. Details'!$A$5:$A$4484,'3. Summary of Exp'!$A87)</f>
        <v>3331329936.1999998</v>
      </c>
      <c r="V87" s="780">
        <f t="shared" si="10"/>
        <v>5247281010</v>
      </c>
      <c r="W87" s="780">
        <f t="shared" si="7"/>
        <v>3598048256.27</v>
      </c>
    </row>
    <row r="88" spans="1:23" x14ac:dyDescent="0.25">
      <c r="A88" s="782" t="s">
        <v>1839</v>
      </c>
      <c r="B88" s="790" t="s">
        <v>1853</v>
      </c>
      <c r="C88" s="780">
        <f>SUMIFS('4. Details'!$I$5:$I$4484,'4. Details'!$C$5:$C$4484,"Consolidated Salary",'4. Details'!$A$5:$A$4484,'3. Summary of Exp'!$A88)</f>
        <v>0</v>
      </c>
      <c r="D88" s="780">
        <f>SUMIFS('4. Details'!$M$5:$M$4484,'4. Details'!$C$5:$C$4484,"Consolidated Salary",'4. Details'!$A$5:$A$4484,'3. Summary of Exp'!$A88)</f>
        <v>0</v>
      </c>
      <c r="E88" s="780">
        <f>SUMIFS('4. Details'!$J$5:$J$4484,'4. Details'!$C$5:$C$4484,"Consolidated Salary",'4. Details'!$A$5:$A$4484,'3. Summary of Exp'!$A88)</f>
        <v>0</v>
      </c>
      <c r="F88" s="780">
        <f>SUMIFS('4. Details'!$K$5:$K$4484,'4. Details'!$C$5:$C$4484,"Consolidated Salary",'4. Details'!$A$5:$A$4484,'3. Summary of Exp'!$A88)</f>
        <v>0</v>
      </c>
      <c r="G88" s="780">
        <f>SUMIFS('4. Details'!$L$5:$L$4484,'4. Details'!$C$5:$C$4484,"Consolidated Salary",'4. Details'!$A$5:$A$4484,'3. Summary of Exp'!$A88)</f>
        <v>0</v>
      </c>
      <c r="H88" s="780">
        <f>SUMIFS('4. Details'!$I$5:$I$4484,'4. Details'!$C$5:$C$4484,"Total Overhead Cost",'4. Details'!$A$5:$A$4484,'3. Summary of Exp'!$A88)</f>
        <v>0</v>
      </c>
      <c r="I88" s="780">
        <f>SUMIFS('4. Details'!$J$5:$J$4484,'4. Details'!$C$5:$C$4484,"Total Overhead Cost",'4. Details'!$A$5:$A$4484,'3. Summary of Exp'!$A88)</f>
        <v>0</v>
      </c>
      <c r="J88" s="780">
        <f>SUMIFS('4. Details'!$Q$5:$Q$4484,'4. Details'!$C$5:$C$4484,"Consolidated Salary",'4. Details'!$A$5:$A$4484,'3. Summary of Exp'!$A88)</f>
        <v>0</v>
      </c>
      <c r="K88" s="780">
        <f>SUMIFS('4. Details'!$M$5:$M$4484,'4. Details'!$C$5:$C$4484,"Total Overhead Cost",'4. Details'!$A$5:$A$4484,'3. Summary of Exp'!$A88)</f>
        <v>8000000</v>
      </c>
      <c r="L88" s="780">
        <f t="shared" si="11"/>
        <v>8000000</v>
      </c>
      <c r="M88" s="780">
        <f>SUMIFS('4. Details'!$K$5:$K$4484,'4. Details'!$C$5:$C$4484,"Total Overhead Cost",'4. Details'!$A$5:$A$4484,'3. Summary of Exp'!$A88)</f>
        <v>8000000</v>
      </c>
      <c r="N88" s="780">
        <f>SUMIFS('4. Details'!$L$5:$L$4484,'4. Details'!$C$5:$C$4484,"Total Overhead Cost",'4. Details'!$A$5:$A$4484,'3. Summary of Exp'!$A88)</f>
        <v>0</v>
      </c>
      <c r="O88" s="780">
        <f>SUMIFS('4. Details'!$I$5:$I$4484,'4. Details'!$C$5:$C$4484,"Total",'4. Details'!$A$5:$A$4484,'3. Summary of Exp'!$A88)</f>
        <v>0</v>
      </c>
      <c r="P88" s="780">
        <f>SUMIFS('4. Details'!$J$5:$J$4484,'4. Details'!$C$5:$C$4484,"Total",'4. Details'!$A$5:$A$4484,'3. Summary of Exp'!$A88)</f>
        <v>0</v>
      </c>
      <c r="Q88" s="780">
        <f>SUMIFS('4. Details'!Q$5:Q$4484,'4. Details'!$C$5:$C$4484,"Total Overhead Cost",'4. Details'!$A$5:$A$4484,'3. Summary of Exp'!$A88)</f>
        <v>0</v>
      </c>
      <c r="R88" s="780">
        <f>SUMIFS('4. Details'!$M$5:$M$4484,'4. Details'!$C$5:$C$4484,"Total",'4. Details'!$A$5:$A$4484,'3. Summary of Exp'!$A88)</f>
        <v>150000000</v>
      </c>
      <c r="S88" s="780">
        <f>SUMIFS('4. Details'!$K$5:$K$4484,'4. Details'!$C$5:$C$4484,"Total",'4. Details'!$A$5:$A$4484,'3. Summary of Exp'!$A88)</f>
        <v>150000000</v>
      </c>
      <c r="T88" s="780">
        <f>SUMIFS('4. Details'!$L$5:$L$4484,'4. Details'!$C$5:$C$4484,"Total",'4. Details'!$A$5:$A$4484,'3. Summary of Exp'!$A88)</f>
        <v>0</v>
      </c>
      <c r="U88" s="780">
        <f>SUMIFS('4. Details'!$Q$5:$Q$4484,'4. Details'!$C$5:$C$4484,"Total",'4. Details'!$A$5:$A$4484,'3. Summary of Exp'!$A88)</f>
        <v>0</v>
      </c>
      <c r="V88" s="780">
        <f t="shared" si="10"/>
        <v>158000000</v>
      </c>
      <c r="W88" s="780">
        <f t="shared" si="7"/>
        <v>0</v>
      </c>
    </row>
    <row r="89" spans="1:23" ht="12.75" customHeight="1" x14ac:dyDescent="0.25">
      <c r="A89" s="778" t="s">
        <v>395</v>
      </c>
      <c r="B89" s="779" t="s">
        <v>902</v>
      </c>
      <c r="C89" s="780">
        <f>SUMIFS('4. Details'!$I$5:$I$4484,'4. Details'!$C$5:$C$4484,"Consolidated Salary",'4. Details'!$A$5:$A$4484,'3. Summary of Exp'!$A89)</f>
        <v>110899600</v>
      </c>
      <c r="D89" s="780">
        <f>SUMIFS('4. Details'!$M$5:$M$4484,'4. Details'!$C$5:$C$4484,"Consolidated Salary",'4. Details'!$A$5:$A$4484,'3. Summary of Exp'!$A89)</f>
        <v>110899600</v>
      </c>
      <c r="E89" s="780">
        <f>SUMIFS('4. Details'!$J$5:$J$4484,'4. Details'!$C$5:$C$4484,"Consolidated Salary",'4. Details'!$A$5:$A$4484,'3. Summary of Exp'!$A89)</f>
        <v>38871709</v>
      </c>
      <c r="F89" s="780">
        <f>SUMIFS('4. Details'!$K$5:$K$4484,'4. Details'!$C$5:$C$4484,"Consolidated Salary",'4. Details'!$A$5:$A$4484,'3. Summary of Exp'!$A89)</f>
        <v>110899600</v>
      </c>
      <c r="G89" s="780">
        <f>SUMIFS('4. Details'!$L$5:$L$4484,'4. Details'!$C$5:$C$4484,"Consolidated Salary",'4. Details'!$A$5:$A$4484,'3. Summary of Exp'!$A89)</f>
        <v>0</v>
      </c>
      <c r="H89" s="780">
        <f>SUMIFS('4. Details'!$I$5:$I$4484,'4. Details'!$C$5:$C$4484,"Total Overhead Cost",'4. Details'!$A$5:$A$4484,'3. Summary of Exp'!$A89)</f>
        <v>104400000</v>
      </c>
      <c r="I89" s="780">
        <f>SUMIFS('4. Details'!$J$5:$J$4484,'4. Details'!$C$5:$C$4484,"Total Overhead Cost",'4. Details'!$A$5:$A$4484,'3. Summary of Exp'!$A89)</f>
        <v>8875000</v>
      </c>
      <c r="J89" s="780">
        <f>SUMIFS('4. Details'!$Q$5:$Q$4484,'4. Details'!$C$5:$C$4484,"Consolidated Salary",'4. Details'!$A$5:$A$4484,'3. Summary of Exp'!$A89)</f>
        <v>69478280.590000004</v>
      </c>
      <c r="K89" s="780">
        <f>SUMIFS('4. Details'!$M$5:$M$4484,'4. Details'!$C$5:$C$4484,"Total Overhead Cost",'4. Details'!$A$5:$A$4484,'3. Summary of Exp'!$A89)</f>
        <v>108700000</v>
      </c>
      <c r="L89" s="780">
        <f t="shared" si="11"/>
        <v>219599600</v>
      </c>
      <c r="M89" s="780">
        <f>SUMIFS('4. Details'!$K$5:$K$4484,'4. Details'!$C$5:$C$4484,"Total Overhead Cost",'4. Details'!$A$5:$A$4484,'3. Summary of Exp'!$A89)</f>
        <v>108700000</v>
      </c>
      <c r="N89" s="780">
        <f>SUMIFS('4. Details'!$L$5:$L$4484,'4. Details'!$C$5:$C$4484,"Total Overhead Cost",'4. Details'!$A$5:$A$4484,'3. Summary of Exp'!$A89)</f>
        <v>0</v>
      </c>
      <c r="O89" s="780">
        <f>SUMIFS('4. Details'!$I$5:$I$4484,'4. Details'!$C$5:$C$4484,"Total",'4. Details'!$A$5:$A$4484,'3. Summary of Exp'!$A89)</f>
        <v>145000000</v>
      </c>
      <c r="P89" s="780">
        <f>SUMIFS('4. Details'!$J$5:$J$4484,'4. Details'!$C$5:$C$4484,"Total",'4. Details'!$A$5:$A$4484,'3. Summary of Exp'!$A89)</f>
        <v>0</v>
      </c>
      <c r="Q89" s="780">
        <f>SUMIFS('4. Details'!Q$5:Q$4484,'4. Details'!$C$5:$C$4484,"Total Overhead Cost",'4. Details'!$A$5:$A$4484,'3. Summary of Exp'!$A89)</f>
        <v>49842500</v>
      </c>
      <c r="R89" s="780">
        <f>SUMIFS('4. Details'!$M$5:$M$4484,'4. Details'!$C$5:$C$4484,"Total",'4. Details'!$A$5:$A$4484,'3. Summary of Exp'!$A89)</f>
        <v>107000000</v>
      </c>
      <c r="S89" s="780">
        <f>SUMIFS('4. Details'!$K$5:$K$4484,'4. Details'!$C$5:$C$4484,"Total",'4. Details'!$A$5:$A$4484,'3. Summary of Exp'!$A89)</f>
        <v>107000000</v>
      </c>
      <c r="T89" s="780">
        <f>SUMIFS('4. Details'!$L$5:$L$4484,'4. Details'!$C$5:$C$4484,"Total",'4. Details'!$A$5:$A$4484,'3. Summary of Exp'!$A89)</f>
        <v>0</v>
      </c>
      <c r="U89" s="780">
        <f>SUMIFS('4. Details'!$Q$5:$Q$4484,'4. Details'!$C$5:$C$4484,"Total",'4. Details'!$A$5:$A$4484,'3. Summary of Exp'!$A89)</f>
        <v>0</v>
      </c>
      <c r="V89" s="780">
        <f t="shared" si="10"/>
        <v>326599600</v>
      </c>
      <c r="W89" s="780">
        <f t="shared" si="7"/>
        <v>119320780.59</v>
      </c>
    </row>
    <row r="90" spans="1:23" x14ac:dyDescent="0.25">
      <c r="A90" s="782" t="s">
        <v>398</v>
      </c>
      <c r="B90" s="779" t="s">
        <v>848</v>
      </c>
      <c r="C90" s="780">
        <f>SUMIFS('4. Details'!$I$5:$I$4484,'4. Details'!$C$5:$C$4484,"Consolidated Salary",'4. Details'!$A$5:$A$4484,'3. Summary of Exp'!$A90)</f>
        <v>0</v>
      </c>
      <c r="D90" s="780">
        <f>SUMIFS('4. Details'!$M$5:$M$4484,'4. Details'!$C$5:$C$4484,"Consolidated Salary",'4. Details'!$A$5:$A$4484,'3. Summary of Exp'!$A90)</f>
        <v>0</v>
      </c>
      <c r="E90" s="780">
        <f>SUMIFS('4. Details'!$J$5:$J$4484,'4. Details'!$C$5:$C$4484,"Consolidated Salary",'4. Details'!$A$5:$A$4484,'3. Summary of Exp'!$A90)</f>
        <v>0</v>
      </c>
      <c r="F90" s="780">
        <f>SUMIFS('4. Details'!$K$5:$K$4484,'4. Details'!$C$5:$C$4484,"Consolidated Salary",'4. Details'!$A$5:$A$4484,'3. Summary of Exp'!$A90)</f>
        <v>0</v>
      </c>
      <c r="G90" s="780">
        <f>SUMIFS('4. Details'!$L$5:$L$4484,'4. Details'!$C$5:$C$4484,"Consolidated Salary",'4. Details'!$A$5:$A$4484,'3. Summary of Exp'!$A90)</f>
        <v>0</v>
      </c>
      <c r="H90" s="780">
        <f>SUMIFS('4. Details'!$I$5:$I$4484,'4. Details'!$C$5:$C$4484,"Total Overhead Cost",'4. Details'!$A$5:$A$4484,'3. Summary of Exp'!$A90)</f>
        <v>1500000</v>
      </c>
      <c r="I90" s="780">
        <f>SUMIFS('4. Details'!$J$5:$J$4484,'4. Details'!$C$5:$C$4484,"Total Overhead Cost",'4. Details'!$A$5:$A$4484,'3. Summary of Exp'!$A90)</f>
        <v>525000</v>
      </c>
      <c r="J90" s="780">
        <f>SUMIFS('4. Details'!$Q$5:$Q$4484,'4. Details'!$C$5:$C$4484,"Consolidated Salary",'4. Details'!$A$5:$A$4484,'3. Summary of Exp'!$A90)</f>
        <v>0</v>
      </c>
      <c r="K90" s="780">
        <f>SUMIFS('4. Details'!$M$5:$M$4484,'4. Details'!$C$5:$C$4484,"Total Overhead Cost",'4. Details'!$A$5:$A$4484,'3. Summary of Exp'!$A90)</f>
        <v>875000</v>
      </c>
      <c r="L90" s="780">
        <f t="shared" si="11"/>
        <v>875000</v>
      </c>
      <c r="M90" s="780">
        <f>SUMIFS('4. Details'!$K$5:$K$4484,'4. Details'!$C$5:$C$4484,"Total Overhead Cost",'4. Details'!$A$5:$A$4484,'3. Summary of Exp'!$A90)</f>
        <v>875000</v>
      </c>
      <c r="N90" s="780">
        <f>SUMIFS('4. Details'!$L$5:$L$4484,'4. Details'!$C$5:$C$4484,"Total Overhead Cost",'4. Details'!$A$5:$A$4484,'3. Summary of Exp'!$A90)</f>
        <v>0</v>
      </c>
      <c r="O90" s="780">
        <f>SUMIFS('4. Details'!$I$5:$I$4484,'4. Details'!$C$5:$C$4484,"Total",'4. Details'!$A$5:$A$4484,'3. Summary of Exp'!$A90)</f>
        <v>0</v>
      </c>
      <c r="P90" s="780">
        <f>SUMIFS('4. Details'!$J$5:$J$4484,'4. Details'!$C$5:$C$4484,"Total",'4. Details'!$A$5:$A$4484,'3. Summary of Exp'!$A90)</f>
        <v>0</v>
      </c>
      <c r="Q90" s="780">
        <f>SUMIFS('4. Details'!Q$5:Q$4484,'4. Details'!$C$5:$C$4484,"Total Overhead Cost",'4. Details'!$A$5:$A$4484,'3. Summary of Exp'!$A90)</f>
        <v>825000</v>
      </c>
      <c r="R90" s="780">
        <f>SUMIFS('4. Details'!$M$5:$M$4484,'4. Details'!$C$5:$C$4484,"Total",'4. Details'!$A$5:$A$4484,'3. Summary of Exp'!$A90)</f>
        <v>0</v>
      </c>
      <c r="S90" s="780">
        <f>SUMIFS('4. Details'!$K$5:$K$4484,'4. Details'!$C$5:$C$4484,"Total",'4. Details'!$A$5:$A$4484,'3. Summary of Exp'!$A90)</f>
        <v>0</v>
      </c>
      <c r="T90" s="780">
        <f>SUMIFS('4. Details'!$L$5:$L$4484,'4. Details'!$C$5:$C$4484,"Total",'4. Details'!$A$5:$A$4484,'3. Summary of Exp'!$A90)</f>
        <v>0</v>
      </c>
      <c r="U90" s="780">
        <f>SUMIFS('4. Details'!$Q$5:$Q$4484,'4. Details'!$C$5:$C$4484,"Total",'4. Details'!$A$5:$A$4484,'3. Summary of Exp'!$A90)</f>
        <v>0</v>
      </c>
      <c r="V90" s="780">
        <f t="shared" si="10"/>
        <v>875000</v>
      </c>
      <c r="W90" s="780">
        <f t="shared" si="7"/>
        <v>825000</v>
      </c>
    </row>
    <row r="91" spans="1:23" x14ac:dyDescent="0.25">
      <c r="A91" s="782" t="s">
        <v>399</v>
      </c>
      <c r="B91" s="779" t="s">
        <v>849</v>
      </c>
      <c r="C91" s="780">
        <f>SUMIFS('4. Details'!$I$5:$I$4484,'4. Details'!$C$5:$C$4484,"Consolidated Salary",'4. Details'!$A$5:$A$4484,'3. Summary of Exp'!$A91)</f>
        <v>0</v>
      </c>
      <c r="D91" s="780">
        <f>SUMIFS('4. Details'!$M$5:$M$4484,'4. Details'!$C$5:$C$4484,"Consolidated Salary",'4. Details'!$A$5:$A$4484,'3. Summary of Exp'!$A91)</f>
        <v>0</v>
      </c>
      <c r="E91" s="780">
        <f>SUMIFS('4. Details'!$J$5:$J$4484,'4. Details'!$C$5:$C$4484,"Consolidated Salary",'4. Details'!$A$5:$A$4484,'3. Summary of Exp'!$A91)</f>
        <v>0</v>
      </c>
      <c r="F91" s="780">
        <f>SUMIFS('4. Details'!$K$5:$K$4484,'4. Details'!$C$5:$C$4484,"Consolidated Salary",'4. Details'!$A$5:$A$4484,'3. Summary of Exp'!$A91)</f>
        <v>0</v>
      </c>
      <c r="G91" s="780">
        <f>SUMIFS('4. Details'!$L$5:$L$4484,'4. Details'!$C$5:$C$4484,"Consolidated Salary",'4. Details'!$A$5:$A$4484,'3. Summary of Exp'!$A91)</f>
        <v>0</v>
      </c>
      <c r="H91" s="780">
        <f>SUMIFS('4. Details'!$I$5:$I$4484,'4. Details'!$C$5:$C$4484,"Total Overhead Cost",'4. Details'!$A$5:$A$4484,'3. Summary of Exp'!$A91)</f>
        <v>1800000</v>
      </c>
      <c r="I91" s="780">
        <f>SUMIFS('4. Details'!$J$5:$J$4484,'4. Details'!$C$5:$C$4484,"Total Overhead Cost",'4. Details'!$A$5:$A$4484,'3. Summary of Exp'!$A91)</f>
        <v>437500</v>
      </c>
      <c r="J91" s="780">
        <f>SUMIFS('4. Details'!$Q$5:$Q$4484,'4. Details'!$C$5:$C$4484,"Consolidated Salary",'4. Details'!$A$5:$A$4484,'3. Summary of Exp'!$A91)</f>
        <v>0</v>
      </c>
      <c r="K91" s="780">
        <f>SUMIFS('4. Details'!$M$5:$M$4484,'4. Details'!$C$5:$C$4484,"Total Overhead Cost",'4. Details'!$A$5:$A$4484,'3. Summary of Exp'!$A91)</f>
        <v>1050000</v>
      </c>
      <c r="L91" s="780">
        <f t="shared" si="11"/>
        <v>1050000</v>
      </c>
      <c r="M91" s="780">
        <f>SUMIFS('4. Details'!$K$5:$K$4484,'4. Details'!$C$5:$C$4484,"Total Overhead Cost",'4. Details'!$A$5:$A$4484,'3. Summary of Exp'!$A91)</f>
        <v>1050000</v>
      </c>
      <c r="N91" s="780">
        <f>SUMIFS('4. Details'!$L$5:$L$4484,'4. Details'!$C$5:$C$4484,"Total Overhead Cost",'4. Details'!$A$5:$A$4484,'3. Summary of Exp'!$A91)</f>
        <v>0</v>
      </c>
      <c r="O91" s="780">
        <f>SUMIFS('4. Details'!$I$5:$I$4484,'4. Details'!$C$5:$C$4484,"Total",'4. Details'!$A$5:$A$4484,'3. Summary of Exp'!$A91)</f>
        <v>0</v>
      </c>
      <c r="P91" s="780">
        <f>SUMIFS('4. Details'!$J$5:$J$4484,'4. Details'!$C$5:$C$4484,"Total",'4. Details'!$A$5:$A$4484,'3. Summary of Exp'!$A91)</f>
        <v>0</v>
      </c>
      <c r="Q91" s="780">
        <f>SUMIFS('4. Details'!Q$5:Q$4484,'4. Details'!$C$5:$C$4484,"Total Overhead Cost",'4. Details'!$A$5:$A$4484,'3. Summary of Exp'!$A91)</f>
        <v>687000</v>
      </c>
      <c r="R91" s="780">
        <f>SUMIFS('4. Details'!$M$5:$M$4484,'4. Details'!$C$5:$C$4484,"Total",'4. Details'!$A$5:$A$4484,'3. Summary of Exp'!$A91)</f>
        <v>0</v>
      </c>
      <c r="S91" s="780">
        <f>SUMIFS('4. Details'!$K$5:$K$4484,'4. Details'!$C$5:$C$4484,"Total",'4. Details'!$A$5:$A$4484,'3. Summary of Exp'!$A91)</f>
        <v>0</v>
      </c>
      <c r="T91" s="780">
        <f>SUMIFS('4. Details'!$L$5:$L$4484,'4. Details'!$C$5:$C$4484,"Total",'4. Details'!$A$5:$A$4484,'3. Summary of Exp'!$A91)</f>
        <v>0</v>
      </c>
      <c r="U91" s="780">
        <f>SUMIFS('4. Details'!$Q$5:$Q$4484,'4. Details'!$C$5:$C$4484,"Total",'4. Details'!$A$5:$A$4484,'3. Summary of Exp'!$A91)</f>
        <v>0</v>
      </c>
      <c r="V91" s="780">
        <f t="shared" si="10"/>
        <v>1050000</v>
      </c>
      <c r="W91" s="780">
        <f t="shared" si="7"/>
        <v>687000</v>
      </c>
    </row>
    <row r="92" spans="1:23" x14ac:dyDescent="0.25">
      <c r="A92" s="782" t="s">
        <v>400</v>
      </c>
      <c r="B92" s="779" t="s">
        <v>1877</v>
      </c>
      <c r="C92" s="780">
        <f>SUMIFS('4. Details'!$I$5:$I$4484,'4. Details'!$C$5:$C$4484,"Consolidated Salary",'4. Details'!$A$5:$A$4484,'3. Summary of Exp'!$A92)</f>
        <v>0</v>
      </c>
      <c r="D92" s="780">
        <f>SUMIFS('4. Details'!$M$5:$M$4484,'4. Details'!$C$5:$C$4484,"Consolidated Salary",'4. Details'!$A$5:$A$4484,'3. Summary of Exp'!$A92)</f>
        <v>0</v>
      </c>
      <c r="E92" s="780">
        <f>SUMIFS('4. Details'!$J$5:$J$4484,'4. Details'!$C$5:$C$4484,"Consolidated Salary",'4. Details'!$A$5:$A$4484,'3. Summary of Exp'!$A92)</f>
        <v>0</v>
      </c>
      <c r="F92" s="780">
        <f>SUMIFS('4. Details'!$K$5:$K$4484,'4. Details'!$C$5:$C$4484,"Consolidated Salary",'4. Details'!$A$5:$A$4484,'3. Summary of Exp'!$A92)</f>
        <v>0</v>
      </c>
      <c r="G92" s="780">
        <f>SUMIFS('4. Details'!$L$5:$L$4484,'4. Details'!$C$5:$C$4484,"Consolidated Salary",'4. Details'!$A$5:$A$4484,'3. Summary of Exp'!$A92)</f>
        <v>0</v>
      </c>
      <c r="H92" s="780">
        <f>SUMIFS('4. Details'!$I$5:$I$4484,'4. Details'!$C$5:$C$4484,"Total Overhead Cost",'4. Details'!$A$5:$A$4484,'3. Summary of Exp'!$A92)</f>
        <v>6000000</v>
      </c>
      <c r="I92" s="780">
        <f>SUMIFS('4. Details'!$J$5:$J$4484,'4. Details'!$C$5:$C$4484,"Total Overhead Cost",'4. Details'!$A$5:$A$4484,'3. Summary of Exp'!$A92)</f>
        <v>2250000</v>
      </c>
      <c r="J92" s="780">
        <f>SUMIFS('4. Details'!$Q$5:$Q$4484,'4. Details'!$C$5:$C$4484,"Consolidated Salary",'4. Details'!$A$5:$A$4484,'3. Summary of Exp'!$A92)</f>
        <v>0</v>
      </c>
      <c r="K92" s="780">
        <f>SUMIFS('4. Details'!$M$5:$M$4484,'4. Details'!$C$5:$C$4484,"Total Overhead Cost",'4. Details'!$A$5:$A$4484,'3. Summary of Exp'!$A92)</f>
        <v>3500000</v>
      </c>
      <c r="L92" s="780">
        <f t="shared" si="11"/>
        <v>3500000</v>
      </c>
      <c r="M92" s="780">
        <f>SUMIFS('4. Details'!$K$5:$K$4484,'4. Details'!$C$5:$C$4484,"Total Overhead Cost",'4. Details'!$A$5:$A$4484,'3. Summary of Exp'!$A92)</f>
        <v>3500000</v>
      </c>
      <c r="N92" s="780">
        <f>SUMIFS('4. Details'!$L$5:$L$4484,'4. Details'!$C$5:$C$4484,"Total Overhead Cost",'4. Details'!$A$5:$A$4484,'3. Summary of Exp'!$A92)</f>
        <v>0</v>
      </c>
      <c r="O92" s="780">
        <f>SUMIFS('4. Details'!$I$5:$I$4484,'4. Details'!$C$5:$C$4484,"Total",'4. Details'!$A$5:$A$4484,'3. Summary of Exp'!$A92)</f>
        <v>0</v>
      </c>
      <c r="P92" s="780">
        <f>SUMIFS('4. Details'!$J$5:$J$4484,'4. Details'!$C$5:$C$4484,"Total",'4. Details'!$A$5:$A$4484,'3. Summary of Exp'!$A92)</f>
        <v>0</v>
      </c>
      <c r="Q92" s="780">
        <f>SUMIFS('4. Details'!Q$5:Q$4484,'4. Details'!$C$5:$C$4484,"Total Overhead Cost",'4. Details'!$A$5:$A$4484,'3. Summary of Exp'!$A92)</f>
        <v>4250000</v>
      </c>
      <c r="R92" s="780">
        <f>SUMIFS('4. Details'!$M$5:$M$4484,'4. Details'!$C$5:$C$4484,"Total",'4. Details'!$A$5:$A$4484,'3. Summary of Exp'!$A92)</f>
        <v>0</v>
      </c>
      <c r="S92" s="780">
        <f>SUMIFS('4. Details'!$K$5:$K$4484,'4. Details'!$C$5:$C$4484,"Total",'4. Details'!$A$5:$A$4484,'3. Summary of Exp'!$A92)</f>
        <v>0</v>
      </c>
      <c r="T92" s="780">
        <f>SUMIFS('4. Details'!$L$5:$L$4484,'4. Details'!$C$5:$C$4484,"Total",'4. Details'!$A$5:$A$4484,'3. Summary of Exp'!$A92)</f>
        <v>0</v>
      </c>
      <c r="U92" s="780">
        <f>SUMIFS('4. Details'!$Q$5:$Q$4484,'4. Details'!$C$5:$C$4484,"Total",'4. Details'!$A$5:$A$4484,'3. Summary of Exp'!$A92)</f>
        <v>0</v>
      </c>
      <c r="V92" s="780">
        <f t="shared" si="10"/>
        <v>3500000</v>
      </c>
      <c r="W92" s="780">
        <f t="shared" si="7"/>
        <v>4250000</v>
      </c>
    </row>
    <row r="93" spans="1:23" x14ac:dyDescent="0.25">
      <c r="A93" s="782" t="s">
        <v>402</v>
      </c>
      <c r="B93" s="779" t="s">
        <v>903</v>
      </c>
      <c r="C93" s="780">
        <f>SUMIFS('4. Details'!$I$5:$I$4484,'4. Details'!$C$5:$C$4484,"Consolidated Salary",'4. Details'!$A$5:$A$4484,'3. Summary of Exp'!$A93)</f>
        <v>0</v>
      </c>
      <c r="D93" s="780">
        <f>SUMIFS('4. Details'!$M$5:$M$4484,'4. Details'!$C$5:$C$4484,"Consolidated Salary",'4. Details'!$A$5:$A$4484,'3. Summary of Exp'!$A93)</f>
        <v>0</v>
      </c>
      <c r="E93" s="780">
        <f>SUMIFS('4. Details'!$J$5:$J$4484,'4. Details'!$C$5:$C$4484,"Consolidated Salary",'4. Details'!$A$5:$A$4484,'3. Summary of Exp'!$A93)</f>
        <v>0</v>
      </c>
      <c r="F93" s="780">
        <f>SUMIFS('4. Details'!$K$5:$K$4484,'4. Details'!$C$5:$C$4484,"Consolidated Salary",'4. Details'!$A$5:$A$4484,'3. Summary of Exp'!$A93)</f>
        <v>0</v>
      </c>
      <c r="G93" s="780">
        <f>SUMIFS('4. Details'!$L$5:$L$4484,'4. Details'!$C$5:$C$4484,"Consolidated Salary",'4. Details'!$A$5:$A$4484,'3. Summary of Exp'!$A93)</f>
        <v>0</v>
      </c>
      <c r="H93" s="780">
        <f>SUMIFS('4. Details'!$I$5:$I$4484,'4. Details'!$C$5:$C$4484,"Total Overhead Cost",'4. Details'!$A$5:$A$4484,'3. Summary of Exp'!$A93)</f>
        <v>56000000</v>
      </c>
      <c r="I93" s="780">
        <f>SUMIFS('4. Details'!$J$5:$J$4484,'4. Details'!$C$5:$C$4484,"Total Overhead Cost",'4. Details'!$A$5:$A$4484,'3. Summary of Exp'!$A93)</f>
        <v>0</v>
      </c>
      <c r="J93" s="780">
        <f>SUMIFS('4. Details'!$Q$5:$Q$4484,'4. Details'!$C$5:$C$4484,"Consolidated Salary",'4. Details'!$A$5:$A$4484,'3. Summary of Exp'!$A93)</f>
        <v>0</v>
      </c>
      <c r="K93" s="780">
        <f>SUMIFS('4. Details'!$M$5:$M$4484,'4. Details'!$C$5:$C$4484,"Total Overhead Cost",'4. Details'!$A$5:$A$4484,'3. Summary of Exp'!$A93)</f>
        <v>0</v>
      </c>
      <c r="L93" s="780">
        <f t="shared" si="11"/>
        <v>0</v>
      </c>
      <c r="M93" s="780">
        <f>SUMIFS('4. Details'!$K$5:$K$4484,'4. Details'!$C$5:$C$4484,"Total Overhead Cost",'4. Details'!$A$5:$A$4484,'3. Summary of Exp'!$A93)</f>
        <v>0</v>
      </c>
      <c r="N93" s="780">
        <f>SUMIFS('4. Details'!$L$5:$L$4484,'4. Details'!$C$5:$C$4484,"Total Overhead Cost",'4. Details'!$A$5:$A$4484,'3. Summary of Exp'!$A93)</f>
        <v>0</v>
      </c>
      <c r="O93" s="780">
        <f>SUMIFS('4. Details'!$I$5:$I$4484,'4. Details'!$C$5:$C$4484,"Total",'4. Details'!$A$5:$A$4484,'3. Summary of Exp'!$A93)</f>
        <v>25000000</v>
      </c>
      <c r="P93" s="780">
        <f>SUMIFS('4. Details'!$J$5:$J$4484,'4. Details'!$C$5:$C$4484,"Total",'4. Details'!$A$5:$A$4484,'3. Summary of Exp'!$A93)</f>
        <v>0</v>
      </c>
      <c r="Q93" s="780">
        <f>SUMIFS('4. Details'!Q$5:Q$4484,'4. Details'!$C$5:$C$4484,"Total Overhead Cost",'4. Details'!$A$5:$A$4484,'3. Summary of Exp'!$A93)</f>
        <v>0</v>
      </c>
      <c r="R93" s="780">
        <f>SUMIFS('4. Details'!$M$5:$M$4484,'4. Details'!$C$5:$C$4484,"Total",'4. Details'!$A$5:$A$4484,'3. Summary of Exp'!$A93)</f>
        <v>0</v>
      </c>
      <c r="S93" s="780">
        <f>SUMIFS('4. Details'!$K$5:$K$4484,'4. Details'!$C$5:$C$4484,"Total",'4. Details'!$A$5:$A$4484,'3. Summary of Exp'!$A93)</f>
        <v>0</v>
      </c>
      <c r="T93" s="780">
        <f>SUMIFS('4. Details'!$L$5:$L$4484,'4. Details'!$C$5:$C$4484,"Total",'4. Details'!$A$5:$A$4484,'3. Summary of Exp'!$A93)</f>
        <v>0</v>
      </c>
      <c r="U93" s="780">
        <f>SUMIFS('4. Details'!$Q$5:$Q$4484,'4. Details'!$C$5:$C$4484,"Total",'4. Details'!$A$5:$A$4484,'3. Summary of Exp'!$A93)</f>
        <v>0</v>
      </c>
      <c r="V93" s="780">
        <f t="shared" si="10"/>
        <v>0</v>
      </c>
      <c r="W93" s="780">
        <f t="shared" si="7"/>
        <v>0</v>
      </c>
    </row>
    <row r="94" spans="1:23" x14ac:dyDescent="0.25">
      <c r="A94" s="778" t="s">
        <v>224</v>
      </c>
      <c r="B94" s="779" t="s">
        <v>851</v>
      </c>
      <c r="C94" s="780">
        <f>SUMIFS('4. Details'!$I$5:$I$4484,'4. Details'!$C$5:$C$4484,"Consolidated Salary",'4. Details'!$A$5:$A$4484,'3. Summary of Exp'!$A94)</f>
        <v>46643190</v>
      </c>
      <c r="D94" s="780">
        <f>SUMIFS('4. Details'!$M$5:$M$4484,'4. Details'!$C$5:$C$4484,"Consolidated Salary",'4. Details'!$A$5:$A$4484,'3. Summary of Exp'!$A94)</f>
        <v>30643190</v>
      </c>
      <c r="E94" s="780">
        <f>SUMIFS('4. Details'!$J$5:$J$4484,'4. Details'!$C$5:$C$4484,"Consolidated Salary",'4. Details'!$A$5:$A$4484,'3. Summary of Exp'!$A94)</f>
        <v>4570074</v>
      </c>
      <c r="F94" s="780">
        <f>SUMIFS('4. Details'!$K$5:$K$4484,'4. Details'!$C$5:$C$4484,"Consolidated Salary",'4. Details'!$A$5:$A$4484,'3. Summary of Exp'!$A94)</f>
        <v>30643190</v>
      </c>
      <c r="G94" s="780">
        <f>SUMIFS('4. Details'!$L$5:$L$4484,'4. Details'!$C$5:$C$4484,"Consolidated Salary",'4. Details'!$A$5:$A$4484,'3. Summary of Exp'!$A94)</f>
        <v>0</v>
      </c>
      <c r="H94" s="780">
        <f>SUMIFS('4. Details'!$I$5:$I$4484,'4. Details'!$C$5:$C$4484,"Total Overhead Cost",'4. Details'!$A$5:$A$4484,'3. Summary of Exp'!$A94)</f>
        <v>74040000</v>
      </c>
      <c r="I94" s="780">
        <f>SUMIFS('4. Details'!$J$5:$J$4484,'4. Details'!$C$5:$C$4484,"Total Overhead Cost",'4. Details'!$A$5:$A$4484,'3. Summary of Exp'!$A94)</f>
        <v>1050000</v>
      </c>
      <c r="J94" s="780">
        <f>SUMIFS('4. Details'!$Q$5:$Q$4484,'4. Details'!$C$5:$C$4484,"Consolidated Salary",'4. Details'!$A$5:$A$4484,'3. Summary of Exp'!$A94)</f>
        <v>13878635.720000001</v>
      </c>
      <c r="K94" s="780">
        <f>SUMIFS('4. Details'!$M$5:$M$4484,'4. Details'!$C$5:$C$4484,"Total Overhead Cost",'4. Details'!$A$5:$A$4484,'3. Summary of Exp'!$A94)</f>
        <v>59040000</v>
      </c>
      <c r="L94" s="780">
        <f t="shared" si="11"/>
        <v>89683190</v>
      </c>
      <c r="M94" s="780">
        <f>SUMIFS('4. Details'!$K$5:$K$4484,'4. Details'!$C$5:$C$4484,"Total Overhead Cost",'4. Details'!$A$5:$A$4484,'3. Summary of Exp'!$A94)</f>
        <v>59040000</v>
      </c>
      <c r="N94" s="780">
        <f>SUMIFS('4. Details'!$L$5:$L$4484,'4. Details'!$C$5:$C$4484,"Total Overhead Cost",'4. Details'!$A$5:$A$4484,'3. Summary of Exp'!$A94)</f>
        <v>0</v>
      </c>
      <c r="O94" s="780">
        <f>SUMIFS('4. Details'!$I$5:$I$4484,'4. Details'!$C$5:$C$4484,"Total",'4. Details'!$A$5:$A$4484,'3. Summary of Exp'!$A94)</f>
        <v>71000000</v>
      </c>
      <c r="P94" s="780">
        <f>SUMIFS('4. Details'!$J$5:$J$4484,'4. Details'!$C$5:$C$4484,"Total",'4. Details'!$A$5:$A$4484,'3. Summary of Exp'!$A94)</f>
        <v>10500000</v>
      </c>
      <c r="Q94" s="780">
        <f>SUMIFS('4. Details'!Q$5:Q$4484,'4. Details'!$C$5:$C$4484,"Total Overhead Cost",'4. Details'!$A$5:$A$4484,'3. Summary of Exp'!$A94)</f>
        <v>26150000</v>
      </c>
      <c r="R94" s="780">
        <f>SUMIFS('4. Details'!$M$5:$M$4484,'4. Details'!$C$5:$C$4484,"Total",'4. Details'!$A$5:$A$4484,'3. Summary of Exp'!$A94)</f>
        <v>58800000</v>
      </c>
      <c r="S94" s="780">
        <f>SUMIFS('4. Details'!$K$5:$K$4484,'4. Details'!$C$5:$C$4484,"Total",'4. Details'!$A$5:$A$4484,'3. Summary of Exp'!$A94)</f>
        <v>58800000</v>
      </c>
      <c r="T94" s="780">
        <f>SUMIFS('4. Details'!$L$5:$L$4484,'4. Details'!$C$5:$C$4484,"Total",'4. Details'!$A$5:$A$4484,'3. Summary of Exp'!$A94)</f>
        <v>0</v>
      </c>
      <c r="U94" s="780">
        <f>SUMIFS('4. Details'!$Q$5:$Q$4484,'4. Details'!$C$5:$C$4484,"Total",'4. Details'!$A$5:$A$4484,'3. Summary of Exp'!$A94)</f>
        <v>16500000</v>
      </c>
      <c r="V94" s="780">
        <f t="shared" si="10"/>
        <v>148483190</v>
      </c>
      <c r="W94" s="780">
        <f t="shared" si="7"/>
        <v>56528635.719999999</v>
      </c>
    </row>
    <row r="95" spans="1:23" x14ac:dyDescent="0.25">
      <c r="A95" s="778" t="s">
        <v>58</v>
      </c>
      <c r="B95" s="779" t="s">
        <v>1406</v>
      </c>
      <c r="C95" s="780">
        <f>SUMIFS('4. Details'!$I$5:$I$4484,'4. Details'!$C$5:$C$4484,"Consolidated Salary",'4. Details'!$A$5:$A$4484,'3. Summary of Exp'!$A95)</f>
        <v>71314300</v>
      </c>
      <c r="D95" s="780">
        <f>SUMIFS('4. Details'!$M$5:$M$4484,'4. Details'!$C$5:$C$4484,"Consolidated Salary",'4. Details'!$A$5:$A$4484,'3. Summary of Exp'!$A95)</f>
        <v>81314300</v>
      </c>
      <c r="E95" s="780">
        <f>SUMIFS('4. Details'!$J$5:$J$4484,'4. Details'!$C$5:$C$4484,"Consolidated Salary",'4. Details'!$A$5:$A$4484,'3. Summary of Exp'!$A95)</f>
        <v>33104565</v>
      </c>
      <c r="F95" s="780">
        <f>SUMIFS('4. Details'!$K$5:$K$4484,'4. Details'!$C$5:$C$4484,"Consolidated Salary",'4. Details'!$A$5:$A$4484,'3. Summary of Exp'!$A95)</f>
        <v>81314300</v>
      </c>
      <c r="G95" s="780">
        <f>SUMIFS('4. Details'!$L$5:$L$4484,'4. Details'!$C$5:$C$4484,"Consolidated Salary",'4. Details'!$A$5:$A$4484,'3. Summary of Exp'!$A95)</f>
        <v>0</v>
      </c>
      <c r="H95" s="780">
        <f>SUMIFS('4. Details'!$I$5:$I$4484,'4. Details'!$C$5:$C$4484,"Total Overhead Cost",'4. Details'!$A$5:$A$4484,'3. Summary of Exp'!$A95)</f>
        <v>28000000</v>
      </c>
      <c r="I95" s="780">
        <f>SUMIFS('4. Details'!$J$5:$J$4484,'4. Details'!$C$5:$C$4484,"Total Overhead Cost",'4. Details'!$A$5:$A$4484,'3. Summary of Exp'!$A95)</f>
        <v>3500000</v>
      </c>
      <c r="J95" s="780">
        <f>SUMIFS('4. Details'!$Q$5:$Q$4484,'4. Details'!$C$5:$C$4484,"Consolidated Salary",'4. Details'!$A$5:$A$4484,'3. Summary of Exp'!$A95)</f>
        <v>60877397.880000003</v>
      </c>
      <c r="K95" s="780">
        <f>SUMIFS('4. Details'!$M$5:$M$4484,'4. Details'!$C$5:$C$4484,"Total Overhead Cost",'4. Details'!$A$5:$A$4484,'3. Summary of Exp'!$A95)</f>
        <v>20000000</v>
      </c>
      <c r="L95" s="780">
        <f t="shared" si="11"/>
        <v>101314300</v>
      </c>
      <c r="M95" s="780">
        <f>SUMIFS('4. Details'!$K$5:$K$4484,'4. Details'!$C$5:$C$4484,"Total Overhead Cost",'4. Details'!$A$5:$A$4484,'3. Summary of Exp'!$A95)</f>
        <v>20000000</v>
      </c>
      <c r="N95" s="780">
        <f>SUMIFS('4. Details'!$L$5:$L$4484,'4. Details'!$C$5:$C$4484,"Total Overhead Cost",'4. Details'!$A$5:$A$4484,'3. Summary of Exp'!$A95)</f>
        <v>0</v>
      </c>
      <c r="O95" s="780">
        <f>SUMIFS('4. Details'!$I$5:$I$4484,'4. Details'!$C$5:$C$4484,"Total",'4. Details'!$A$5:$A$4484,'3. Summary of Exp'!$A95)</f>
        <v>1087000000</v>
      </c>
      <c r="P95" s="780">
        <f>SUMIFS('4. Details'!$J$5:$J$4484,'4. Details'!$C$5:$C$4484,"Total",'4. Details'!$A$5:$A$4484,'3. Summary of Exp'!$A95)</f>
        <v>9150000</v>
      </c>
      <c r="Q95" s="780">
        <f>SUMIFS('4. Details'!Q$5:Q$4484,'4. Details'!$C$5:$C$4484,"Total Overhead Cost",'4. Details'!$A$5:$A$4484,'3. Summary of Exp'!$A95)</f>
        <v>5500000</v>
      </c>
      <c r="R95" s="780">
        <f>SUMIFS('4. Details'!$M$5:$M$4484,'4. Details'!$C$5:$C$4484,"Total",'4. Details'!$A$5:$A$4484,'3. Summary of Exp'!$A95)</f>
        <v>532000000</v>
      </c>
      <c r="S95" s="780">
        <f>SUMIFS('4. Details'!$K$5:$K$4484,'4. Details'!$C$5:$C$4484,"Total",'4. Details'!$A$5:$A$4484,'3. Summary of Exp'!$A95)</f>
        <v>332000000</v>
      </c>
      <c r="T95" s="780">
        <f>SUMIFS('4. Details'!$L$5:$L$4484,'4. Details'!$C$5:$C$4484,"Total",'4. Details'!$A$5:$A$4484,'3. Summary of Exp'!$A95)</f>
        <v>200000000</v>
      </c>
      <c r="U95" s="780">
        <f>SUMIFS('4. Details'!$Q$5:$Q$4484,'4. Details'!$C$5:$C$4484,"Total",'4. Details'!$A$5:$A$4484,'3. Summary of Exp'!$A95)</f>
        <v>61386338</v>
      </c>
      <c r="V95" s="780">
        <f t="shared" si="10"/>
        <v>633314300</v>
      </c>
      <c r="W95" s="780">
        <f t="shared" si="7"/>
        <v>127763735.88</v>
      </c>
    </row>
    <row r="96" spans="1:23" x14ac:dyDescent="0.25">
      <c r="A96" s="778" t="s">
        <v>64</v>
      </c>
      <c r="B96" s="779" t="s">
        <v>852</v>
      </c>
      <c r="C96" s="780">
        <f>SUMIFS('4. Details'!$I$5:$I$4484,'4. Details'!$C$5:$C$4484,"Consolidated Salary",'4. Details'!$A$5:$A$4484,'3. Summary of Exp'!$A96)</f>
        <v>359386330</v>
      </c>
      <c r="D96" s="780">
        <f>SUMIFS('4. Details'!$M$5:$M$4484,'4. Details'!$C$5:$C$4484,"Consolidated Salary",'4. Details'!$A$5:$A$4484,'3. Summary of Exp'!$A96)</f>
        <v>359386330</v>
      </c>
      <c r="E96" s="780">
        <f>SUMIFS('4. Details'!$J$5:$J$4484,'4. Details'!$C$5:$C$4484,"Consolidated Salary",'4. Details'!$A$5:$A$4484,'3. Summary of Exp'!$A96)</f>
        <v>144431662</v>
      </c>
      <c r="F96" s="780">
        <f>SUMIFS('4. Details'!$K$5:$K$4484,'4. Details'!$C$5:$C$4484,"Consolidated Salary",'4. Details'!$A$5:$A$4484,'3. Summary of Exp'!$A96)</f>
        <v>359386330</v>
      </c>
      <c r="G96" s="780">
        <f>SUMIFS('4. Details'!$L$5:$L$4484,'4. Details'!$C$5:$C$4484,"Consolidated Salary",'4. Details'!$A$5:$A$4484,'3. Summary of Exp'!$A96)</f>
        <v>0</v>
      </c>
      <c r="H96" s="780">
        <f>SUMIFS('4. Details'!$I$5:$I$4484,'4. Details'!$C$5:$C$4484,"Total Overhead Cost",'4. Details'!$A$5:$A$4484,'3. Summary of Exp'!$A96)</f>
        <v>147166000</v>
      </c>
      <c r="I96" s="780">
        <f>SUMIFS('4. Details'!$J$5:$J$4484,'4. Details'!$C$5:$C$4484,"Total Overhead Cost",'4. Details'!$A$5:$A$4484,'3. Summary of Exp'!$A96)</f>
        <v>50459588</v>
      </c>
      <c r="J96" s="780">
        <f>SUMIFS('4. Details'!$Q$5:$Q$4484,'4. Details'!$C$5:$C$4484,"Consolidated Salary",'4. Details'!$A$5:$A$4484,'3. Summary of Exp'!$A96)</f>
        <v>258152679.36000001</v>
      </c>
      <c r="K96" s="780">
        <f>SUMIFS('4. Details'!$M$5:$M$4484,'4. Details'!$C$5:$C$4484,"Total Overhead Cost",'4. Details'!$A$5:$A$4484,'3. Summary of Exp'!$A96)</f>
        <v>147166000</v>
      </c>
      <c r="L96" s="780">
        <f t="shared" si="11"/>
        <v>506552330</v>
      </c>
      <c r="M96" s="780">
        <f>SUMIFS('4. Details'!$K$5:$K$4484,'4. Details'!$C$5:$C$4484,"Total Overhead Cost",'4. Details'!$A$5:$A$4484,'3. Summary of Exp'!$A96)</f>
        <v>147166000</v>
      </c>
      <c r="N96" s="780">
        <f>SUMIFS('4. Details'!$L$5:$L$4484,'4. Details'!$C$5:$C$4484,"Total Overhead Cost",'4. Details'!$A$5:$A$4484,'3. Summary of Exp'!$A96)</f>
        <v>0</v>
      </c>
      <c r="O96" s="780">
        <f>SUMIFS('4. Details'!$I$5:$I$4484,'4. Details'!$C$5:$C$4484,"Total",'4. Details'!$A$5:$A$4484,'3. Summary of Exp'!$A96)</f>
        <v>182000000</v>
      </c>
      <c r="P96" s="780">
        <f>SUMIFS('4. Details'!$J$5:$J$4484,'4. Details'!$C$5:$C$4484,"Total",'4. Details'!$A$5:$A$4484,'3. Summary of Exp'!$A96)</f>
        <v>104817500</v>
      </c>
      <c r="Q96" s="780">
        <f>SUMIFS('4. Details'!Q$5:Q$4484,'4. Details'!$C$5:$C$4484,"Total Overhead Cost",'4. Details'!$A$5:$A$4484,'3. Summary of Exp'!$A96)</f>
        <v>103152627.11</v>
      </c>
      <c r="R96" s="780">
        <f>SUMIFS('4. Details'!$M$5:$M$4484,'4. Details'!$C$5:$C$4484,"Total",'4. Details'!$A$5:$A$4484,'3. Summary of Exp'!$A96)</f>
        <v>290000000</v>
      </c>
      <c r="S96" s="780">
        <f>SUMIFS('4. Details'!$K$5:$K$4484,'4. Details'!$C$5:$C$4484,"Total",'4. Details'!$A$5:$A$4484,'3. Summary of Exp'!$A96)</f>
        <v>290000000</v>
      </c>
      <c r="T96" s="780">
        <f>SUMIFS('4. Details'!$L$5:$L$4484,'4. Details'!$C$5:$C$4484,"Total",'4. Details'!$A$5:$A$4484,'3. Summary of Exp'!$A96)</f>
        <v>0</v>
      </c>
      <c r="U96" s="780">
        <f>SUMIFS('4. Details'!$Q$5:$Q$4484,'4. Details'!$C$5:$C$4484,"Total",'4. Details'!$A$5:$A$4484,'3. Summary of Exp'!$A96)</f>
        <v>233840771</v>
      </c>
      <c r="V96" s="780">
        <f t="shared" si="10"/>
        <v>796552330</v>
      </c>
      <c r="W96" s="780">
        <f t="shared" si="7"/>
        <v>595146077.47000003</v>
      </c>
    </row>
    <row r="97" spans="1:23" x14ac:dyDescent="0.25">
      <c r="A97" s="778" t="s">
        <v>69</v>
      </c>
      <c r="B97" s="779" t="s">
        <v>935</v>
      </c>
      <c r="C97" s="780">
        <f>SUMIFS('4. Details'!$I$5:$I$4484,'4. Details'!$C$5:$C$4484,"Consolidated Salary",'4. Details'!$A$5:$A$4484,'3. Summary of Exp'!$A97)</f>
        <v>120429750</v>
      </c>
      <c r="D97" s="780">
        <f>SUMIFS('4. Details'!$M$5:$M$4484,'4. Details'!$C$5:$C$4484,"Consolidated Salary",'4. Details'!$A$5:$A$4484,'3. Summary of Exp'!$A97)</f>
        <v>120429750</v>
      </c>
      <c r="E97" s="780">
        <f>SUMIFS('4. Details'!$J$5:$J$4484,'4. Details'!$C$5:$C$4484,"Consolidated Salary",'4. Details'!$A$5:$A$4484,'3. Summary of Exp'!$A97)</f>
        <v>47305304</v>
      </c>
      <c r="F97" s="780">
        <f>SUMIFS('4. Details'!$K$5:$K$4484,'4. Details'!$C$5:$C$4484,"Consolidated Salary",'4. Details'!$A$5:$A$4484,'3. Summary of Exp'!$A97)</f>
        <v>120429750</v>
      </c>
      <c r="G97" s="780">
        <f>SUMIFS('4. Details'!$L$5:$L$4484,'4. Details'!$C$5:$C$4484,"Consolidated Salary",'4. Details'!$A$5:$A$4484,'3. Summary of Exp'!$A97)</f>
        <v>0</v>
      </c>
      <c r="H97" s="780">
        <f>SUMIFS('4. Details'!$I$5:$I$4484,'4. Details'!$C$5:$C$4484,"Total Overhead Cost",'4. Details'!$A$5:$A$4484,'3. Summary of Exp'!$A97)</f>
        <v>21000000</v>
      </c>
      <c r="I97" s="780">
        <f>SUMIFS('4. Details'!$J$5:$J$4484,'4. Details'!$C$5:$C$4484,"Total Overhead Cost",'4. Details'!$A$5:$A$4484,'3. Summary of Exp'!$A97)</f>
        <v>787500</v>
      </c>
      <c r="J97" s="780">
        <f>SUMIFS('4. Details'!$Q$5:$Q$4484,'4. Details'!$C$5:$C$4484,"Consolidated Salary",'4. Details'!$A$5:$A$4484,'3. Summary of Exp'!$A97)</f>
        <v>85461401.280000001</v>
      </c>
      <c r="K97" s="780">
        <f>SUMIFS('4. Details'!$M$5:$M$4484,'4. Details'!$C$5:$C$4484,"Total Overhead Cost",'4. Details'!$A$5:$A$4484,'3. Summary of Exp'!$A97)</f>
        <v>21000000</v>
      </c>
      <c r="L97" s="780">
        <f t="shared" si="11"/>
        <v>141429750</v>
      </c>
      <c r="M97" s="780">
        <f>SUMIFS('4. Details'!$K$5:$K$4484,'4. Details'!$C$5:$C$4484,"Total Overhead Cost",'4. Details'!$A$5:$A$4484,'3. Summary of Exp'!$A97)</f>
        <v>21000000</v>
      </c>
      <c r="N97" s="780">
        <f>SUMIFS('4. Details'!$L$5:$L$4484,'4. Details'!$C$5:$C$4484,"Total Overhead Cost",'4. Details'!$A$5:$A$4484,'3. Summary of Exp'!$A97)</f>
        <v>0</v>
      </c>
      <c r="O97" s="780">
        <f>SUMIFS('4. Details'!$I$5:$I$4484,'4. Details'!$C$5:$C$4484,"Total",'4. Details'!$A$5:$A$4484,'3. Summary of Exp'!$A97)</f>
        <v>256000000</v>
      </c>
      <c r="P97" s="780">
        <f>SUMIFS('4. Details'!$J$5:$J$4484,'4. Details'!$C$5:$C$4484,"Total",'4. Details'!$A$5:$A$4484,'3. Summary of Exp'!$A97)</f>
        <v>0</v>
      </c>
      <c r="Q97" s="780">
        <f>SUMIFS('4. Details'!Q$5:Q$4484,'4. Details'!$C$5:$C$4484,"Total Overhead Cost",'4. Details'!$A$5:$A$4484,'3. Summary of Exp'!$A97)</f>
        <v>1237500</v>
      </c>
      <c r="R97" s="780">
        <f>SUMIFS('4. Details'!$M$5:$M$4484,'4. Details'!$C$5:$C$4484,"Total",'4. Details'!$A$5:$A$4484,'3. Summary of Exp'!$A97)</f>
        <v>172500000</v>
      </c>
      <c r="S97" s="780">
        <f>SUMIFS('4. Details'!$K$5:$K$4484,'4. Details'!$C$5:$C$4484,"Total",'4. Details'!$A$5:$A$4484,'3. Summary of Exp'!$A97)</f>
        <v>172500000</v>
      </c>
      <c r="T97" s="780">
        <f>SUMIFS('4. Details'!$L$5:$L$4484,'4. Details'!$C$5:$C$4484,"Total",'4. Details'!$A$5:$A$4484,'3. Summary of Exp'!$A97)</f>
        <v>0</v>
      </c>
      <c r="U97" s="780">
        <f>SUMIFS('4. Details'!$Q$5:$Q$4484,'4. Details'!$C$5:$C$4484,"Total",'4. Details'!$A$5:$A$4484,'3. Summary of Exp'!$A97)</f>
        <v>51831125</v>
      </c>
      <c r="V97" s="780">
        <f t="shared" si="10"/>
        <v>313929750</v>
      </c>
      <c r="W97" s="780">
        <f t="shared" si="7"/>
        <v>138530026.28</v>
      </c>
    </row>
    <row r="98" spans="1:23" x14ac:dyDescent="0.25">
      <c r="A98" s="778" t="s">
        <v>42</v>
      </c>
      <c r="B98" s="779" t="s">
        <v>1361</v>
      </c>
      <c r="C98" s="780">
        <f>SUMIFS('4. Details'!$I$5:$I$4484,'4. Details'!$C$5:$C$4484,"Consolidated Salary",'4. Details'!$A$5:$A$4484,'3. Summary of Exp'!$A98)</f>
        <v>11591438</v>
      </c>
      <c r="D98" s="780">
        <f>SUMIFS('4. Details'!$M$5:$M$4484,'4. Details'!$C$5:$C$4484,"Consolidated Salary",'4. Details'!$A$5:$A$4484,'3. Summary of Exp'!$A98)</f>
        <v>15341772.600000001</v>
      </c>
      <c r="E98" s="780">
        <f>SUMIFS('4. Details'!$J$5:$J$4484,'4. Details'!$C$5:$C$4484,"Consolidated Salary",'4. Details'!$A$5:$A$4484,'3. Summary of Exp'!$A98)</f>
        <v>8580097.75</v>
      </c>
      <c r="F98" s="780">
        <f>SUMIFS('4. Details'!$K$5:$K$4484,'4. Details'!$C$5:$C$4484,"Consolidated Salary",'4. Details'!$A$5:$A$4484,'3. Summary of Exp'!$A98)</f>
        <v>15341772.600000001</v>
      </c>
      <c r="G98" s="780">
        <f>SUMIFS('4. Details'!$L$5:$L$4484,'4. Details'!$C$5:$C$4484,"Consolidated Salary",'4. Details'!$A$5:$A$4484,'3. Summary of Exp'!$A98)</f>
        <v>0</v>
      </c>
      <c r="H98" s="780">
        <f>SUMIFS('4. Details'!$I$5:$I$4484,'4. Details'!$C$5:$C$4484,"Total Overhead Cost",'4. Details'!$A$5:$A$4484,'3. Summary of Exp'!$A98)</f>
        <v>19000000</v>
      </c>
      <c r="I98" s="780">
        <f>SUMIFS('4. Details'!$J$5:$J$4484,'4. Details'!$C$5:$C$4484,"Total Overhead Cost",'4. Details'!$A$5:$A$4484,'3. Summary of Exp'!$A98)</f>
        <v>5500000</v>
      </c>
      <c r="J98" s="780">
        <f>SUMIFS('4. Details'!$Q$5:$Q$4484,'4. Details'!$C$5:$C$4484,"Consolidated Salary",'4. Details'!$A$5:$A$4484,'3. Summary of Exp'!$A98)</f>
        <v>4750330</v>
      </c>
      <c r="K98" s="780">
        <f>SUMIFS('4. Details'!$M$5:$M$4484,'4. Details'!$C$5:$C$4484,"Total Overhead Cost",'4. Details'!$A$5:$A$4484,'3. Summary of Exp'!$A98)</f>
        <v>13510000</v>
      </c>
      <c r="L98" s="780">
        <f t="shared" si="11"/>
        <v>28851772.600000001</v>
      </c>
      <c r="M98" s="780">
        <f>SUMIFS('4. Details'!$K$5:$K$4484,'4. Details'!$C$5:$C$4484,"Total Overhead Cost",'4. Details'!$A$5:$A$4484,'3. Summary of Exp'!$A98)</f>
        <v>13510000</v>
      </c>
      <c r="N98" s="780">
        <f>SUMIFS('4. Details'!$L$5:$L$4484,'4. Details'!$C$5:$C$4484,"Total Overhead Cost",'4. Details'!$A$5:$A$4484,'3. Summary of Exp'!$A98)</f>
        <v>0</v>
      </c>
      <c r="O98" s="780">
        <f>SUMIFS('4. Details'!$I$5:$I$4484,'4. Details'!$C$5:$C$4484,"Total",'4. Details'!$A$5:$A$4484,'3. Summary of Exp'!$A98)</f>
        <v>103000000</v>
      </c>
      <c r="P98" s="780">
        <f>SUMIFS('4. Details'!$J$5:$J$4484,'4. Details'!$C$5:$C$4484,"Total",'4. Details'!$A$5:$A$4484,'3. Summary of Exp'!$A98)</f>
        <v>7500000</v>
      </c>
      <c r="Q98" s="780">
        <f>SUMIFS('4. Details'!Q$5:Q$4484,'4. Details'!$C$5:$C$4484,"Total Overhead Cost",'4. Details'!$A$5:$A$4484,'3. Summary of Exp'!$A98)</f>
        <v>5500000</v>
      </c>
      <c r="R98" s="780">
        <f>SUMIFS('4. Details'!$M$5:$M$4484,'4. Details'!$C$5:$C$4484,"Total",'4. Details'!$A$5:$A$4484,'3. Summary of Exp'!$A98)</f>
        <v>287000000</v>
      </c>
      <c r="S98" s="780">
        <f>SUMIFS('4. Details'!$K$5:$K$4484,'4. Details'!$C$5:$C$4484,"Total",'4. Details'!$A$5:$A$4484,'3. Summary of Exp'!$A98)</f>
        <v>287000000</v>
      </c>
      <c r="T98" s="780">
        <f>SUMIFS('4. Details'!$L$5:$L$4484,'4. Details'!$C$5:$C$4484,"Total",'4. Details'!$A$5:$A$4484,'3. Summary of Exp'!$A98)</f>
        <v>0</v>
      </c>
      <c r="U98" s="780">
        <f>SUMIFS('4. Details'!$Q$5:$Q$4484,'4. Details'!$C$5:$C$4484,"Total",'4. Details'!$A$5:$A$4484,'3. Summary of Exp'!$A98)</f>
        <v>113818124.5</v>
      </c>
      <c r="V98" s="780">
        <f t="shared" si="10"/>
        <v>315851772.60000002</v>
      </c>
      <c r="W98" s="780">
        <f t="shared" si="7"/>
        <v>124068454.5</v>
      </c>
    </row>
    <row r="99" spans="1:23" x14ac:dyDescent="0.25">
      <c r="A99" s="782" t="s">
        <v>599</v>
      </c>
      <c r="B99" s="779" t="s">
        <v>853</v>
      </c>
      <c r="C99" s="780">
        <f>SUMIFS('4. Details'!$I$5:$I$4484,'4. Details'!$C$5:$C$4484,"Consolidated Salary",'4. Details'!$A$5:$A$4484,'3. Summary of Exp'!$A99)</f>
        <v>43996550</v>
      </c>
      <c r="D99" s="780">
        <f>SUMIFS('4. Details'!$M$5:$M$4484,'4. Details'!$C$5:$C$4484,"Consolidated Salary",'4. Details'!$A$5:$A$4484,'3. Summary of Exp'!$A99)</f>
        <v>43996550</v>
      </c>
      <c r="E99" s="780">
        <f>SUMIFS('4. Details'!$J$5:$J$4484,'4. Details'!$C$5:$C$4484,"Consolidated Salary",'4. Details'!$A$5:$A$4484,'3. Summary of Exp'!$A99)</f>
        <v>15471730</v>
      </c>
      <c r="F99" s="780">
        <f>SUMIFS('4. Details'!$K$5:$K$4484,'4. Details'!$C$5:$C$4484,"Consolidated Salary",'4. Details'!$A$5:$A$4484,'3. Summary of Exp'!$A99)</f>
        <v>43996550</v>
      </c>
      <c r="G99" s="780">
        <f>SUMIFS('4. Details'!$L$5:$L$4484,'4. Details'!$C$5:$C$4484,"Consolidated Salary",'4. Details'!$A$5:$A$4484,'3. Summary of Exp'!$A99)</f>
        <v>0</v>
      </c>
      <c r="H99" s="780">
        <f>SUMIFS('4. Details'!$I$5:$I$4484,'4. Details'!$C$5:$C$4484,"Total Overhead Cost",'4. Details'!$A$5:$A$4484,'3. Summary of Exp'!$A99)</f>
        <v>12100000</v>
      </c>
      <c r="I99" s="780">
        <f>SUMIFS('4. Details'!$J$5:$J$4484,'4. Details'!$C$5:$C$4484,"Total Overhead Cost",'4. Details'!$A$5:$A$4484,'3. Summary of Exp'!$A99)</f>
        <v>612500</v>
      </c>
      <c r="J99" s="780">
        <f>SUMIFS('4. Details'!$Q$5:$Q$4484,'4. Details'!$C$5:$C$4484,"Consolidated Salary",'4. Details'!$A$5:$A$4484,'3. Summary of Exp'!$A99)</f>
        <v>26889566.48</v>
      </c>
      <c r="K99" s="780">
        <f>SUMIFS('4. Details'!$M$5:$M$4484,'4. Details'!$C$5:$C$4484,"Total Overhead Cost",'4. Details'!$A$5:$A$4484,'3. Summary of Exp'!$A99)</f>
        <v>8100000</v>
      </c>
      <c r="L99" s="780">
        <f t="shared" si="11"/>
        <v>52096550</v>
      </c>
      <c r="M99" s="780">
        <f>SUMIFS('4. Details'!$K$5:$K$4484,'4. Details'!$C$5:$C$4484,"Total Overhead Cost",'4. Details'!$A$5:$A$4484,'3. Summary of Exp'!$A99)</f>
        <v>8100000</v>
      </c>
      <c r="N99" s="780">
        <f>SUMIFS('4. Details'!$L$5:$L$4484,'4. Details'!$C$5:$C$4484,"Total Overhead Cost",'4. Details'!$A$5:$A$4484,'3. Summary of Exp'!$A99)</f>
        <v>0</v>
      </c>
      <c r="O99" s="780">
        <f>SUMIFS('4. Details'!$I$5:$I$4484,'4. Details'!$C$5:$C$4484,"Total",'4. Details'!$A$5:$A$4484,'3. Summary of Exp'!$A99)</f>
        <v>8000000000</v>
      </c>
      <c r="P99" s="780">
        <f>SUMIFS('4. Details'!$J$5:$J$4484,'4. Details'!$C$5:$C$4484,"Total",'4. Details'!$A$5:$A$4484,'3. Summary of Exp'!$A99)</f>
        <v>1613290174</v>
      </c>
      <c r="Q99" s="780">
        <f>SUMIFS('4. Details'!Q$5:Q$4484,'4. Details'!$C$5:$C$4484,"Total Overhead Cost",'4. Details'!$A$5:$A$4484,'3. Summary of Exp'!$A99)</f>
        <v>962500</v>
      </c>
      <c r="R99" s="780">
        <f>SUMIFS('4. Details'!$M$5:$M$4484,'4. Details'!$C$5:$C$4484,"Total",'4. Details'!$A$5:$A$4484,'3. Summary of Exp'!$A99)</f>
        <v>3226580348</v>
      </c>
      <c r="S99" s="780">
        <f>SUMIFS('4. Details'!$K$5:$K$4484,'4. Details'!$C$5:$C$4484,"Total",'4. Details'!$A$5:$A$4484,'3. Summary of Exp'!$A99)</f>
        <v>3226580348</v>
      </c>
      <c r="T99" s="780">
        <f>SUMIFS('4. Details'!$L$5:$L$4484,'4. Details'!$C$5:$C$4484,"Total",'4. Details'!$A$5:$A$4484,'3. Summary of Exp'!$A99)</f>
        <v>0</v>
      </c>
      <c r="U99" s="780">
        <f>SUMIFS('4. Details'!$Q$5:$Q$4484,'4. Details'!$C$5:$C$4484,"Total",'4. Details'!$A$5:$A$4484,'3. Summary of Exp'!$A99)</f>
        <v>4724300581</v>
      </c>
      <c r="V99" s="780">
        <f t="shared" si="10"/>
        <v>3278676898</v>
      </c>
      <c r="W99" s="780">
        <f t="shared" si="7"/>
        <v>4752152647.4799995</v>
      </c>
    </row>
    <row r="100" spans="1:23" x14ac:dyDescent="0.25">
      <c r="A100" s="782" t="s">
        <v>1347</v>
      </c>
      <c r="B100" s="779" t="s">
        <v>1360</v>
      </c>
      <c r="C100" s="780">
        <f>SUMIFS('4. Details'!$I$5:$I$4484,'4. Details'!$C$5:$C$4484,"Consolidated Salary",'4. Details'!$A$5:$A$4484,'3. Summary of Exp'!$A100)</f>
        <v>374167860</v>
      </c>
      <c r="D100" s="780">
        <f>SUMIFS('4. Details'!$M$5:$M$4484,'4. Details'!$C$5:$C$4484,"Consolidated Salary",'4. Details'!$A$5:$A$4484,'3. Summary of Exp'!$A100)</f>
        <v>374167860</v>
      </c>
      <c r="E100" s="780">
        <f>SUMIFS('4. Details'!$J$5:$J$4484,'4. Details'!$C$5:$C$4484,"Consolidated Salary",'4. Details'!$A$5:$A$4484,'3. Summary of Exp'!$A100)</f>
        <v>148530553</v>
      </c>
      <c r="F100" s="780">
        <f>SUMIFS('4. Details'!$K$5:$K$4484,'4. Details'!$C$5:$C$4484,"Consolidated Salary",'4. Details'!$A$5:$A$4484,'3. Summary of Exp'!$A100)</f>
        <v>374167860</v>
      </c>
      <c r="G100" s="780">
        <f>SUMIFS('4. Details'!$L$5:$L$4484,'4. Details'!$C$5:$C$4484,"Consolidated Salary",'4. Details'!$A$5:$A$4484,'3. Summary of Exp'!$A100)</f>
        <v>0</v>
      </c>
      <c r="H100" s="780">
        <f>SUMIFS('4. Details'!$I$5:$I$4484,'4. Details'!$C$5:$C$4484,"Total Overhead Cost",'4. Details'!$A$5:$A$4484,'3. Summary of Exp'!$A100)</f>
        <v>15925000</v>
      </c>
      <c r="I100" s="780">
        <f>SUMIFS('4. Details'!$J$5:$J$4484,'4. Details'!$C$5:$C$4484,"Total Overhead Cost",'4. Details'!$A$5:$A$4484,'3. Summary of Exp'!$A100)</f>
        <v>3500000</v>
      </c>
      <c r="J100" s="780">
        <f>SUMIFS('4. Details'!$Q$5:$Q$4484,'4. Details'!$C$5:$C$4484,"Consolidated Salary",'4. Details'!$A$5:$A$4484,'3. Summary of Exp'!$A100)</f>
        <v>275420628.41000003</v>
      </c>
      <c r="K100" s="780">
        <f>SUMIFS('4. Details'!$M$5:$M$4484,'4. Details'!$C$5:$C$4484,"Total Overhead Cost",'4. Details'!$A$5:$A$4484,'3. Summary of Exp'!$A100)</f>
        <v>12025000</v>
      </c>
      <c r="L100" s="780">
        <f t="shared" si="11"/>
        <v>386192860</v>
      </c>
      <c r="M100" s="780">
        <f>SUMIFS('4. Details'!$K$5:$K$4484,'4. Details'!$C$5:$C$4484,"Total Overhead Cost",'4. Details'!$A$5:$A$4484,'3. Summary of Exp'!$A100)</f>
        <v>12025000</v>
      </c>
      <c r="N100" s="780">
        <f>SUMIFS('4. Details'!$L$5:$L$4484,'4. Details'!$C$5:$C$4484,"Total Overhead Cost",'4. Details'!$A$5:$A$4484,'3. Summary of Exp'!$A100)</f>
        <v>0</v>
      </c>
      <c r="O100" s="780">
        <f>SUMIFS('4. Details'!$I$5:$I$4484,'4. Details'!$C$5:$C$4484,"Total",'4. Details'!$A$5:$A$4484,'3. Summary of Exp'!$A100)</f>
        <v>274000000</v>
      </c>
      <c r="P100" s="780">
        <f>SUMIFS('4. Details'!$J$5:$J$4484,'4. Details'!$C$5:$C$4484,"Total",'4. Details'!$A$5:$A$4484,'3. Summary of Exp'!$A100)</f>
        <v>99191395</v>
      </c>
      <c r="Q100" s="780">
        <f>SUMIFS('4. Details'!Q$5:Q$4484,'4. Details'!$C$5:$C$4484,"Total Overhead Cost",'4. Details'!$A$5:$A$4484,'3. Summary of Exp'!$A100)</f>
        <v>5500000</v>
      </c>
      <c r="R100" s="780">
        <f>SUMIFS('4. Details'!$M$5:$M$4484,'4. Details'!$C$5:$C$4484,"Total",'4. Details'!$A$5:$A$4484,'3. Summary of Exp'!$A100)</f>
        <v>400000000</v>
      </c>
      <c r="S100" s="780">
        <f>SUMIFS('4. Details'!$K$5:$K$4484,'4. Details'!$C$5:$C$4484,"Total",'4. Details'!$A$5:$A$4484,'3. Summary of Exp'!$A100)</f>
        <v>400000000</v>
      </c>
      <c r="T100" s="780">
        <f>SUMIFS('4. Details'!$L$5:$L$4484,'4. Details'!$C$5:$C$4484,"Total",'4. Details'!$A$5:$A$4484,'3. Summary of Exp'!$A100)</f>
        <v>0</v>
      </c>
      <c r="U100" s="780">
        <f>SUMIFS('4. Details'!$Q$5:$Q$4484,'4. Details'!$C$5:$C$4484,"Total",'4. Details'!$A$5:$A$4484,'3. Summary of Exp'!$A100)</f>
        <v>102685594.75</v>
      </c>
      <c r="V100" s="780">
        <f t="shared" si="10"/>
        <v>786192860</v>
      </c>
      <c r="W100" s="780">
        <f>J100+Q100+U100</f>
        <v>383606223.16000003</v>
      </c>
    </row>
    <row r="101" spans="1:23" x14ac:dyDescent="0.25">
      <c r="A101" s="782"/>
      <c r="B101" s="784" t="s">
        <v>1902</v>
      </c>
      <c r="C101" s="785">
        <f>SUM(C62:C100)</f>
        <v>4283829656</v>
      </c>
      <c r="D101" s="785">
        <f>SUM(D62:D100)</f>
        <v>4332329990.6000004</v>
      </c>
      <c r="E101" s="785"/>
      <c r="F101" s="785">
        <f t="shared" ref="F101:K101" si="12">SUM(F62:F100)</f>
        <v>4332329990.6000004</v>
      </c>
      <c r="G101" s="785">
        <f t="shared" si="12"/>
        <v>0</v>
      </c>
      <c r="H101" s="785">
        <f t="shared" si="12"/>
        <v>14860995228</v>
      </c>
      <c r="I101" s="785">
        <f t="shared" si="12"/>
        <v>3637381936</v>
      </c>
      <c r="J101" s="785">
        <f>SUM(J62:J100)</f>
        <v>3012813801.52</v>
      </c>
      <c r="K101" s="785">
        <f t="shared" si="12"/>
        <v>10010865228</v>
      </c>
      <c r="L101" s="785"/>
      <c r="M101" s="785">
        <f>SUM(M62:M100)</f>
        <v>9941365228</v>
      </c>
      <c r="N101" s="785">
        <f>SUM(N62:N100)</f>
        <v>69500000</v>
      </c>
      <c r="O101" s="785">
        <f t="shared" ref="O101:W101" si="13">SUM(O62:O100)</f>
        <v>30468000000</v>
      </c>
      <c r="P101" s="785">
        <f t="shared" si="13"/>
        <v>8046983041</v>
      </c>
      <c r="Q101" s="785">
        <f t="shared" si="13"/>
        <v>9067135689.5200005</v>
      </c>
      <c r="R101" s="785">
        <f t="shared" si="13"/>
        <v>21554880348</v>
      </c>
      <c r="S101" s="785">
        <f t="shared" si="13"/>
        <v>17424880348</v>
      </c>
      <c r="T101" s="785">
        <f t="shared" si="13"/>
        <v>4130000000</v>
      </c>
      <c r="U101" s="785">
        <f t="shared" si="13"/>
        <v>18446290333.329998</v>
      </c>
      <c r="V101" s="785">
        <f t="shared" si="13"/>
        <v>35898075566.599998</v>
      </c>
      <c r="W101" s="785">
        <f t="shared" si="13"/>
        <v>30526239824.370003</v>
      </c>
    </row>
    <row r="102" spans="1:23" x14ac:dyDescent="0.25">
      <c r="A102" s="782"/>
      <c r="B102" s="786" t="s">
        <v>1905</v>
      </c>
      <c r="C102" s="780"/>
      <c r="D102" s="780"/>
      <c r="E102" s="780"/>
      <c r="F102" s="780"/>
      <c r="G102" s="780"/>
      <c r="H102" s="780"/>
      <c r="I102" s="780"/>
      <c r="J102" s="780"/>
      <c r="K102" s="780"/>
      <c r="L102" s="780"/>
      <c r="M102" s="780"/>
      <c r="N102" s="780"/>
      <c r="O102" s="780"/>
      <c r="P102" s="780"/>
      <c r="Q102" s="780"/>
      <c r="R102" s="780"/>
      <c r="S102" s="780"/>
      <c r="T102" s="780"/>
      <c r="U102" s="780"/>
      <c r="V102" s="780"/>
      <c r="W102" s="780"/>
    </row>
    <row r="103" spans="1:23" x14ac:dyDescent="0.25">
      <c r="A103" s="778" t="s">
        <v>258</v>
      </c>
      <c r="B103" s="779" t="s">
        <v>854</v>
      </c>
      <c r="C103" s="780">
        <f>SUMIFS('4. Details'!$I$5:$I$4484,'4. Details'!$C$5:$C$4484,"Consolidated Salary",'4. Details'!$A$5:$A$4484,'3. Summary of Exp'!$A103)</f>
        <v>142338190</v>
      </c>
      <c r="D103" s="780">
        <f>SUMIFS('4. Details'!$M$5:$M$4484,'4. Details'!$C$5:$C$4484,"Consolidated Salary",'4. Details'!$A$5:$A$4484,'3. Summary of Exp'!$A103)</f>
        <v>82338190</v>
      </c>
      <c r="E103" s="780">
        <f>SUMIFS('4. Details'!$J$5:$J$4484,'4. Details'!$C$5:$C$4484,"Consolidated Salary",'4. Details'!$A$5:$A$4484,'3. Summary of Exp'!$A103)</f>
        <v>12061982</v>
      </c>
      <c r="F103" s="780">
        <f>SUMIFS('4. Details'!$K$5:$K$4484,'4. Details'!$C$5:$C$4484,"Consolidated Salary",'4. Details'!$A$5:$A$4484,'3. Summary of Exp'!$A103)</f>
        <v>82338190</v>
      </c>
      <c r="G103" s="780">
        <f>SUMIFS('4. Details'!$L$5:$L$4484,'4. Details'!$C$5:$C$4484,"Consolidated Salary",'4. Details'!$A$5:$A$4484,'3. Summary of Exp'!$A103)</f>
        <v>0</v>
      </c>
      <c r="H103" s="780">
        <f>SUMIFS('4. Details'!$I$5:$I$4484,'4. Details'!$C$5:$C$4484,"Total Overhead Cost",'4. Details'!$A$5:$A$4484,'3. Summary of Exp'!$A103)</f>
        <v>40600000</v>
      </c>
      <c r="I103" s="780">
        <f>SUMIFS('4. Details'!$J$5:$J$4484,'4. Details'!$C$5:$C$4484,"Total Overhead Cost",'4. Details'!$A$5:$A$4484,'3. Summary of Exp'!$A103)</f>
        <v>787500</v>
      </c>
      <c r="J103" s="780">
        <f>SUMIFS('4. Details'!$Q$5:$Q$4484,'4. Details'!$C$5:$C$4484,"Consolidated Salary",'4. Details'!$A$5:$A$4484,'3. Summary of Exp'!$A103)</f>
        <v>30189052.059999999</v>
      </c>
      <c r="K103" s="780">
        <f>SUMIFS('4. Details'!$M$5:$M$4484,'4. Details'!$C$5:$C$4484,"Total Overhead Cost",'4. Details'!$A$5:$A$4484,'3. Summary of Exp'!$A103)</f>
        <v>40600000</v>
      </c>
      <c r="L103" s="780">
        <f t="shared" si="11"/>
        <v>122938190</v>
      </c>
      <c r="M103" s="780">
        <f>SUMIFS('4. Details'!$K$5:$K$4484,'4. Details'!$C$5:$C$4484,"Total Overhead Cost",'4. Details'!$A$5:$A$4484,'3. Summary of Exp'!$A103)</f>
        <v>40600000</v>
      </c>
      <c r="N103" s="780">
        <f>SUMIFS('4. Details'!$L$5:$L$4484,'4. Details'!$C$5:$C$4484,"Total Overhead Cost",'4. Details'!$A$5:$A$4484,'3. Summary of Exp'!$A103)</f>
        <v>0</v>
      </c>
      <c r="O103" s="780">
        <f>SUMIFS('4. Details'!$I$5:$I$4484,'4. Details'!$C$5:$C$4484,"Total",'4. Details'!$A$5:$A$4484,'3. Summary of Exp'!$A103)</f>
        <v>147000000</v>
      </c>
      <c r="P103" s="780">
        <f>SUMIFS('4. Details'!$J$5:$J$4484,'4. Details'!$C$5:$C$4484,"Total",'4. Details'!$A$5:$A$4484,'3. Summary of Exp'!$A103)</f>
        <v>0</v>
      </c>
      <c r="Q103" s="780">
        <f>SUMIFS('4. Details'!Q$5:Q$4484,'4. Details'!$C$5:$C$4484,"Total Overhead Cost",'4. Details'!$A$5:$A$4484,'3. Summary of Exp'!$A103)</f>
        <v>1687500</v>
      </c>
      <c r="R103" s="780">
        <f>SUMIFS('4. Details'!$M$5:$M$4484,'4. Details'!$C$5:$C$4484,"Total",'4. Details'!$A$5:$A$4484,'3. Summary of Exp'!$A103)</f>
        <v>88200000</v>
      </c>
      <c r="S103" s="780">
        <f>SUMIFS('4. Details'!$K$5:$K$4484,'4. Details'!$C$5:$C$4484,"Total",'4. Details'!$A$5:$A$4484,'3. Summary of Exp'!$A103)</f>
        <v>88200000</v>
      </c>
      <c r="T103" s="780">
        <f>SUMIFS('4. Details'!$L$5:$L$4484,'4. Details'!$C$5:$C$4484,"Total",'4. Details'!$A$5:$A$4484,'3. Summary of Exp'!$A103)</f>
        <v>0</v>
      </c>
      <c r="U103" s="780">
        <f>SUMIFS('4. Details'!$Q$5:$Q$4484,'4. Details'!$C$5:$C$4484,"Total",'4. Details'!$A$5:$A$4484,'3. Summary of Exp'!$A103)</f>
        <v>0</v>
      </c>
      <c r="V103" s="780">
        <f t="shared" si="10"/>
        <v>211138190</v>
      </c>
      <c r="W103" s="780">
        <f>J103+Q103+U103</f>
        <v>31876552.059999999</v>
      </c>
    </row>
    <row r="104" spans="1:23" x14ac:dyDescent="0.25">
      <c r="A104" s="778" t="s">
        <v>264</v>
      </c>
      <c r="B104" s="779" t="s">
        <v>906</v>
      </c>
      <c r="C104" s="780">
        <f>SUMIFS('4. Details'!$I$5:$I$4484,'4. Details'!$C$5:$C$4484,"Consolidated Salary",'4. Details'!$A$5:$A$4484,'3. Summary of Exp'!$A104)</f>
        <v>225948000</v>
      </c>
      <c r="D104" s="780">
        <f>SUMIFS('4. Details'!$M$5:$M$4484,'4. Details'!$C$5:$C$4484,"Consolidated Salary",'4. Details'!$A$5:$A$4484,'3. Summary of Exp'!$A104)</f>
        <v>225948000</v>
      </c>
      <c r="E104" s="780">
        <f>SUMIFS('4. Details'!$J$5:$J$4484,'4. Details'!$C$5:$C$4484,"Consolidated Salary",'4. Details'!$A$5:$A$4484,'3. Summary of Exp'!$A104)</f>
        <v>91790056</v>
      </c>
      <c r="F104" s="780">
        <f>SUMIFS('4. Details'!$K$5:$K$4484,'4. Details'!$C$5:$C$4484,"Consolidated Salary",'4. Details'!$A$5:$A$4484,'3. Summary of Exp'!$A104)</f>
        <v>225948000</v>
      </c>
      <c r="G104" s="780">
        <f>SUMIFS('4. Details'!$L$5:$L$4484,'4. Details'!$C$5:$C$4484,"Consolidated Salary",'4. Details'!$A$5:$A$4484,'3. Summary of Exp'!$A104)</f>
        <v>0</v>
      </c>
      <c r="H104" s="780">
        <f>SUMIFS('4. Details'!$I$5:$I$4484,'4. Details'!$C$5:$C$4484,"Total Overhead Cost",'4. Details'!$A$5:$A$4484,'3. Summary of Exp'!$A104)</f>
        <v>62488000</v>
      </c>
      <c r="I104" s="780">
        <f>SUMIFS('4. Details'!$J$5:$J$4484,'4. Details'!$C$5:$C$4484,"Total Overhead Cost",'4. Details'!$A$5:$A$4484,'3. Summary of Exp'!$A104)</f>
        <v>10500000</v>
      </c>
      <c r="J104" s="780">
        <f>SUMIFS('4. Details'!$Q$5:$Q$4484,'4. Details'!$C$5:$C$4484,"Consolidated Salary",'4. Details'!$A$5:$A$4484,'3. Summary of Exp'!$A104)</f>
        <v>164243842.41</v>
      </c>
      <c r="K104" s="780">
        <f>SUMIFS('4. Details'!$M$5:$M$4484,'4. Details'!$C$5:$C$4484,"Total Overhead Cost",'4. Details'!$A$5:$A$4484,'3. Summary of Exp'!$A104)</f>
        <v>52488000</v>
      </c>
      <c r="L104" s="780">
        <f t="shared" si="11"/>
        <v>278436000</v>
      </c>
      <c r="M104" s="780">
        <f>SUMIFS('4. Details'!$K$5:$K$4484,'4. Details'!$C$5:$C$4484,"Total Overhead Cost",'4. Details'!$A$5:$A$4484,'3. Summary of Exp'!$A104)</f>
        <v>52488000</v>
      </c>
      <c r="N104" s="780">
        <f>SUMIFS('4. Details'!$L$5:$L$4484,'4. Details'!$C$5:$C$4484,"Total Overhead Cost",'4. Details'!$A$5:$A$4484,'3. Summary of Exp'!$A104)</f>
        <v>0</v>
      </c>
      <c r="O104" s="780">
        <f>SUMIFS('4. Details'!$I$5:$I$4484,'4. Details'!$C$5:$C$4484,"Total",'4. Details'!$A$5:$A$4484,'3. Summary of Exp'!$A104)</f>
        <v>60000000</v>
      </c>
      <c r="P104" s="780">
        <f>SUMIFS('4. Details'!$J$5:$J$4484,'4. Details'!$C$5:$C$4484,"Total",'4. Details'!$A$5:$A$4484,'3. Summary of Exp'!$A104)</f>
        <v>0</v>
      </c>
      <c r="Q104" s="780">
        <f>SUMIFS('4. Details'!Q$5:Q$4484,'4. Details'!$C$5:$C$4484,"Total Overhead Cost",'4. Details'!$A$5:$A$4484,'3. Summary of Exp'!$A104)</f>
        <v>16500000</v>
      </c>
      <c r="R104" s="780">
        <f>SUMIFS('4. Details'!$M$5:$M$4484,'4. Details'!$C$5:$C$4484,"Total",'4. Details'!$A$5:$A$4484,'3. Summary of Exp'!$A104)</f>
        <v>36000000</v>
      </c>
      <c r="S104" s="780">
        <f>SUMIFS('4. Details'!$K$5:$K$4484,'4. Details'!$C$5:$C$4484,"Total",'4. Details'!$A$5:$A$4484,'3. Summary of Exp'!$A104)</f>
        <v>36000000</v>
      </c>
      <c r="T104" s="780">
        <f>SUMIFS('4. Details'!$L$5:$L$4484,'4. Details'!$C$5:$C$4484,"Total",'4. Details'!$A$5:$A$4484,'3. Summary of Exp'!$A104)</f>
        <v>0</v>
      </c>
      <c r="U104" s="780">
        <f>SUMIFS('4. Details'!$Q$5:$Q$4484,'4. Details'!$C$5:$C$4484,"Total",'4. Details'!$A$5:$A$4484,'3. Summary of Exp'!$A104)</f>
        <v>0</v>
      </c>
      <c r="V104" s="780">
        <f t="shared" si="10"/>
        <v>314436000</v>
      </c>
      <c r="W104" s="780">
        <f t="shared" ref="W104:W112" si="14">J104+Q104+U104</f>
        <v>180743842.41</v>
      </c>
    </row>
    <row r="105" spans="1:23" x14ac:dyDescent="0.25">
      <c r="A105" s="778" t="s">
        <v>262</v>
      </c>
      <c r="B105" s="779" t="s">
        <v>907</v>
      </c>
      <c r="C105" s="780">
        <f>SUMIFS('4. Details'!$I$5:$I$4484,'4. Details'!$C$5:$C$4484,"Consolidated Salary",'4. Details'!$A$5:$A$4484,'3. Summary of Exp'!$A105)</f>
        <v>25000000</v>
      </c>
      <c r="D105" s="780">
        <f>SUMIFS('4. Details'!$M$5:$M$4484,'4. Details'!$C$5:$C$4484,"Consolidated Salary",'4. Details'!$A$5:$A$4484,'3. Summary of Exp'!$A105)</f>
        <v>10000000</v>
      </c>
      <c r="E105" s="780">
        <f>SUMIFS('4. Details'!$J$5:$J$4484,'4. Details'!$C$5:$C$4484,"Consolidated Salary",'4. Details'!$A$5:$A$4484,'3. Summary of Exp'!$A105)</f>
        <v>2006143</v>
      </c>
      <c r="F105" s="780">
        <f>SUMIFS('4. Details'!$K$5:$K$4484,'4. Details'!$C$5:$C$4484,"Consolidated Salary",'4. Details'!$A$5:$A$4484,'3. Summary of Exp'!$A105)</f>
        <v>10000000</v>
      </c>
      <c r="G105" s="780">
        <f>SUMIFS('4. Details'!$L$5:$L$4484,'4. Details'!$C$5:$C$4484,"Consolidated Salary",'4. Details'!$A$5:$A$4484,'3. Summary of Exp'!$A105)</f>
        <v>0</v>
      </c>
      <c r="H105" s="780">
        <f>SUMIFS('4. Details'!$I$5:$I$4484,'4. Details'!$C$5:$C$4484,"Total Overhead Cost",'4. Details'!$A$5:$A$4484,'3. Summary of Exp'!$A105)</f>
        <v>16700000</v>
      </c>
      <c r="I105" s="780">
        <f>SUMIFS('4. Details'!$J$5:$J$4484,'4. Details'!$C$5:$C$4484,"Total Overhead Cost",'4. Details'!$A$5:$A$4484,'3. Summary of Exp'!$A105)</f>
        <v>12000000</v>
      </c>
      <c r="J105" s="780">
        <f>SUMIFS('4. Details'!$Q$5:$Q$4484,'4. Details'!$C$5:$C$4484,"Consolidated Salary",'4. Details'!$A$5:$A$4484,'3. Summary of Exp'!$A105)</f>
        <v>4361057.49</v>
      </c>
      <c r="K105" s="780">
        <f>SUMIFS('4. Details'!$M$5:$M$4484,'4. Details'!$C$5:$C$4484,"Total Overhead Cost",'4. Details'!$A$5:$A$4484,'3. Summary of Exp'!$A105)</f>
        <v>16300000</v>
      </c>
      <c r="L105" s="780">
        <f t="shared" si="11"/>
        <v>26300000</v>
      </c>
      <c r="M105" s="780">
        <f>SUMIFS('4. Details'!$K$5:$K$4484,'4. Details'!$C$5:$C$4484,"Total Overhead Cost",'4. Details'!$A$5:$A$4484,'3. Summary of Exp'!$A105)</f>
        <v>16300000</v>
      </c>
      <c r="N105" s="780">
        <f>SUMIFS('4. Details'!$L$5:$L$4484,'4. Details'!$C$5:$C$4484,"Total Overhead Cost",'4. Details'!$A$5:$A$4484,'3. Summary of Exp'!$A105)</f>
        <v>0</v>
      </c>
      <c r="O105" s="780">
        <f>SUMIFS('4. Details'!$I$5:$I$4484,'4. Details'!$C$5:$C$4484,"Total",'4. Details'!$A$5:$A$4484,'3. Summary of Exp'!$A105)</f>
        <v>10000000</v>
      </c>
      <c r="P105" s="780">
        <f>SUMIFS('4. Details'!$J$5:$J$4484,'4. Details'!$C$5:$C$4484,"Total",'4. Details'!$A$5:$A$4484,'3. Summary of Exp'!$A105)</f>
        <v>0</v>
      </c>
      <c r="Q105" s="780">
        <f>SUMIFS('4. Details'!Q$5:Q$4484,'4. Details'!$C$5:$C$4484,"Total Overhead Cost",'4. Details'!$A$5:$A$4484,'3. Summary of Exp'!$A105)</f>
        <v>12000000</v>
      </c>
      <c r="R105" s="780">
        <f>SUMIFS('4. Details'!$M$5:$M$4484,'4. Details'!$C$5:$C$4484,"Total",'4. Details'!$A$5:$A$4484,'3. Summary of Exp'!$A105)</f>
        <v>5000000</v>
      </c>
      <c r="S105" s="780">
        <f>SUMIFS('4. Details'!$K$5:$K$4484,'4. Details'!$C$5:$C$4484,"Total",'4. Details'!$A$5:$A$4484,'3. Summary of Exp'!$A105)</f>
        <v>5000000</v>
      </c>
      <c r="T105" s="780">
        <f>SUMIFS('4. Details'!$L$5:$L$4484,'4. Details'!$C$5:$C$4484,"Total",'4. Details'!$A$5:$A$4484,'3. Summary of Exp'!$A105)</f>
        <v>0</v>
      </c>
      <c r="U105" s="780">
        <f>SUMIFS('4. Details'!$Q$5:$Q$4484,'4. Details'!$C$5:$C$4484,"Total",'4. Details'!$A$5:$A$4484,'3. Summary of Exp'!$A105)</f>
        <v>0</v>
      </c>
      <c r="V105" s="780">
        <f t="shared" si="10"/>
        <v>31300000</v>
      </c>
      <c r="W105" s="780">
        <f t="shared" si="14"/>
        <v>16361057.49</v>
      </c>
    </row>
    <row r="106" spans="1:23" x14ac:dyDescent="0.25">
      <c r="A106" s="778" t="s">
        <v>471</v>
      </c>
      <c r="B106" s="779" t="s">
        <v>855</v>
      </c>
      <c r="C106" s="780">
        <f>SUMIFS('4. Details'!$I$5:$I$4484,'4. Details'!$C$5:$C$4484,"Consolidated Salary",'4. Details'!$A$5:$A$4484,'3. Summary of Exp'!$A106)</f>
        <v>0</v>
      </c>
      <c r="D106" s="780">
        <f>SUMIFS('4. Details'!$M$5:$M$4484,'4. Details'!$C$5:$C$4484,"Consolidated Salary",'4. Details'!$A$5:$A$4484,'3. Summary of Exp'!$A106)</f>
        <v>0</v>
      </c>
      <c r="E106" s="780">
        <f>SUMIFS('4. Details'!$J$5:$J$4484,'4. Details'!$C$5:$C$4484,"Consolidated Salary",'4. Details'!$A$5:$A$4484,'3. Summary of Exp'!$A106)</f>
        <v>0</v>
      </c>
      <c r="F106" s="780">
        <f>SUMIFS('4. Details'!$K$5:$K$4484,'4. Details'!$C$5:$C$4484,"Consolidated Salary",'4. Details'!$A$5:$A$4484,'3. Summary of Exp'!$A106)</f>
        <v>0</v>
      </c>
      <c r="G106" s="780">
        <f>SUMIFS('4. Details'!$L$5:$L$4484,'4. Details'!$C$5:$C$4484,"Consolidated Salary",'4. Details'!$A$5:$A$4484,'3. Summary of Exp'!$A106)</f>
        <v>0</v>
      </c>
      <c r="H106" s="780">
        <f>SUMIFS('4. Details'!$I$5:$I$4484,'4. Details'!$C$5:$C$4484,"Total Overhead Cost",'4. Details'!$A$5:$A$4484,'3. Summary of Exp'!$A106)</f>
        <v>1200000</v>
      </c>
      <c r="I106" s="780">
        <f>SUMIFS('4. Details'!$J$5:$J$4484,'4. Details'!$C$5:$C$4484,"Total Overhead Cost",'4. Details'!$A$5:$A$4484,'3. Summary of Exp'!$A106)</f>
        <v>350000</v>
      </c>
      <c r="J106" s="780">
        <f>SUMIFS('4. Details'!$Q$5:$Q$4484,'4. Details'!$C$5:$C$4484,"Consolidated Salary",'4. Details'!$A$5:$A$4484,'3. Summary of Exp'!$A106)</f>
        <v>0</v>
      </c>
      <c r="K106" s="780">
        <f>SUMIFS('4. Details'!$M$5:$M$4484,'4. Details'!$C$5:$C$4484,"Total Overhead Cost",'4. Details'!$A$5:$A$4484,'3. Summary of Exp'!$A106)</f>
        <v>700000</v>
      </c>
      <c r="L106" s="780">
        <f t="shared" si="11"/>
        <v>700000</v>
      </c>
      <c r="M106" s="780">
        <f>SUMIFS('4. Details'!$K$5:$K$4484,'4. Details'!$C$5:$C$4484,"Total Overhead Cost",'4. Details'!$A$5:$A$4484,'3. Summary of Exp'!$A106)</f>
        <v>700000</v>
      </c>
      <c r="N106" s="780">
        <f>SUMIFS('4. Details'!$L$5:$L$4484,'4. Details'!$C$5:$C$4484,"Total Overhead Cost",'4. Details'!$A$5:$A$4484,'3. Summary of Exp'!$A106)</f>
        <v>0</v>
      </c>
      <c r="O106" s="780">
        <f>SUMIFS('4. Details'!$I$5:$I$4484,'4. Details'!$C$5:$C$4484,"Total",'4. Details'!$A$5:$A$4484,'3. Summary of Exp'!$A106)</f>
        <v>0</v>
      </c>
      <c r="P106" s="780">
        <f>SUMIFS('4. Details'!$J$5:$J$4484,'4. Details'!$C$5:$C$4484,"Total",'4. Details'!$A$5:$A$4484,'3. Summary of Exp'!$A106)</f>
        <v>0</v>
      </c>
      <c r="Q106" s="780">
        <f>SUMIFS('4. Details'!Q$5:Q$4484,'4. Details'!$C$5:$C$4484,"Total Overhead Cost",'4. Details'!$A$5:$A$4484,'3. Summary of Exp'!$A106)</f>
        <v>550000</v>
      </c>
      <c r="R106" s="780">
        <f>SUMIFS('4. Details'!$M$5:$M$4484,'4. Details'!$C$5:$C$4484,"Total",'4. Details'!$A$5:$A$4484,'3. Summary of Exp'!$A106)</f>
        <v>0</v>
      </c>
      <c r="S106" s="780">
        <f>SUMIFS('4. Details'!$K$5:$K$4484,'4. Details'!$C$5:$C$4484,"Total",'4. Details'!$A$5:$A$4484,'3. Summary of Exp'!$A106)</f>
        <v>0</v>
      </c>
      <c r="T106" s="780">
        <f>SUMIFS('4. Details'!$L$5:$L$4484,'4. Details'!$C$5:$C$4484,"Total",'4. Details'!$A$5:$A$4484,'3. Summary of Exp'!$A106)</f>
        <v>0</v>
      </c>
      <c r="U106" s="780">
        <f>SUMIFS('4. Details'!$Q$5:$Q$4484,'4. Details'!$C$5:$C$4484,"Total",'4. Details'!$A$5:$A$4484,'3. Summary of Exp'!$A106)</f>
        <v>0</v>
      </c>
      <c r="V106" s="780">
        <f t="shared" ref="V106:V139" si="15">D106+K106+R106</f>
        <v>700000</v>
      </c>
      <c r="W106" s="780">
        <f t="shared" si="14"/>
        <v>550000</v>
      </c>
    </row>
    <row r="107" spans="1:23" x14ac:dyDescent="0.25">
      <c r="A107" s="778" t="s">
        <v>472</v>
      </c>
      <c r="B107" s="779" t="s">
        <v>856</v>
      </c>
      <c r="C107" s="780">
        <f>SUMIFS('4. Details'!$I$5:$I$4484,'4. Details'!$C$5:$C$4484,"Consolidated Salary",'4. Details'!$A$5:$A$4484,'3. Summary of Exp'!$A107)</f>
        <v>0</v>
      </c>
      <c r="D107" s="780">
        <f>SUMIFS('4. Details'!$M$5:$M$4484,'4. Details'!$C$5:$C$4484,"Consolidated Salary",'4. Details'!$A$5:$A$4484,'3. Summary of Exp'!$A107)</f>
        <v>0</v>
      </c>
      <c r="E107" s="780">
        <f>SUMIFS('4. Details'!$J$5:$J$4484,'4. Details'!$C$5:$C$4484,"Consolidated Salary",'4. Details'!$A$5:$A$4484,'3. Summary of Exp'!$A107)</f>
        <v>0</v>
      </c>
      <c r="F107" s="780">
        <f>SUMIFS('4. Details'!$K$5:$K$4484,'4. Details'!$C$5:$C$4484,"Consolidated Salary",'4. Details'!$A$5:$A$4484,'3. Summary of Exp'!$A107)</f>
        <v>0</v>
      </c>
      <c r="G107" s="780">
        <f>SUMIFS('4. Details'!$L$5:$L$4484,'4. Details'!$C$5:$C$4484,"Consolidated Salary",'4. Details'!$A$5:$A$4484,'3. Summary of Exp'!$A107)</f>
        <v>0</v>
      </c>
      <c r="H107" s="780">
        <f>SUMIFS('4. Details'!$I$5:$I$4484,'4. Details'!$C$5:$C$4484,"Total Overhead Cost",'4. Details'!$A$5:$A$4484,'3. Summary of Exp'!$A107)</f>
        <v>1800000</v>
      </c>
      <c r="I107" s="780">
        <f>SUMIFS('4. Details'!$J$5:$J$4484,'4. Details'!$C$5:$C$4484,"Total Overhead Cost",'4. Details'!$A$5:$A$4484,'3. Summary of Exp'!$A107)</f>
        <v>525000</v>
      </c>
      <c r="J107" s="780">
        <f>SUMIFS('4. Details'!$Q$5:$Q$4484,'4. Details'!$C$5:$C$4484,"Consolidated Salary",'4. Details'!$A$5:$A$4484,'3. Summary of Exp'!$A107)</f>
        <v>0</v>
      </c>
      <c r="K107" s="780">
        <f>SUMIFS('4. Details'!$M$5:$M$4484,'4. Details'!$C$5:$C$4484,"Total Overhead Cost",'4. Details'!$A$5:$A$4484,'3. Summary of Exp'!$A107)</f>
        <v>1050000</v>
      </c>
      <c r="L107" s="780">
        <f t="shared" si="11"/>
        <v>1050000</v>
      </c>
      <c r="M107" s="780">
        <f>SUMIFS('4. Details'!$K$5:$K$4484,'4. Details'!$C$5:$C$4484,"Total Overhead Cost",'4. Details'!$A$5:$A$4484,'3. Summary of Exp'!$A107)</f>
        <v>1050000</v>
      </c>
      <c r="N107" s="780">
        <f>SUMIFS('4. Details'!$L$5:$L$4484,'4. Details'!$C$5:$C$4484,"Total Overhead Cost",'4. Details'!$A$5:$A$4484,'3. Summary of Exp'!$A107)</f>
        <v>0</v>
      </c>
      <c r="O107" s="780">
        <f>SUMIFS('4. Details'!$I$5:$I$4484,'4. Details'!$C$5:$C$4484,"Total",'4. Details'!$A$5:$A$4484,'3. Summary of Exp'!$A107)</f>
        <v>0</v>
      </c>
      <c r="P107" s="780">
        <f>SUMIFS('4. Details'!$J$5:$J$4484,'4. Details'!$C$5:$C$4484,"Total",'4. Details'!$A$5:$A$4484,'3. Summary of Exp'!$A107)</f>
        <v>0</v>
      </c>
      <c r="Q107" s="780">
        <f>SUMIFS('4. Details'!Q$5:Q$4484,'4. Details'!$C$5:$C$4484,"Total Overhead Cost",'4. Details'!$A$5:$A$4484,'3. Summary of Exp'!$A107)</f>
        <v>825000</v>
      </c>
      <c r="R107" s="780">
        <f>SUMIFS('4. Details'!$M$5:$M$4484,'4. Details'!$C$5:$C$4484,"Total",'4. Details'!$A$5:$A$4484,'3. Summary of Exp'!$A107)</f>
        <v>0</v>
      </c>
      <c r="S107" s="780">
        <f>SUMIFS('4. Details'!$K$5:$K$4484,'4. Details'!$C$5:$C$4484,"Total",'4. Details'!$A$5:$A$4484,'3. Summary of Exp'!$A107)</f>
        <v>0</v>
      </c>
      <c r="T107" s="780">
        <f>SUMIFS('4. Details'!$L$5:$L$4484,'4. Details'!$C$5:$C$4484,"Total",'4. Details'!$A$5:$A$4484,'3. Summary of Exp'!$A107)</f>
        <v>0</v>
      </c>
      <c r="U107" s="780">
        <f>SUMIFS('4. Details'!$Q$5:$Q$4484,'4. Details'!$C$5:$C$4484,"Total",'4. Details'!$A$5:$A$4484,'3. Summary of Exp'!$A107)</f>
        <v>0</v>
      </c>
      <c r="V107" s="780">
        <f t="shared" si="15"/>
        <v>1050000</v>
      </c>
      <c r="W107" s="780">
        <f t="shared" si="14"/>
        <v>825000</v>
      </c>
    </row>
    <row r="108" spans="1:23" x14ac:dyDescent="0.25">
      <c r="A108" s="778" t="s">
        <v>473</v>
      </c>
      <c r="B108" s="779" t="s">
        <v>857</v>
      </c>
      <c r="C108" s="780">
        <f>SUMIFS('4. Details'!$I$5:$I$4484,'4. Details'!$C$5:$C$4484,"Consolidated Salary",'4. Details'!$A$5:$A$4484,'3. Summary of Exp'!$A108)</f>
        <v>0</v>
      </c>
      <c r="D108" s="780">
        <f>SUMIFS('4. Details'!$M$5:$M$4484,'4. Details'!$C$5:$C$4484,"Consolidated Salary",'4. Details'!$A$5:$A$4484,'3. Summary of Exp'!$A108)</f>
        <v>0</v>
      </c>
      <c r="E108" s="780">
        <f>SUMIFS('4. Details'!$J$5:$J$4484,'4. Details'!$C$5:$C$4484,"Consolidated Salary",'4. Details'!$A$5:$A$4484,'3. Summary of Exp'!$A108)</f>
        <v>0</v>
      </c>
      <c r="F108" s="780">
        <f>SUMIFS('4. Details'!$K$5:$K$4484,'4. Details'!$C$5:$C$4484,"Consolidated Salary",'4. Details'!$A$5:$A$4484,'3. Summary of Exp'!$A108)</f>
        <v>0</v>
      </c>
      <c r="G108" s="780">
        <f>SUMIFS('4. Details'!$L$5:$L$4484,'4. Details'!$C$5:$C$4484,"Consolidated Salary",'4. Details'!$A$5:$A$4484,'3. Summary of Exp'!$A108)</f>
        <v>0</v>
      </c>
      <c r="H108" s="780">
        <f>SUMIFS('4. Details'!$I$5:$I$4484,'4. Details'!$C$5:$C$4484,"Total Overhead Cost",'4. Details'!$A$5:$A$4484,'3. Summary of Exp'!$A108)</f>
        <v>480000</v>
      </c>
      <c r="I108" s="780">
        <f>SUMIFS('4. Details'!$J$5:$J$4484,'4. Details'!$C$5:$C$4484,"Total Overhead Cost",'4. Details'!$A$5:$A$4484,'3. Summary of Exp'!$A108)</f>
        <v>70000</v>
      </c>
      <c r="J108" s="780">
        <f>SUMIFS('4. Details'!$Q$5:$Q$4484,'4. Details'!$C$5:$C$4484,"Consolidated Salary",'4. Details'!$A$5:$A$4484,'3. Summary of Exp'!$A108)</f>
        <v>0</v>
      </c>
      <c r="K108" s="780">
        <f>SUMIFS('4. Details'!$M$5:$M$4484,'4. Details'!$C$5:$C$4484,"Total Overhead Cost",'4. Details'!$A$5:$A$4484,'3. Summary of Exp'!$A108)</f>
        <v>380000</v>
      </c>
      <c r="L108" s="780">
        <f t="shared" si="11"/>
        <v>380000</v>
      </c>
      <c r="M108" s="780">
        <f>SUMIFS('4. Details'!$K$5:$K$4484,'4. Details'!$C$5:$C$4484,"Total Overhead Cost",'4. Details'!$A$5:$A$4484,'3. Summary of Exp'!$A108)</f>
        <v>380000</v>
      </c>
      <c r="N108" s="780">
        <f>SUMIFS('4. Details'!$L$5:$L$4484,'4. Details'!$C$5:$C$4484,"Total Overhead Cost",'4. Details'!$A$5:$A$4484,'3. Summary of Exp'!$A108)</f>
        <v>0</v>
      </c>
      <c r="O108" s="780">
        <f>SUMIFS('4. Details'!$I$5:$I$4484,'4. Details'!$C$5:$C$4484,"Total",'4. Details'!$A$5:$A$4484,'3. Summary of Exp'!$A108)</f>
        <v>0</v>
      </c>
      <c r="P108" s="780">
        <f>SUMIFS('4. Details'!$J$5:$J$4484,'4. Details'!$C$5:$C$4484,"Total",'4. Details'!$A$5:$A$4484,'3. Summary of Exp'!$A108)</f>
        <v>0</v>
      </c>
      <c r="Q108" s="780">
        <f>SUMIFS('4. Details'!Q$5:Q$4484,'4. Details'!$C$5:$C$4484,"Total Overhead Cost",'4. Details'!$A$5:$A$4484,'3. Summary of Exp'!$A108)</f>
        <v>110000</v>
      </c>
      <c r="R108" s="780">
        <f>SUMIFS('4. Details'!$M$5:$M$4484,'4. Details'!$C$5:$C$4484,"Total",'4. Details'!$A$5:$A$4484,'3. Summary of Exp'!$A108)</f>
        <v>0</v>
      </c>
      <c r="S108" s="780">
        <f>SUMIFS('4. Details'!$K$5:$K$4484,'4. Details'!$C$5:$C$4484,"Total",'4. Details'!$A$5:$A$4484,'3. Summary of Exp'!$A108)</f>
        <v>0</v>
      </c>
      <c r="T108" s="780">
        <f>SUMIFS('4. Details'!$L$5:$L$4484,'4. Details'!$C$5:$C$4484,"Total",'4. Details'!$A$5:$A$4484,'3. Summary of Exp'!$A108)</f>
        <v>0</v>
      </c>
      <c r="U108" s="780">
        <f>SUMIFS('4. Details'!$Q$5:$Q$4484,'4. Details'!$C$5:$C$4484,"Total",'4. Details'!$A$5:$A$4484,'3. Summary of Exp'!$A108)</f>
        <v>0</v>
      </c>
      <c r="V108" s="780">
        <f t="shared" si="15"/>
        <v>380000</v>
      </c>
      <c r="W108" s="780">
        <f t="shared" si="14"/>
        <v>110000</v>
      </c>
    </row>
    <row r="109" spans="1:23" x14ac:dyDescent="0.25">
      <c r="A109" s="778" t="s">
        <v>272</v>
      </c>
      <c r="B109" s="779" t="s">
        <v>908</v>
      </c>
      <c r="C109" s="780">
        <f>SUMIFS('4. Details'!$I$5:$I$4484,'4. Details'!$C$5:$C$4484,"Consolidated Salary",'4. Details'!$A$5:$A$4484,'3. Summary of Exp'!$A109)</f>
        <v>510128330</v>
      </c>
      <c r="D109" s="780">
        <f>SUMIFS('4. Details'!$M$5:$M$4484,'4. Details'!$C$5:$C$4484,"Consolidated Salary",'4. Details'!$A$5:$A$4484,'3. Summary of Exp'!$A109)</f>
        <v>510128330</v>
      </c>
      <c r="E109" s="780">
        <f>SUMIFS('4. Details'!$J$5:$J$4484,'4. Details'!$C$5:$C$4484,"Consolidated Salary",'4. Details'!$A$5:$A$4484,'3. Summary of Exp'!$A109)</f>
        <v>193444814</v>
      </c>
      <c r="F109" s="780">
        <f>SUMIFS('4. Details'!$K$5:$K$4484,'4. Details'!$C$5:$C$4484,"Consolidated Salary",'4. Details'!$A$5:$A$4484,'3. Summary of Exp'!$A109)</f>
        <v>510128330</v>
      </c>
      <c r="G109" s="780">
        <f>SUMIFS('4. Details'!$L$5:$L$4484,'4. Details'!$C$5:$C$4484,"Consolidated Salary",'4. Details'!$A$5:$A$4484,'3. Summary of Exp'!$A109)</f>
        <v>0</v>
      </c>
      <c r="H109" s="780">
        <f>SUMIFS('4. Details'!$I$5:$I$4484,'4. Details'!$C$5:$C$4484,"Total Overhead Cost",'4. Details'!$A$5:$A$4484,'3. Summary of Exp'!$A109)</f>
        <v>260804000</v>
      </c>
      <c r="I109" s="780">
        <f>SUMIFS('4. Details'!$J$5:$J$4484,'4. Details'!$C$5:$C$4484,"Total Overhead Cost",'4. Details'!$A$5:$A$4484,'3. Summary of Exp'!$A109)</f>
        <v>35075000</v>
      </c>
      <c r="J109" s="780">
        <f>SUMIFS('4. Details'!$Q$5:$Q$4484,'4. Details'!$C$5:$C$4484,"Consolidated Salary",'4. Details'!$A$5:$A$4484,'3. Summary of Exp'!$A109)</f>
        <v>344951693.30000001</v>
      </c>
      <c r="K109" s="780">
        <f>SUMIFS('4. Details'!$M$5:$M$4484,'4. Details'!$C$5:$C$4484,"Total Overhead Cost",'4. Details'!$A$5:$A$4484,'3. Summary of Exp'!$A109)</f>
        <v>260804000</v>
      </c>
      <c r="L109" s="780">
        <f t="shared" si="11"/>
        <v>770932330</v>
      </c>
      <c r="M109" s="780">
        <f>SUMIFS('4. Details'!$K$5:$K$4484,'4. Details'!$C$5:$C$4484,"Total Overhead Cost",'4. Details'!$A$5:$A$4484,'3. Summary of Exp'!$A109)</f>
        <v>260804000</v>
      </c>
      <c r="N109" s="780">
        <f>SUMIFS('4. Details'!$L$5:$L$4484,'4. Details'!$C$5:$C$4484,"Total Overhead Cost",'4. Details'!$A$5:$A$4484,'3. Summary of Exp'!$A109)</f>
        <v>0</v>
      </c>
      <c r="O109" s="780">
        <f>SUMIFS('4. Details'!$I$5:$I$4484,'4. Details'!$C$5:$C$4484,"Total",'4. Details'!$A$5:$A$4484,'3. Summary of Exp'!$A109)</f>
        <v>450000000</v>
      </c>
      <c r="P109" s="780">
        <f>SUMIFS('4. Details'!$J$5:$J$4484,'4. Details'!$C$5:$C$4484,"Total",'4. Details'!$A$5:$A$4484,'3. Summary of Exp'!$A109)</f>
        <v>50000000</v>
      </c>
      <c r="Q109" s="780">
        <f>SUMIFS('4. Details'!Q$5:Q$4484,'4. Details'!$C$5:$C$4484,"Total Overhead Cost",'4. Details'!$A$5:$A$4484,'3. Summary of Exp'!$A109)</f>
        <v>49975000</v>
      </c>
      <c r="R109" s="780">
        <f>SUMIFS('4. Details'!$M$5:$M$4484,'4. Details'!$C$5:$C$4484,"Total",'4. Details'!$A$5:$A$4484,'3. Summary of Exp'!$A109)</f>
        <v>270000000</v>
      </c>
      <c r="S109" s="780">
        <f>SUMIFS('4. Details'!$K$5:$K$4484,'4. Details'!$C$5:$C$4484,"Total",'4. Details'!$A$5:$A$4484,'3. Summary of Exp'!$A109)</f>
        <v>270000000</v>
      </c>
      <c r="T109" s="780">
        <f>SUMIFS('4. Details'!$L$5:$L$4484,'4. Details'!$C$5:$C$4484,"Total",'4. Details'!$A$5:$A$4484,'3. Summary of Exp'!$A109)</f>
        <v>0</v>
      </c>
      <c r="U109" s="780">
        <f>SUMIFS('4. Details'!$Q$5:$Q$4484,'4. Details'!$C$5:$C$4484,"Total",'4. Details'!$A$5:$A$4484,'3. Summary of Exp'!$A109)</f>
        <v>150000000</v>
      </c>
      <c r="V109" s="780">
        <f t="shared" si="15"/>
        <v>1040932330</v>
      </c>
      <c r="W109" s="780">
        <f t="shared" si="14"/>
        <v>544926693.29999995</v>
      </c>
    </row>
    <row r="110" spans="1:23" x14ac:dyDescent="0.25">
      <c r="A110" s="782" t="s">
        <v>273</v>
      </c>
      <c r="B110" s="779" t="s">
        <v>909</v>
      </c>
      <c r="C110" s="780">
        <f>SUMIFS('4. Details'!$I$5:$I$4484,'4. Details'!$C$5:$C$4484,"Consolidated Salary",'4. Details'!$A$5:$A$4484,'3. Summary of Exp'!$A110)</f>
        <v>0</v>
      </c>
      <c r="D110" s="780">
        <f>SUMIFS('4. Details'!$M$5:$M$4484,'4. Details'!$C$5:$C$4484,"Consolidated Salary",'4. Details'!$A$5:$A$4484,'3. Summary of Exp'!$A110)</f>
        <v>0</v>
      </c>
      <c r="E110" s="780">
        <f>SUMIFS('4. Details'!$J$5:$J$4484,'4. Details'!$C$5:$C$4484,"Consolidated Salary",'4. Details'!$A$5:$A$4484,'3. Summary of Exp'!$A110)</f>
        <v>0</v>
      </c>
      <c r="F110" s="780">
        <f>SUMIFS('4. Details'!$K$5:$K$4484,'4. Details'!$C$5:$C$4484,"Consolidated Salary",'4. Details'!$A$5:$A$4484,'3. Summary of Exp'!$A110)</f>
        <v>0</v>
      </c>
      <c r="G110" s="780">
        <f>SUMIFS('4. Details'!$L$5:$L$4484,'4. Details'!$C$5:$C$4484,"Consolidated Salary",'4. Details'!$A$5:$A$4484,'3. Summary of Exp'!$A110)</f>
        <v>0</v>
      </c>
      <c r="H110" s="780">
        <f>SUMIFS('4. Details'!$I$5:$I$4484,'4. Details'!$C$5:$C$4484,"Total Overhead Cost",'4. Details'!$A$5:$A$4484,'3. Summary of Exp'!$A110)</f>
        <v>79400000</v>
      </c>
      <c r="I110" s="780">
        <f>SUMIFS('4. Details'!$J$5:$J$4484,'4. Details'!$C$5:$C$4484,"Total Overhead Cost",'4. Details'!$A$5:$A$4484,'3. Summary of Exp'!$A110)</f>
        <v>10000000</v>
      </c>
      <c r="J110" s="780">
        <f>SUMIFS('4. Details'!$Q$5:$Q$4484,'4. Details'!$C$5:$C$4484,"Consolidated Salary",'4. Details'!$A$5:$A$4484,'3. Summary of Exp'!$A110)</f>
        <v>0</v>
      </c>
      <c r="K110" s="780">
        <f>SUMIFS('4. Details'!$M$5:$M$4484,'4. Details'!$C$5:$C$4484,"Total Overhead Cost",'4. Details'!$A$5:$A$4484,'3. Summary of Exp'!$A110)</f>
        <v>40000000</v>
      </c>
      <c r="L110" s="780">
        <f t="shared" si="11"/>
        <v>40000000</v>
      </c>
      <c r="M110" s="780">
        <f>SUMIFS('4. Details'!$K$5:$K$4484,'4. Details'!$C$5:$C$4484,"Total Overhead Cost",'4. Details'!$A$5:$A$4484,'3. Summary of Exp'!$A110)</f>
        <v>40000000</v>
      </c>
      <c r="N110" s="780">
        <f>SUMIFS('4. Details'!$L$5:$L$4484,'4. Details'!$C$5:$C$4484,"Total Overhead Cost",'4. Details'!$A$5:$A$4484,'3. Summary of Exp'!$A110)</f>
        <v>0</v>
      </c>
      <c r="O110" s="780">
        <f>SUMIFS('4. Details'!$I$5:$I$4484,'4. Details'!$C$5:$C$4484,"Total",'4. Details'!$A$5:$A$4484,'3. Summary of Exp'!$A110)</f>
        <v>0</v>
      </c>
      <c r="P110" s="780">
        <f>SUMIFS('4. Details'!$J$5:$J$4484,'4. Details'!$C$5:$C$4484,"Total",'4. Details'!$A$5:$A$4484,'3. Summary of Exp'!$A110)</f>
        <v>0</v>
      </c>
      <c r="Q110" s="780">
        <f>SUMIFS('4. Details'!Q$5:Q$4484,'4. Details'!$C$5:$C$4484,"Total Overhead Cost",'4. Details'!$A$5:$A$4484,'3. Summary of Exp'!$A110)</f>
        <v>20000000</v>
      </c>
      <c r="R110" s="780">
        <f>SUMIFS('4. Details'!$M$5:$M$4484,'4. Details'!$C$5:$C$4484,"Total",'4. Details'!$A$5:$A$4484,'3. Summary of Exp'!$A110)</f>
        <v>0</v>
      </c>
      <c r="S110" s="780">
        <f>SUMIFS('4. Details'!$K$5:$K$4484,'4. Details'!$C$5:$C$4484,"Total",'4. Details'!$A$5:$A$4484,'3. Summary of Exp'!$A110)</f>
        <v>0</v>
      </c>
      <c r="T110" s="780">
        <f>SUMIFS('4. Details'!$L$5:$L$4484,'4. Details'!$C$5:$C$4484,"Total",'4. Details'!$A$5:$A$4484,'3. Summary of Exp'!$A110)</f>
        <v>0</v>
      </c>
      <c r="U110" s="780">
        <f>SUMIFS('4. Details'!$Q$5:$Q$4484,'4. Details'!$C$5:$C$4484,"Total",'4. Details'!$A$5:$A$4484,'3. Summary of Exp'!$A110)</f>
        <v>0</v>
      </c>
      <c r="V110" s="780">
        <f t="shared" si="15"/>
        <v>40000000</v>
      </c>
      <c r="W110" s="780">
        <f t="shared" si="14"/>
        <v>20000000</v>
      </c>
    </row>
    <row r="111" spans="1:23" x14ac:dyDescent="0.25">
      <c r="A111" s="778" t="s">
        <v>274</v>
      </c>
      <c r="B111" s="779" t="s">
        <v>858</v>
      </c>
      <c r="C111" s="780">
        <f>SUMIFS('4. Details'!$I$5:$I$4484,'4. Details'!$C$5:$C$4484,"Consolidated Salary",'4. Details'!$A$5:$A$4484,'3. Summary of Exp'!$A111)</f>
        <v>303127020</v>
      </c>
      <c r="D111" s="780">
        <f>SUMIFS('4. Details'!$M$5:$M$4484,'4. Details'!$C$5:$C$4484,"Consolidated Salary",'4. Details'!$A$5:$A$4484,'3. Summary of Exp'!$A111)</f>
        <v>303127020</v>
      </c>
      <c r="E111" s="780">
        <f>SUMIFS('4. Details'!$J$5:$J$4484,'4. Details'!$C$5:$C$4484,"Consolidated Salary",'4. Details'!$A$5:$A$4484,'3. Summary of Exp'!$A111)</f>
        <v>112210570</v>
      </c>
      <c r="F111" s="780">
        <f>SUMIFS('4. Details'!$K$5:$K$4484,'4. Details'!$C$5:$C$4484,"Consolidated Salary",'4. Details'!$A$5:$A$4484,'3. Summary of Exp'!$A111)</f>
        <v>303127020</v>
      </c>
      <c r="G111" s="780">
        <f>SUMIFS('4. Details'!$L$5:$L$4484,'4. Details'!$C$5:$C$4484,"Consolidated Salary",'4. Details'!$A$5:$A$4484,'3. Summary of Exp'!$A111)</f>
        <v>0</v>
      </c>
      <c r="H111" s="780">
        <f>SUMIFS('4. Details'!$I$5:$I$4484,'4. Details'!$C$5:$C$4484,"Total Overhead Cost",'4. Details'!$A$5:$A$4484,'3. Summary of Exp'!$A111)</f>
        <v>6000000</v>
      </c>
      <c r="I111" s="780">
        <f>SUMIFS('4. Details'!$J$5:$J$4484,'4. Details'!$C$5:$C$4484,"Total Overhead Cost",'4. Details'!$A$5:$A$4484,'3. Summary of Exp'!$A111)</f>
        <v>1575000</v>
      </c>
      <c r="J111" s="780">
        <f>SUMIFS('4. Details'!$Q$5:$Q$4484,'4. Details'!$C$5:$C$4484,"Consolidated Salary",'4. Details'!$A$5:$A$4484,'3. Summary of Exp'!$A111)</f>
        <v>201511371.69999999</v>
      </c>
      <c r="K111" s="780">
        <f>SUMIFS('4. Details'!$M$5:$M$4484,'4. Details'!$C$5:$C$4484,"Total Overhead Cost",'4. Details'!$A$5:$A$4484,'3. Summary of Exp'!$A111)</f>
        <v>3900000</v>
      </c>
      <c r="L111" s="780">
        <f t="shared" si="11"/>
        <v>307027020</v>
      </c>
      <c r="M111" s="780">
        <f>SUMIFS('4. Details'!$K$5:$K$4484,'4. Details'!$C$5:$C$4484,"Total Overhead Cost",'4. Details'!$A$5:$A$4484,'3. Summary of Exp'!$A111)</f>
        <v>3900000</v>
      </c>
      <c r="N111" s="780">
        <f>SUMIFS('4. Details'!$L$5:$L$4484,'4. Details'!$C$5:$C$4484,"Total Overhead Cost",'4. Details'!$A$5:$A$4484,'3. Summary of Exp'!$A111)</f>
        <v>0</v>
      </c>
      <c r="O111" s="780">
        <f>SUMIFS('4. Details'!$I$5:$I$4484,'4. Details'!$C$5:$C$4484,"Total",'4. Details'!$A$5:$A$4484,'3. Summary of Exp'!$A111)</f>
        <v>0</v>
      </c>
      <c r="P111" s="780">
        <f>SUMIFS('4. Details'!$J$5:$J$4484,'4. Details'!$C$5:$C$4484,"Total",'4. Details'!$A$5:$A$4484,'3. Summary of Exp'!$A111)</f>
        <v>0</v>
      </c>
      <c r="Q111" s="780">
        <f>SUMIFS('4. Details'!Q$5:Q$4484,'4. Details'!$C$5:$C$4484,"Total Overhead Cost",'4. Details'!$A$5:$A$4484,'3. Summary of Exp'!$A111)</f>
        <v>2475000</v>
      </c>
      <c r="R111" s="780">
        <f>SUMIFS('4. Details'!$M$5:$M$4484,'4. Details'!$C$5:$C$4484,"Total",'4. Details'!$A$5:$A$4484,'3. Summary of Exp'!$A111)</f>
        <v>0</v>
      </c>
      <c r="S111" s="780">
        <f>SUMIFS('4. Details'!$K$5:$K$4484,'4. Details'!$C$5:$C$4484,"Total",'4. Details'!$A$5:$A$4484,'3. Summary of Exp'!$A111)</f>
        <v>0</v>
      </c>
      <c r="T111" s="780">
        <f>SUMIFS('4. Details'!$L$5:$L$4484,'4. Details'!$C$5:$C$4484,"Total",'4. Details'!$A$5:$A$4484,'3. Summary of Exp'!$A111)</f>
        <v>0</v>
      </c>
      <c r="U111" s="780">
        <f>SUMIFS('4. Details'!$Q$5:$Q$4484,'4. Details'!$C$5:$C$4484,"Total",'4. Details'!$A$5:$A$4484,'3. Summary of Exp'!$A111)</f>
        <v>0</v>
      </c>
      <c r="V111" s="780">
        <f t="shared" si="15"/>
        <v>307027020</v>
      </c>
      <c r="W111" s="780">
        <f t="shared" si="14"/>
        <v>203986371.69999999</v>
      </c>
    </row>
    <row r="112" spans="1:23" x14ac:dyDescent="0.25">
      <c r="A112" s="778" t="s">
        <v>254</v>
      </c>
      <c r="B112" s="779" t="s">
        <v>910</v>
      </c>
      <c r="C112" s="780">
        <f>SUMIFS('4. Details'!$I$5:$I$4484,'4. Details'!$C$5:$C$4484,"Consolidated Salary",'4. Details'!$A$5:$A$4484,'3. Summary of Exp'!$A112)</f>
        <v>139193400</v>
      </c>
      <c r="D112" s="780">
        <f>SUMIFS('4. Details'!$M$5:$M$4484,'4. Details'!$C$5:$C$4484,"Consolidated Salary",'4. Details'!$A$5:$A$4484,'3. Summary of Exp'!$A112)</f>
        <v>149193400</v>
      </c>
      <c r="E112" s="780">
        <f>SUMIFS('4. Details'!$J$5:$J$4484,'4. Details'!$C$5:$C$4484,"Consolidated Salary",'4. Details'!$A$5:$A$4484,'3. Summary of Exp'!$A112)</f>
        <v>61495662</v>
      </c>
      <c r="F112" s="780">
        <f>SUMIFS('4. Details'!$K$5:$K$4484,'4. Details'!$C$5:$C$4484,"Consolidated Salary",'4. Details'!$A$5:$A$4484,'3. Summary of Exp'!$A112)</f>
        <v>149193400</v>
      </c>
      <c r="G112" s="780">
        <f>SUMIFS('4. Details'!$L$5:$L$4484,'4. Details'!$C$5:$C$4484,"Consolidated Salary",'4. Details'!$A$5:$A$4484,'3. Summary of Exp'!$A112)</f>
        <v>0</v>
      </c>
      <c r="H112" s="780">
        <f>SUMIFS('4. Details'!$I$5:$I$4484,'4. Details'!$C$5:$C$4484,"Total Overhead Cost",'4. Details'!$A$5:$A$4484,'3. Summary of Exp'!$A112)</f>
        <v>281000000</v>
      </c>
      <c r="I112" s="780">
        <f>SUMIFS('4. Details'!$J$5:$J$4484,'4. Details'!$C$5:$C$4484,"Total Overhead Cost",'4. Details'!$A$5:$A$4484,'3. Summary of Exp'!$A112)</f>
        <v>34625000</v>
      </c>
      <c r="J112" s="780">
        <f>SUMIFS('4. Details'!$Q$5:$Q$4484,'4. Details'!$C$5:$C$4484,"Consolidated Salary",'4. Details'!$A$5:$A$4484,'3. Summary of Exp'!$A112)</f>
        <v>108456345.02</v>
      </c>
      <c r="K112" s="780">
        <f>SUMIFS('4. Details'!$M$5:$M$4484,'4. Details'!$C$5:$C$4484,"Total Overhead Cost",'4. Details'!$A$5:$A$4484,'3. Summary of Exp'!$A112)</f>
        <v>281000000</v>
      </c>
      <c r="L112" s="780">
        <f t="shared" si="11"/>
        <v>430193400</v>
      </c>
      <c r="M112" s="780">
        <f>SUMIFS('4. Details'!$K$5:$K$4484,'4. Details'!$C$5:$C$4484,"Total Overhead Cost",'4. Details'!$A$5:$A$4484,'3. Summary of Exp'!$A112)</f>
        <v>281000000</v>
      </c>
      <c r="N112" s="780">
        <f>SUMIFS('4. Details'!$L$5:$L$4484,'4. Details'!$C$5:$C$4484,"Total Overhead Cost",'4. Details'!$A$5:$A$4484,'3. Summary of Exp'!$A112)</f>
        <v>0</v>
      </c>
      <c r="O112" s="780">
        <f>SUMIFS('4. Details'!$I$5:$I$4484,'4. Details'!$C$5:$C$4484,"Total",'4. Details'!$A$5:$A$4484,'3. Summary of Exp'!$A112)</f>
        <v>320000000</v>
      </c>
      <c r="P112" s="780">
        <f>SUMIFS('4. Details'!$J$5:$J$4484,'4. Details'!$C$5:$C$4484,"Total",'4. Details'!$A$5:$A$4484,'3. Summary of Exp'!$A112)</f>
        <v>51000000</v>
      </c>
      <c r="Q112" s="780">
        <f>SUMIFS('4. Details'!Q$5:Q$4484,'4. Details'!$C$5:$C$4484,"Total Overhead Cost",'4. Details'!$A$5:$A$4484,'3. Summary of Exp'!$A112)</f>
        <v>47625000</v>
      </c>
      <c r="R112" s="780">
        <f>SUMIFS('4. Details'!$M$5:$M$4484,'4. Details'!$C$5:$C$4484,"Total",'4. Details'!$A$5:$A$4484,'3. Summary of Exp'!$A112)</f>
        <v>192000000</v>
      </c>
      <c r="S112" s="780">
        <f>SUMIFS('4. Details'!$K$5:$K$4484,'4. Details'!$C$5:$C$4484,"Total",'4. Details'!$A$5:$A$4484,'3. Summary of Exp'!$A112)</f>
        <v>192000000</v>
      </c>
      <c r="T112" s="780">
        <f>SUMIFS('4. Details'!$L$5:$L$4484,'4. Details'!$C$5:$C$4484,"Total",'4. Details'!$A$5:$A$4484,'3. Summary of Exp'!$A112)</f>
        <v>0</v>
      </c>
      <c r="U112" s="780">
        <f>SUMIFS('4. Details'!$Q$5:$Q$4484,'4. Details'!$C$5:$C$4484,"Total",'4. Details'!$A$5:$A$4484,'3. Summary of Exp'!$A112)</f>
        <v>151000000</v>
      </c>
      <c r="V112" s="780">
        <f t="shared" si="15"/>
        <v>622193400</v>
      </c>
      <c r="W112" s="780">
        <f t="shared" si="14"/>
        <v>307081345.01999998</v>
      </c>
    </row>
    <row r="113" spans="1:23" x14ac:dyDescent="0.25">
      <c r="A113" s="778"/>
      <c r="B113" s="784" t="s">
        <v>1902</v>
      </c>
      <c r="C113" s="785">
        <f>SUM(C103:C112)</f>
        <v>1345734940</v>
      </c>
      <c r="D113" s="785">
        <f t="shared" ref="D113:W113" si="16">SUM(D103:D112)</f>
        <v>1280734940</v>
      </c>
      <c r="E113" s="785">
        <f t="shared" si="16"/>
        <v>473009227</v>
      </c>
      <c r="F113" s="785">
        <f t="shared" si="16"/>
        <v>1280734940</v>
      </c>
      <c r="G113" s="785">
        <f t="shared" si="16"/>
        <v>0</v>
      </c>
      <c r="H113" s="785">
        <f t="shared" si="16"/>
        <v>750472000</v>
      </c>
      <c r="I113" s="785">
        <f t="shared" si="16"/>
        <v>105507500</v>
      </c>
      <c r="J113" s="785">
        <f t="shared" si="16"/>
        <v>853713361.98000002</v>
      </c>
      <c r="K113" s="785">
        <f t="shared" si="16"/>
        <v>697222000</v>
      </c>
      <c r="L113" s="785">
        <f t="shared" si="16"/>
        <v>1977956940</v>
      </c>
      <c r="M113" s="785">
        <f t="shared" si="16"/>
        <v>697222000</v>
      </c>
      <c r="N113" s="785">
        <f t="shared" si="16"/>
        <v>0</v>
      </c>
      <c r="O113" s="785">
        <f t="shared" si="16"/>
        <v>987000000</v>
      </c>
      <c r="P113" s="785">
        <f t="shared" si="16"/>
        <v>101000000</v>
      </c>
      <c r="Q113" s="785">
        <f t="shared" si="16"/>
        <v>151747500</v>
      </c>
      <c r="R113" s="785">
        <f t="shared" si="16"/>
        <v>591200000</v>
      </c>
      <c r="S113" s="785">
        <f t="shared" si="16"/>
        <v>591200000</v>
      </c>
      <c r="T113" s="785">
        <f t="shared" si="16"/>
        <v>0</v>
      </c>
      <c r="U113" s="785">
        <f t="shared" si="16"/>
        <v>301000000</v>
      </c>
      <c r="V113" s="785">
        <f t="shared" si="16"/>
        <v>2569156940</v>
      </c>
      <c r="W113" s="785">
        <f t="shared" si="16"/>
        <v>1306460861.98</v>
      </c>
    </row>
    <row r="114" spans="1:23" x14ac:dyDescent="0.25">
      <c r="A114" s="778"/>
      <c r="B114" s="786" t="s">
        <v>1904</v>
      </c>
      <c r="C114" s="780"/>
      <c r="D114" s="780"/>
      <c r="E114" s="780"/>
      <c r="F114" s="780"/>
      <c r="G114" s="780"/>
      <c r="H114" s="780"/>
      <c r="I114" s="780"/>
      <c r="J114" s="780"/>
      <c r="K114" s="780"/>
      <c r="L114" s="780"/>
      <c r="M114" s="780"/>
      <c r="N114" s="780"/>
      <c r="O114" s="780"/>
      <c r="P114" s="780"/>
      <c r="Q114" s="780"/>
      <c r="R114" s="780"/>
      <c r="S114" s="780"/>
      <c r="T114" s="780"/>
      <c r="U114" s="780"/>
      <c r="V114" s="780"/>
      <c r="W114" s="780"/>
    </row>
    <row r="115" spans="1:23" x14ac:dyDescent="0.25">
      <c r="A115" s="778" t="s">
        <v>296</v>
      </c>
      <c r="B115" s="779" t="s">
        <v>1407</v>
      </c>
      <c r="C115" s="780">
        <f>SUMIFS('4. Details'!$I$5:$I$4484,'4. Details'!$C$5:$C$4484,"Consolidated Salary",'4. Details'!$A$5:$A$4484,'3. Summary of Exp'!$A115)</f>
        <v>293258730</v>
      </c>
      <c r="D115" s="780">
        <f>SUMIFS('4. Details'!$M$5:$M$4484,'4. Details'!$C$5:$C$4484,"Consolidated Salary",'4. Details'!$A$5:$A$4484,'3. Summary of Exp'!$A115)</f>
        <v>288258730</v>
      </c>
      <c r="E115" s="780">
        <f>SUMIFS('4. Details'!$J$5:$J$4484,'4. Details'!$C$5:$C$4484,"Consolidated Salary",'4. Details'!$A$5:$A$4484,'3. Summary of Exp'!$A115)</f>
        <v>118136896</v>
      </c>
      <c r="F115" s="780">
        <f>SUMIFS('4. Details'!$K$5:$K$4484,'4. Details'!$C$5:$C$4484,"Consolidated Salary",'4. Details'!$A$5:$A$4484,'3. Summary of Exp'!$A115)</f>
        <v>288258730</v>
      </c>
      <c r="G115" s="780">
        <f>SUMIFS('4. Details'!$L$5:$L$4484,'4. Details'!$C$5:$C$4484,"Consolidated Salary",'4. Details'!$A$5:$A$4484,'3. Summary of Exp'!$A115)</f>
        <v>0</v>
      </c>
      <c r="H115" s="780">
        <f>SUMIFS('4. Details'!$I$5:$I$4484,'4. Details'!$C$5:$C$4484,"Total Overhead Cost",'4. Details'!$A$5:$A$4484,'3. Summary of Exp'!$A115)</f>
        <v>90000000</v>
      </c>
      <c r="I115" s="780">
        <f>SUMIFS('4. Details'!$J$5:$J$4484,'4. Details'!$C$5:$C$4484,"Total Overhead Cost",'4. Details'!$A$5:$A$4484,'3. Summary of Exp'!$A115)</f>
        <v>84922078</v>
      </c>
      <c r="J115" s="780">
        <f>SUMIFS('4. Details'!$Q$5:$Q$4484,'4. Details'!$C$5:$C$4484,"Consolidated Salary",'4. Details'!$A$5:$A$4484,'3. Summary of Exp'!$A115)</f>
        <v>211094615.00999999</v>
      </c>
      <c r="K115" s="780">
        <f>SUMIFS('4. Details'!$M$5:$M$4484,'4. Details'!$C$5:$C$4484,"Total Overhead Cost",'4. Details'!$A$5:$A$4484,'3. Summary of Exp'!$A115)</f>
        <v>102000000</v>
      </c>
      <c r="L115" s="780">
        <f t="shared" si="11"/>
        <v>390258730</v>
      </c>
      <c r="M115" s="780">
        <f>SUMIFS('4. Details'!$K$5:$K$4484,'4. Details'!$C$5:$C$4484,"Total Overhead Cost",'4. Details'!$A$5:$A$4484,'3. Summary of Exp'!$A115)</f>
        <v>102000000</v>
      </c>
      <c r="N115" s="780">
        <f>SUMIFS('4. Details'!$L$5:$L$4484,'4. Details'!$C$5:$C$4484,"Total Overhead Cost",'4. Details'!$A$5:$A$4484,'3. Summary of Exp'!$A115)</f>
        <v>0</v>
      </c>
      <c r="O115" s="780">
        <f>SUMIFS('4. Details'!$I$5:$I$4484,'4. Details'!$C$5:$C$4484,"Total",'4. Details'!$A$5:$A$4484,'3. Summary of Exp'!$A115)</f>
        <v>150000000</v>
      </c>
      <c r="P115" s="780">
        <f>SUMIFS('4. Details'!$J$5:$J$4484,'4. Details'!$C$5:$C$4484,"Total",'4. Details'!$A$5:$A$4484,'3. Summary of Exp'!$A115)</f>
        <v>100455596</v>
      </c>
      <c r="Q115" s="780">
        <f>SUMIFS('4. Details'!Q$5:Q$4484,'4. Details'!$C$5:$C$4484,"Total Overhead Cost",'4. Details'!$A$5:$A$4484,'3. Summary of Exp'!$A115)</f>
        <v>96572078.109999999</v>
      </c>
      <c r="R115" s="780">
        <f>SUMIFS('4. Details'!$M$5:$M$4484,'4. Details'!$C$5:$C$4484,"Total",'4. Details'!$A$5:$A$4484,'3. Summary of Exp'!$A115)</f>
        <v>219000000</v>
      </c>
      <c r="S115" s="780">
        <f>SUMIFS('4. Details'!$K$5:$K$4484,'4. Details'!$C$5:$C$4484,"Total",'4. Details'!$A$5:$A$4484,'3. Summary of Exp'!$A115)</f>
        <v>219000000</v>
      </c>
      <c r="T115" s="780">
        <f>SUMIFS('4. Details'!$L$5:$L$4484,'4. Details'!$C$5:$C$4484,"Total",'4. Details'!$A$5:$A$4484,'3. Summary of Exp'!$A115)</f>
        <v>0</v>
      </c>
      <c r="U115" s="780">
        <f>SUMIFS('4. Details'!$Q$5:$Q$4484,'4. Details'!$C$5:$C$4484,"Total",'4. Details'!$A$5:$A$4484,'3. Summary of Exp'!$A115)</f>
        <v>128786458</v>
      </c>
      <c r="V115" s="780">
        <f t="shared" si="15"/>
        <v>609258730</v>
      </c>
      <c r="W115" s="780">
        <f t="shared" ref="W115:W155" si="17">J115+Q115+U115</f>
        <v>436453151.12</v>
      </c>
    </row>
    <row r="116" spans="1:23" x14ac:dyDescent="0.25">
      <c r="A116" s="778" t="s">
        <v>300</v>
      </c>
      <c r="B116" s="779" t="s">
        <v>859</v>
      </c>
      <c r="C116" s="780">
        <f>SUMIFS('4. Details'!$I$5:$I$4484,'4. Details'!$C$5:$C$4484,"Consolidated Salary",'4. Details'!$A$5:$A$4484,'3. Summary of Exp'!$A116)</f>
        <v>141425150</v>
      </c>
      <c r="D116" s="780">
        <f>SUMIFS('4. Details'!$M$5:$M$4484,'4. Details'!$C$5:$C$4484,"Consolidated Salary",'4. Details'!$A$5:$A$4484,'3. Summary of Exp'!$A116)</f>
        <v>141425150</v>
      </c>
      <c r="E116" s="780">
        <f>SUMIFS('4. Details'!$J$5:$J$4484,'4. Details'!$C$5:$C$4484,"Consolidated Salary",'4. Details'!$A$5:$A$4484,'3. Summary of Exp'!$A116)</f>
        <v>47079022</v>
      </c>
      <c r="F116" s="780">
        <f>SUMIFS('4. Details'!$K$5:$K$4484,'4. Details'!$C$5:$C$4484,"Consolidated Salary",'4. Details'!$A$5:$A$4484,'3. Summary of Exp'!$A116)</f>
        <v>141425150</v>
      </c>
      <c r="G116" s="780">
        <f>SUMIFS('4. Details'!$L$5:$L$4484,'4. Details'!$C$5:$C$4484,"Consolidated Salary",'4. Details'!$A$5:$A$4484,'3. Summary of Exp'!$A116)</f>
        <v>0</v>
      </c>
      <c r="H116" s="780">
        <f>SUMIFS('4. Details'!$I$5:$I$4484,'4. Details'!$C$5:$C$4484,"Total Overhead Cost",'4. Details'!$A$5:$A$4484,'3. Summary of Exp'!$A116)</f>
        <v>43000500</v>
      </c>
      <c r="I116" s="780">
        <f>SUMIFS('4. Details'!$J$5:$J$4484,'4. Details'!$C$5:$C$4484,"Total Overhead Cost",'4. Details'!$A$5:$A$4484,'3. Summary of Exp'!$A116)</f>
        <v>35670500</v>
      </c>
      <c r="J116" s="780">
        <f>SUMIFS('4. Details'!$Q$5:$Q$4484,'4. Details'!$C$5:$C$4484,"Consolidated Salary",'4. Details'!$A$5:$A$4484,'3. Summary of Exp'!$A116)</f>
        <v>84336045.590000004</v>
      </c>
      <c r="K116" s="780">
        <f>SUMIFS('4. Details'!$M$5:$M$4484,'4. Details'!$C$5:$C$4484,"Total Overhead Cost",'4. Details'!$A$5:$A$4484,'3. Summary of Exp'!$A116)</f>
        <v>62000500</v>
      </c>
      <c r="L116" s="780">
        <f t="shared" si="11"/>
        <v>203425650</v>
      </c>
      <c r="M116" s="780">
        <f>SUMIFS('4. Details'!$K$5:$K$4484,'4. Details'!$C$5:$C$4484,"Total Overhead Cost",'4. Details'!$A$5:$A$4484,'3. Summary of Exp'!$A116)</f>
        <v>62000500</v>
      </c>
      <c r="N116" s="780">
        <f>SUMIFS('4. Details'!$L$5:$L$4484,'4. Details'!$C$5:$C$4484,"Total Overhead Cost",'4. Details'!$A$5:$A$4484,'3. Summary of Exp'!$A116)</f>
        <v>0</v>
      </c>
      <c r="O116" s="780">
        <f>SUMIFS('4. Details'!$I$5:$I$4484,'4. Details'!$C$5:$C$4484,"Total",'4. Details'!$A$5:$A$4484,'3. Summary of Exp'!$A116)</f>
        <v>0</v>
      </c>
      <c r="P116" s="780">
        <f>SUMIFS('4. Details'!$J$5:$J$4484,'4. Details'!$C$5:$C$4484,"Total",'4. Details'!$A$5:$A$4484,'3. Summary of Exp'!$A116)</f>
        <v>0</v>
      </c>
      <c r="Q116" s="780">
        <f>SUMIFS('4. Details'!Q$5:Q$4484,'4. Details'!$C$5:$C$4484,"Total Overhead Cost",'4. Details'!$A$5:$A$4484,'3. Summary of Exp'!$A116)</f>
        <v>36020500</v>
      </c>
      <c r="R116" s="780">
        <f>SUMIFS('4. Details'!$M$5:$M$4484,'4. Details'!$C$5:$C$4484,"Total",'4. Details'!$A$5:$A$4484,'3. Summary of Exp'!$A116)</f>
        <v>0</v>
      </c>
      <c r="S116" s="780">
        <f>SUMIFS('4. Details'!$K$5:$K$4484,'4. Details'!$C$5:$C$4484,"Total",'4. Details'!$A$5:$A$4484,'3. Summary of Exp'!$A116)</f>
        <v>0</v>
      </c>
      <c r="T116" s="780">
        <f>SUMIFS('4. Details'!$L$5:$L$4484,'4. Details'!$C$5:$C$4484,"Total",'4. Details'!$A$5:$A$4484,'3. Summary of Exp'!$A116)</f>
        <v>0</v>
      </c>
      <c r="U116" s="780">
        <f>SUMIFS('4. Details'!$Q$5:$Q$4484,'4. Details'!$C$5:$C$4484,"Total",'4. Details'!$A$5:$A$4484,'3. Summary of Exp'!$A116)</f>
        <v>0</v>
      </c>
      <c r="V116" s="780">
        <f t="shared" si="15"/>
        <v>203425650</v>
      </c>
      <c r="W116" s="780">
        <f t="shared" si="17"/>
        <v>120356545.59</v>
      </c>
    </row>
    <row r="117" spans="1:23" x14ac:dyDescent="0.25">
      <c r="A117" s="778" t="s">
        <v>301</v>
      </c>
      <c r="B117" s="779" t="s">
        <v>860</v>
      </c>
      <c r="C117" s="780">
        <f>SUMIFS('4. Details'!$I$5:$I$4484,'4. Details'!$C$5:$C$4484,"Consolidated Salary",'4. Details'!$A$5:$A$4484,'3. Summary of Exp'!$A117)</f>
        <v>127125000</v>
      </c>
      <c r="D117" s="780">
        <f>SUMIFS('4. Details'!$M$5:$M$4484,'4. Details'!$C$5:$C$4484,"Consolidated Salary",'4. Details'!$A$5:$A$4484,'3. Summary of Exp'!$A117)</f>
        <v>107125000</v>
      </c>
      <c r="E117" s="780">
        <f>SUMIFS('4. Details'!$J$5:$J$4484,'4. Details'!$C$5:$C$4484,"Consolidated Salary",'4. Details'!$A$5:$A$4484,'3. Summary of Exp'!$A117)</f>
        <v>36600000</v>
      </c>
      <c r="F117" s="780">
        <f>SUMIFS('4. Details'!$K$5:$K$4484,'4. Details'!$C$5:$C$4484,"Consolidated Salary",'4. Details'!$A$5:$A$4484,'3. Summary of Exp'!$A117)</f>
        <v>107125000</v>
      </c>
      <c r="G117" s="780">
        <f>SUMIFS('4. Details'!$L$5:$L$4484,'4. Details'!$C$5:$C$4484,"Consolidated Salary",'4. Details'!$A$5:$A$4484,'3. Summary of Exp'!$A117)</f>
        <v>0</v>
      </c>
      <c r="H117" s="780">
        <f>SUMIFS('4. Details'!$I$5:$I$4484,'4. Details'!$C$5:$C$4484,"Total Overhead Cost",'4. Details'!$A$5:$A$4484,'3. Summary of Exp'!$A117)</f>
        <v>145400000</v>
      </c>
      <c r="I117" s="780">
        <f>SUMIFS('4. Details'!$J$5:$J$4484,'4. Details'!$C$5:$C$4484,"Total Overhead Cost",'4. Details'!$A$5:$A$4484,'3. Summary of Exp'!$A117)</f>
        <v>1575000</v>
      </c>
      <c r="J117" s="780">
        <f>SUMIFS('4. Details'!$Q$5:$Q$4484,'4. Details'!$C$5:$C$4484,"Consolidated Salary",'4. Details'!$A$5:$A$4484,'3. Summary of Exp'!$A117)</f>
        <v>65880000</v>
      </c>
      <c r="K117" s="780">
        <f>SUMIFS('4. Details'!$M$5:$M$4484,'4. Details'!$C$5:$C$4484,"Total Overhead Cost",'4. Details'!$A$5:$A$4484,'3. Summary of Exp'!$A117)</f>
        <v>33150000</v>
      </c>
      <c r="L117" s="780">
        <f t="shared" si="11"/>
        <v>140275000</v>
      </c>
      <c r="M117" s="780">
        <f>SUMIFS('4. Details'!$K$5:$K$4484,'4. Details'!$C$5:$C$4484,"Total Overhead Cost",'4. Details'!$A$5:$A$4484,'3. Summary of Exp'!$A117)</f>
        <v>33150000</v>
      </c>
      <c r="N117" s="780">
        <f>SUMIFS('4. Details'!$L$5:$L$4484,'4. Details'!$C$5:$C$4484,"Total Overhead Cost",'4. Details'!$A$5:$A$4484,'3. Summary of Exp'!$A117)</f>
        <v>0</v>
      </c>
      <c r="O117" s="780">
        <f>SUMIFS('4. Details'!$I$5:$I$4484,'4. Details'!$C$5:$C$4484,"Total",'4. Details'!$A$5:$A$4484,'3. Summary of Exp'!$A117)</f>
        <v>0</v>
      </c>
      <c r="P117" s="780">
        <f>SUMIFS('4. Details'!$J$5:$J$4484,'4. Details'!$C$5:$C$4484,"Total",'4. Details'!$A$5:$A$4484,'3. Summary of Exp'!$A117)</f>
        <v>0</v>
      </c>
      <c r="Q117" s="780">
        <f>SUMIFS('4. Details'!Q$5:Q$4484,'4. Details'!$C$5:$C$4484,"Total Overhead Cost",'4. Details'!$A$5:$A$4484,'3. Summary of Exp'!$A117)</f>
        <v>2475000</v>
      </c>
      <c r="R117" s="780">
        <f>SUMIFS('4. Details'!$M$5:$M$4484,'4. Details'!$C$5:$C$4484,"Total",'4. Details'!$A$5:$A$4484,'3. Summary of Exp'!$A117)</f>
        <v>0</v>
      </c>
      <c r="S117" s="780">
        <f>SUMIFS('4. Details'!$K$5:$K$4484,'4. Details'!$C$5:$C$4484,"Total",'4. Details'!$A$5:$A$4484,'3. Summary of Exp'!$A117)</f>
        <v>0</v>
      </c>
      <c r="T117" s="780">
        <f>SUMIFS('4. Details'!$L$5:$L$4484,'4. Details'!$C$5:$C$4484,"Total",'4. Details'!$A$5:$A$4484,'3. Summary of Exp'!$A117)</f>
        <v>0</v>
      </c>
      <c r="U117" s="780">
        <f>SUMIFS('4. Details'!$Q$5:$Q$4484,'4. Details'!$C$5:$C$4484,"Total",'4. Details'!$A$5:$A$4484,'3. Summary of Exp'!$A117)</f>
        <v>0</v>
      </c>
      <c r="V117" s="780">
        <f t="shared" si="15"/>
        <v>140275000</v>
      </c>
      <c r="W117" s="780">
        <f t="shared" si="17"/>
        <v>68355000</v>
      </c>
    </row>
    <row r="118" spans="1:23" x14ac:dyDescent="0.25">
      <c r="A118" s="782" t="s">
        <v>706</v>
      </c>
      <c r="B118" s="779" t="s">
        <v>299</v>
      </c>
      <c r="C118" s="780">
        <f>SUMIFS('4. Details'!$I$5:$I$4484,'4. Details'!$C$5:$C$4484,"Consolidated Salary",'4. Details'!$A$5:$A$4484,'3. Summary of Exp'!$A118)</f>
        <v>0</v>
      </c>
      <c r="D118" s="780">
        <f>SUMIFS('4. Details'!$M$5:$M$4484,'4. Details'!$C$5:$C$4484,"Consolidated Salary",'4. Details'!$A$5:$A$4484,'3. Summary of Exp'!$A118)</f>
        <v>0</v>
      </c>
      <c r="E118" s="780">
        <f>SUMIFS('4. Details'!$J$5:$J$4484,'4. Details'!$C$5:$C$4484,"Consolidated Salary",'4. Details'!$A$5:$A$4484,'3. Summary of Exp'!$A118)</f>
        <v>0</v>
      </c>
      <c r="F118" s="780">
        <f>SUMIFS('4. Details'!$K$5:$K$4484,'4. Details'!$C$5:$C$4484,"Consolidated Salary",'4. Details'!$A$5:$A$4484,'3. Summary of Exp'!$A118)</f>
        <v>0</v>
      </c>
      <c r="G118" s="780">
        <f>SUMIFS('4. Details'!$L$5:$L$4484,'4. Details'!$C$5:$C$4484,"Consolidated Salary",'4. Details'!$A$5:$A$4484,'3. Summary of Exp'!$A118)</f>
        <v>0</v>
      </c>
      <c r="H118" s="780">
        <f>SUMIFS('4. Details'!$I$5:$I$4484,'4. Details'!$C$5:$C$4484,"Total Overhead Cost",'4. Details'!$A$5:$A$4484,'3. Summary of Exp'!$A118)</f>
        <v>600000</v>
      </c>
      <c r="I118" s="780">
        <f>SUMIFS('4. Details'!$J$5:$J$4484,'4. Details'!$C$5:$C$4484,"Total Overhead Cost",'4. Details'!$A$5:$A$4484,'3. Summary of Exp'!$A118)</f>
        <v>87500</v>
      </c>
      <c r="J118" s="780">
        <f>SUMIFS('4. Details'!$Q$5:$Q$4484,'4. Details'!$C$5:$C$4484,"Consolidated Salary",'4. Details'!$A$5:$A$4484,'3. Summary of Exp'!$A118)</f>
        <v>0</v>
      </c>
      <c r="K118" s="780">
        <f>SUMIFS('4. Details'!$M$5:$M$4484,'4. Details'!$C$5:$C$4484,"Total Overhead Cost",'4. Details'!$A$5:$A$4484,'3. Summary of Exp'!$A118)</f>
        <v>475000</v>
      </c>
      <c r="L118" s="780">
        <f t="shared" si="11"/>
        <v>475000</v>
      </c>
      <c r="M118" s="780">
        <f>SUMIFS('4. Details'!$K$5:$K$4484,'4. Details'!$C$5:$C$4484,"Total Overhead Cost",'4. Details'!$A$5:$A$4484,'3. Summary of Exp'!$A118)</f>
        <v>475000</v>
      </c>
      <c r="N118" s="780">
        <f>SUMIFS('4. Details'!$L$5:$L$4484,'4. Details'!$C$5:$C$4484,"Total Overhead Cost",'4. Details'!$A$5:$A$4484,'3. Summary of Exp'!$A118)</f>
        <v>0</v>
      </c>
      <c r="O118" s="780">
        <f>SUMIFS('4. Details'!$I$5:$I$4484,'4. Details'!$C$5:$C$4484,"Total",'4. Details'!$A$5:$A$4484,'3. Summary of Exp'!$A118)</f>
        <v>0</v>
      </c>
      <c r="P118" s="780">
        <f>SUMIFS('4. Details'!$J$5:$J$4484,'4. Details'!$C$5:$C$4484,"Total",'4. Details'!$A$5:$A$4484,'3. Summary of Exp'!$A118)</f>
        <v>0</v>
      </c>
      <c r="Q118" s="780">
        <f>SUMIFS('4. Details'!Q$5:Q$4484,'4. Details'!$C$5:$C$4484,"Total Overhead Cost",'4. Details'!$A$5:$A$4484,'3. Summary of Exp'!$A118)</f>
        <v>137500</v>
      </c>
      <c r="R118" s="780">
        <f>SUMIFS('4. Details'!$M$5:$M$4484,'4. Details'!$C$5:$C$4484,"Total",'4. Details'!$A$5:$A$4484,'3. Summary of Exp'!$A118)</f>
        <v>0</v>
      </c>
      <c r="S118" s="780">
        <f>SUMIFS('4. Details'!$K$5:$K$4484,'4. Details'!$C$5:$C$4484,"Total",'4. Details'!$A$5:$A$4484,'3. Summary of Exp'!$A118)</f>
        <v>0</v>
      </c>
      <c r="T118" s="780">
        <f>SUMIFS('4. Details'!$L$5:$L$4484,'4. Details'!$C$5:$C$4484,"Total",'4. Details'!$A$5:$A$4484,'3. Summary of Exp'!$A118)</f>
        <v>0</v>
      </c>
      <c r="U118" s="780">
        <f>SUMIFS('4. Details'!$Q$5:$Q$4484,'4. Details'!$C$5:$C$4484,"Total",'4. Details'!$A$5:$A$4484,'3. Summary of Exp'!$A118)</f>
        <v>0</v>
      </c>
      <c r="V118" s="780">
        <f t="shared" si="15"/>
        <v>475000</v>
      </c>
      <c r="W118" s="780">
        <f t="shared" si="17"/>
        <v>137500</v>
      </c>
    </row>
    <row r="119" spans="1:23" x14ac:dyDescent="0.25">
      <c r="A119" s="778" t="s">
        <v>291</v>
      </c>
      <c r="B119" s="779" t="s">
        <v>912</v>
      </c>
      <c r="C119" s="780">
        <f>SUMIFS('4. Details'!$I$5:$I$4484,'4. Details'!$C$5:$C$4484,"Consolidated Salary",'4. Details'!$A$5:$A$4484,'3. Summary of Exp'!$A119)</f>
        <v>83798540</v>
      </c>
      <c r="D119" s="780">
        <f>SUMIFS('4. Details'!$M$5:$M$4484,'4. Details'!$C$5:$C$4484,"Consolidated Salary",'4. Details'!$A$5:$A$4484,'3. Summary of Exp'!$A119)</f>
        <v>88798540</v>
      </c>
      <c r="E119" s="780">
        <f>SUMIFS('4. Details'!$J$5:$J$4484,'4. Details'!$C$5:$C$4484,"Consolidated Salary",'4. Details'!$A$5:$A$4484,'3. Summary of Exp'!$A119)</f>
        <v>35378798</v>
      </c>
      <c r="F119" s="780">
        <f>SUMIFS('4. Details'!$K$5:$K$4484,'4. Details'!$C$5:$C$4484,"Consolidated Salary",'4. Details'!$A$5:$A$4484,'3. Summary of Exp'!$A119)</f>
        <v>88798540</v>
      </c>
      <c r="G119" s="780">
        <f>SUMIFS('4. Details'!$L$5:$L$4484,'4. Details'!$C$5:$C$4484,"Consolidated Salary",'4. Details'!$A$5:$A$4484,'3. Summary of Exp'!$A119)</f>
        <v>0</v>
      </c>
      <c r="H119" s="780">
        <f>SUMIFS('4. Details'!$I$5:$I$4484,'4. Details'!$C$5:$C$4484,"Total Overhead Cost",'4. Details'!$A$5:$A$4484,'3. Summary of Exp'!$A119)</f>
        <v>80500000</v>
      </c>
      <c r="I119" s="780">
        <f>SUMIFS('4. Details'!$J$5:$J$4484,'4. Details'!$C$5:$C$4484,"Total Overhead Cost",'4. Details'!$A$5:$A$4484,'3. Summary of Exp'!$A119)</f>
        <v>4175000</v>
      </c>
      <c r="J119" s="780">
        <f>SUMIFS('4. Details'!$Q$5:$Q$4484,'4. Details'!$C$5:$C$4484,"Consolidated Salary",'4. Details'!$A$5:$A$4484,'3. Summary of Exp'!$A119)</f>
        <v>62305525.479999997</v>
      </c>
      <c r="K119" s="780">
        <f>SUMIFS('4. Details'!$M$5:$M$4484,'4. Details'!$C$5:$C$4484,"Total Overhead Cost",'4. Details'!$A$5:$A$4484,'3. Summary of Exp'!$A119)</f>
        <v>38200000</v>
      </c>
      <c r="L119" s="780">
        <f t="shared" si="11"/>
        <v>126998540</v>
      </c>
      <c r="M119" s="780">
        <f>SUMIFS('4. Details'!$K$5:$K$4484,'4. Details'!$C$5:$C$4484,"Total Overhead Cost",'4. Details'!$A$5:$A$4484,'3. Summary of Exp'!$A119)</f>
        <v>38200000</v>
      </c>
      <c r="N119" s="780">
        <f>SUMIFS('4. Details'!$L$5:$L$4484,'4. Details'!$C$5:$C$4484,"Total Overhead Cost",'4. Details'!$A$5:$A$4484,'3. Summary of Exp'!$A119)</f>
        <v>0</v>
      </c>
      <c r="O119" s="780">
        <f>SUMIFS('4. Details'!$I$5:$I$4484,'4. Details'!$C$5:$C$4484,"Total",'4. Details'!$A$5:$A$4484,'3. Summary of Exp'!$A119)</f>
        <v>78000000</v>
      </c>
      <c r="P119" s="780">
        <f>SUMIFS('4. Details'!$J$5:$J$4484,'4. Details'!$C$5:$C$4484,"Total",'4. Details'!$A$5:$A$4484,'3. Summary of Exp'!$A119)</f>
        <v>0</v>
      </c>
      <c r="Q119" s="780">
        <f>SUMIFS('4. Details'!Q$5:Q$4484,'4. Details'!$C$5:$C$4484,"Total Overhead Cost",'4. Details'!$A$5:$A$4484,'3. Summary of Exp'!$A119)</f>
        <v>6175000</v>
      </c>
      <c r="R119" s="780">
        <f>SUMIFS('4. Details'!$M$5:$M$4484,'4. Details'!$C$5:$C$4484,"Total",'4. Details'!$A$5:$A$4484,'3. Summary of Exp'!$A119)</f>
        <v>24000000</v>
      </c>
      <c r="S119" s="780">
        <f>SUMIFS('4. Details'!$K$5:$K$4484,'4. Details'!$C$5:$C$4484,"Total",'4. Details'!$A$5:$A$4484,'3. Summary of Exp'!$A119)</f>
        <v>24000000</v>
      </c>
      <c r="T119" s="780">
        <f>SUMIFS('4. Details'!$L$5:$L$4484,'4. Details'!$C$5:$C$4484,"Total",'4. Details'!$A$5:$A$4484,'3. Summary of Exp'!$A119)</f>
        <v>0</v>
      </c>
      <c r="U119" s="780">
        <f>SUMIFS('4. Details'!$Q$5:$Q$4484,'4. Details'!$C$5:$C$4484,"Total",'4. Details'!$A$5:$A$4484,'3. Summary of Exp'!$A119)</f>
        <v>0</v>
      </c>
      <c r="V119" s="780">
        <f t="shared" si="15"/>
        <v>150998540</v>
      </c>
      <c r="W119" s="780">
        <f t="shared" si="17"/>
        <v>68480525.479999989</v>
      </c>
    </row>
    <row r="120" spans="1:23" x14ac:dyDescent="0.25">
      <c r="A120" s="778" t="s">
        <v>70</v>
      </c>
      <c r="B120" s="779" t="s">
        <v>1886</v>
      </c>
      <c r="C120" s="780">
        <f>SUMIFS('4. Details'!$I$5:$I$4484,'4. Details'!$C$5:$C$4484,"Consolidated Salary",'4. Details'!$A$5:$A$4484,'3. Summary of Exp'!$A120)</f>
        <v>188729165</v>
      </c>
      <c r="D120" s="780">
        <f>SUMIFS('4. Details'!$M$5:$M$4484,'4. Details'!$C$5:$C$4484,"Consolidated Salary",'4. Details'!$A$5:$A$4484,'3. Summary of Exp'!$A120)</f>
        <v>163729165</v>
      </c>
      <c r="E120" s="780">
        <f>SUMIFS('4. Details'!$J$5:$J$4484,'4. Details'!$C$5:$C$4484,"Consolidated Salary",'4. Details'!$A$5:$A$4484,'3. Summary of Exp'!$A120)</f>
        <v>63893578</v>
      </c>
      <c r="F120" s="780">
        <f>SUMIFS('4. Details'!$K$5:$K$4484,'4. Details'!$C$5:$C$4484,"Consolidated Salary",'4. Details'!$A$5:$A$4484,'3. Summary of Exp'!$A120)</f>
        <v>163729165</v>
      </c>
      <c r="G120" s="780">
        <f>SUMIFS('4. Details'!$L$5:$L$4484,'4. Details'!$C$5:$C$4484,"Consolidated Salary",'4. Details'!$A$5:$A$4484,'3. Summary of Exp'!$A120)</f>
        <v>0</v>
      </c>
      <c r="H120" s="780">
        <f>SUMIFS('4. Details'!$I$5:$I$4484,'4. Details'!$C$5:$C$4484,"Total Overhead Cost",'4. Details'!$A$5:$A$4484,'3. Summary of Exp'!$A120)</f>
        <v>1246848000</v>
      </c>
      <c r="I120" s="780">
        <f>SUMIFS('4. Details'!$J$5:$J$4484,'4. Details'!$C$5:$C$4484,"Total Overhead Cost",'4. Details'!$A$5:$A$4484,'3. Summary of Exp'!$A120)</f>
        <v>226682196</v>
      </c>
      <c r="J120" s="780">
        <f>SUMIFS('4. Details'!$Q$5:$Q$4484,'4. Details'!$C$5:$C$4484,"Consolidated Salary",'4. Details'!$A$5:$A$4484,'3. Summary of Exp'!$A120)</f>
        <v>111722966.65000001</v>
      </c>
      <c r="K120" s="780">
        <f>SUMIFS('4. Details'!$M$5:$M$4484,'4. Details'!$C$5:$C$4484,"Total Overhead Cost",'4. Details'!$A$5:$A$4484,'3. Summary of Exp'!$A120)</f>
        <v>755248000</v>
      </c>
      <c r="L120" s="780">
        <f t="shared" si="11"/>
        <v>918977165</v>
      </c>
      <c r="M120" s="780">
        <f>SUMIFS('4. Details'!$K$5:$K$4484,'4. Details'!$C$5:$C$4484,"Total Overhead Cost",'4. Details'!$A$5:$A$4484,'3. Summary of Exp'!$A120)</f>
        <v>705248000</v>
      </c>
      <c r="N120" s="780">
        <f>SUMIFS('4. Details'!$L$5:$L$4484,'4. Details'!$C$5:$C$4484,"Total Overhead Cost",'4. Details'!$A$5:$A$4484,'3. Summary of Exp'!$A120)</f>
        <v>50000000</v>
      </c>
      <c r="O120" s="780">
        <f>SUMIFS('4. Details'!$I$5:$I$4484,'4. Details'!$C$5:$C$4484,"Total",'4. Details'!$A$5:$A$4484,'3. Summary of Exp'!$A120)</f>
        <v>3440000000</v>
      </c>
      <c r="P120" s="780">
        <f>SUMIFS('4. Details'!$J$5:$J$4484,'4. Details'!$C$5:$C$4484,"Total",'4. Details'!$A$5:$A$4484,'3. Summary of Exp'!$A120)</f>
        <v>429111677</v>
      </c>
      <c r="Q120" s="780">
        <f>SUMIFS('4. Details'!Q$5:Q$4484,'4. Details'!$C$5:$C$4484,"Total Overhead Cost",'4. Details'!$A$5:$A$4484,'3. Summary of Exp'!$A120)</f>
        <v>439740744.55000001</v>
      </c>
      <c r="R120" s="780">
        <f>SUMIFS('4. Details'!$M$5:$M$4484,'4. Details'!$C$5:$C$4484,"Total",'4. Details'!$A$5:$A$4484,'3. Summary of Exp'!$A120)</f>
        <v>1887000000</v>
      </c>
      <c r="S120" s="780">
        <f>SUMIFS('4. Details'!$K$5:$K$4484,'4. Details'!$C$5:$C$4484,"Total",'4. Details'!$A$5:$A$4484,'3. Summary of Exp'!$A120)</f>
        <v>807000000</v>
      </c>
      <c r="T120" s="780">
        <f>SUMIFS('4. Details'!$L$5:$L$4484,'4. Details'!$C$5:$C$4484,"Total",'4. Details'!$A$5:$A$4484,'3. Summary of Exp'!$A120)</f>
        <v>1080000000</v>
      </c>
      <c r="U120" s="780">
        <f>SUMIFS('4. Details'!$Q$5:$Q$4484,'4. Details'!$C$5:$C$4484,"Total",'4. Details'!$A$5:$A$4484,'3. Summary of Exp'!$A120)</f>
        <v>705261906</v>
      </c>
      <c r="V120" s="780">
        <f t="shared" si="15"/>
        <v>2805977165</v>
      </c>
      <c r="W120" s="780">
        <f t="shared" si="17"/>
        <v>1256725617.2</v>
      </c>
    </row>
    <row r="121" spans="1:23" x14ac:dyDescent="0.25">
      <c r="A121" s="778" t="s">
        <v>478</v>
      </c>
      <c r="B121" s="779" t="s">
        <v>1885</v>
      </c>
      <c r="C121" s="780">
        <f>SUMIFS('4. Details'!$I$5:$I$4484,'4. Details'!$C$5:$C$4484,"Consolidated Salary",'4. Details'!$A$5:$A$4484,'3. Summary of Exp'!$A121)</f>
        <v>0</v>
      </c>
      <c r="D121" s="780">
        <f>SUMIFS('4. Details'!$M$5:$M$4484,'4. Details'!$C$5:$C$4484,"Consolidated Salary",'4. Details'!$A$5:$A$4484,'3. Summary of Exp'!$A121)</f>
        <v>0</v>
      </c>
      <c r="E121" s="780">
        <f>SUMIFS('4. Details'!$J$5:$J$4484,'4. Details'!$C$5:$C$4484,"Consolidated Salary",'4. Details'!$A$5:$A$4484,'3. Summary of Exp'!$A121)</f>
        <v>0</v>
      </c>
      <c r="F121" s="780">
        <f>SUMIFS('4. Details'!$K$5:$K$4484,'4. Details'!$C$5:$C$4484,"Consolidated Salary",'4. Details'!$A$5:$A$4484,'3. Summary of Exp'!$A121)</f>
        <v>0</v>
      </c>
      <c r="G121" s="780">
        <f>SUMIFS('4. Details'!$L$5:$L$4484,'4. Details'!$C$5:$C$4484,"Consolidated Salary",'4. Details'!$A$5:$A$4484,'3. Summary of Exp'!$A121)</f>
        <v>0</v>
      </c>
      <c r="H121" s="780">
        <f>SUMIFS('4. Details'!$I$5:$I$4484,'4. Details'!$C$5:$C$4484,"Total Overhead Cost",'4. Details'!$A$5:$A$4484,'3. Summary of Exp'!$A121)</f>
        <v>300000</v>
      </c>
      <c r="I121" s="780">
        <f>SUMIFS('4. Details'!$J$5:$J$4484,'4. Details'!$C$5:$C$4484,"Total Overhead Cost",'4. Details'!$A$5:$A$4484,'3. Summary of Exp'!$A121)</f>
        <v>87500</v>
      </c>
      <c r="J121" s="780">
        <f>SUMIFS('4. Details'!$Q$5:$Q$4484,'4. Details'!$C$5:$C$4484,"Consolidated Salary",'4. Details'!$A$5:$A$4484,'3. Summary of Exp'!$A121)</f>
        <v>0</v>
      </c>
      <c r="K121" s="780">
        <f>SUMIFS('4. Details'!$M$5:$M$4484,'4. Details'!$C$5:$C$4484,"Total Overhead Cost",'4. Details'!$A$5:$A$4484,'3. Summary of Exp'!$A121)</f>
        <v>175000</v>
      </c>
      <c r="L121" s="780">
        <f t="shared" si="11"/>
        <v>175000</v>
      </c>
      <c r="M121" s="780">
        <f>SUMIFS('4. Details'!$K$5:$K$4484,'4. Details'!$C$5:$C$4484,"Total Overhead Cost",'4. Details'!$A$5:$A$4484,'3. Summary of Exp'!$A121)</f>
        <v>175000</v>
      </c>
      <c r="N121" s="780">
        <f>SUMIFS('4. Details'!$L$5:$L$4484,'4. Details'!$C$5:$C$4484,"Total Overhead Cost",'4. Details'!$A$5:$A$4484,'3. Summary of Exp'!$A121)</f>
        <v>0</v>
      </c>
      <c r="O121" s="780">
        <f>SUMIFS('4. Details'!$I$5:$I$4484,'4. Details'!$C$5:$C$4484,"Total",'4. Details'!$A$5:$A$4484,'3. Summary of Exp'!$A121)</f>
        <v>0</v>
      </c>
      <c r="P121" s="780">
        <f>SUMIFS('4. Details'!$J$5:$J$4484,'4. Details'!$C$5:$C$4484,"Total",'4. Details'!$A$5:$A$4484,'3. Summary of Exp'!$A121)</f>
        <v>0</v>
      </c>
      <c r="Q121" s="780">
        <f>SUMIFS('4. Details'!Q$5:Q$4484,'4. Details'!$C$5:$C$4484,"Total Overhead Cost",'4. Details'!$A$5:$A$4484,'3. Summary of Exp'!$A121)</f>
        <v>137500</v>
      </c>
      <c r="R121" s="780">
        <f>SUMIFS('4. Details'!$M$5:$M$4484,'4. Details'!$C$5:$C$4484,"Total",'4. Details'!$A$5:$A$4484,'3. Summary of Exp'!$A121)</f>
        <v>0</v>
      </c>
      <c r="S121" s="780">
        <f>SUMIFS('4. Details'!$K$5:$K$4484,'4. Details'!$C$5:$C$4484,"Total",'4. Details'!$A$5:$A$4484,'3. Summary of Exp'!$A121)</f>
        <v>0</v>
      </c>
      <c r="T121" s="780">
        <f>SUMIFS('4. Details'!$L$5:$L$4484,'4. Details'!$C$5:$C$4484,"Total",'4. Details'!$A$5:$A$4484,'3. Summary of Exp'!$A121)</f>
        <v>0</v>
      </c>
      <c r="U121" s="780">
        <f>SUMIFS('4. Details'!$Q$5:$Q$4484,'4. Details'!$C$5:$C$4484,"Total",'4. Details'!$A$5:$A$4484,'3. Summary of Exp'!$A121)</f>
        <v>0</v>
      </c>
      <c r="V121" s="780">
        <f t="shared" si="15"/>
        <v>175000</v>
      </c>
      <c r="W121" s="780">
        <f t="shared" si="17"/>
        <v>137500</v>
      </c>
    </row>
    <row r="122" spans="1:23" x14ac:dyDescent="0.25">
      <c r="A122" s="778" t="s">
        <v>302</v>
      </c>
      <c r="B122" s="779" t="s">
        <v>480</v>
      </c>
      <c r="C122" s="780">
        <f>SUMIFS('4. Details'!$I$5:$I$4484,'4. Details'!$C$5:$C$4484,"Consolidated Salary",'4. Details'!$A$5:$A$4484,'3. Summary of Exp'!$A122)</f>
        <v>1120000000</v>
      </c>
      <c r="D122" s="780">
        <f>SUMIFS('4. Details'!$M$5:$M$4484,'4. Details'!$C$5:$C$4484,"Consolidated Salary",'4. Details'!$A$5:$A$4484,'3. Summary of Exp'!$A122)</f>
        <v>1000000000</v>
      </c>
      <c r="E122" s="780">
        <f>SUMIFS('4. Details'!$J$5:$J$4484,'4. Details'!$C$5:$C$4484,"Consolidated Salary",'4. Details'!$A$5:$A$4484,'3. Summary of Exp'!$A122)</f>
        <v>381344662</v>
      </c>
      <c r="F122" s="780">
        <f>SUMIFS('4. Details'!$K$5:$K$4484,'4. Details'!$C$5:$C$4484,"Consolidated Salary",'4. Details'!$A$5:$A$4484,'3. Summary of Exp'!$A122)</f>
        <v>1000000000</v>
      </c>
      <c r="G122" s="780">
        <f>SUMIFS('4. Details'!$L$5:$L$4484,'4. Details'!$C$5:$C$4484,"Consolidated Salary",'4. Details'!$A$5:$A$4484,'3. Summary of Exp'!$A122)</f>
        <v>0</v>
      </c>
      <c r="H122" s="780">
        <f>SUMIFS('4. Details'!$I$5:$I$4484,'4. Details'!$C$5:$C$4484,"Total Overhead Cost",'4. Details'!$A$5:$A$4484,'3. Summary of Exp'!$A122)</f>
        <v>87000000</v>
      </c>
      <c r="I122" s="780">
        <f>SUMIFS('4. Details'!$J$5:$J$4484,'4. Details'!$C$5:$C$4484,"Total Overhead Cost",'4. Details'!$A$5:$A$4484,'3. Summary of Exp'!$A122)</f>
        <v>43885900</v>
      </c>
      <c r="J122" s="780">
        <f>SUMIFS('4. Details'!$Q$5:$Q$4484,'4. Details'!$C$5:$C$4484,"Consolidated Salary",'4. Details'!$A$5:$A$4484,'3. Summary of Exp'!$A122)</f>
        <v>689788715.69000006</v>
      </c>
      <c r="K122" s="780">
        <f>SUMIFS('4. Details'!$M$5:$M$4484,'4. Details'!$C$5:$C$4484,"Total Overhead Cost",'4. Details'!$A$5:$A$4484,'3. Summary of Exp'!$A122)</f>
        <v>79500000</v>
      </c>
      <c r="L122" s="780">
        <f t="shared" si="11"/>
        <v>1079500000</v>
      </c>
      <c r="M122" s="780">
        <f>SUMIFS('4. Details'!$K$5:$K$4484,'4. Details'!$C$5:$C$4484,"Total Overhead Cost",'4. Details'!$A$5:$A$4484,'3. Summary of Exp'!$A122)</f>
        <v>79500000</v>
      </c>
      <c r="N122" s="780">
        <f>SUMIFS('4. Details'!$L$5:$L$4484,'4. Details'!$C$5:$C$4484,"Total Overhead Cost",'4. Details'!$A$5:$A$4484,'3. Summary of Exp'!$A122)</f>
        <v>0</v>
      </c>
      <c r="O122" s="780">
        <f>SUMIFS('4. Details'!$I$5:$I$4484,'4. Details'!$C$5:$C$4484,"Total",'4. Details'!$A$5:$A$4484,'3. Summary of Exp'!$A122)</f>
        <v>1599000000</v>
      </c>
      <c r="P122" s="780">
        <f>SUMIFS('4. Details'!$J$5:$J$4484,'4. Details'!$C$5:$C$4484,"Total",'4. Details'!$A$5:$A$4484,'3. Summary of Exp'!$A122)</f>
        <v>0</v>
      </c>
      <c r="Q122" s="780">
        <f>SUMIFS('4. Details'!Q$5:Q$4484,'4. Details'!$C$5:$C$4484,"Total Overhead Cost",'4. Details'!$A$5:$A$4484,'3. Summary of Exp'!$A122)</f>
        <v>51680900</v>
      </c>
      <c r="R122" s="780">
        <f>SUMIFS('4. Details'!$M$5:$M$4484,'4. Details'!$C$5:$C$4484,"Total",'4. Details'!$A$5:$A$4484,'3. Summary of Exp'!$A122)</f>
        <v>1599000000</v>
      </c>
      <c r="S122" s="780">
        <f>SUMIFS('4. Details'!$K$5:$K$4484,'4. Details'!$C$5:$C$4484,"Total",'4. Details'!$A$5:$A$4484,'3. Summary of Exp'!$A122)</f>
        <v>1599000000</v>
      </c>
      <c r="T122" s="780">
        <f>SUMIFS('4. Details'!$L$5:$L$4484,'4. Details'!$C$5:$C$4484,"Total",'4. Details'!$A$5:$A$4484,'3. Summary of Exp'!$A122)</f>
        <v>0</v>
      </c>
      <c r="U122" s="780">
        <f>SUMIFS('4. Details'!$Q$5:$Q$4484,'4. Details'!$C$5:$C$4484,"Total",'4. Details'!$A$5:$A$4484,'3. Summary of Exp'!$A122)</f>
        <v>0</v>
      </c>
      <c r="V122" s="780">
        <f t="shared" si="15"/>
        <v>2678500000</v>
      </c>
      <c r="W122" s="780">
        <f t="shared" si="17"/>
        <v>741469615.69000006</v>
      </c>
    </row>
    <row r="123" spans="1:23" x14ac:dyDescent="0.25">
      <c r="A123" s="778" t="s">
        <v>90</v>
      </c>
      <c r="B123" s="779" t="s">
        <v>863</v>
      </c>
      <c r="C123" s="780">
        <f>SUMIFS('4. Details'!$I$5:$I$4484,'4. Details'!$C$5:$C$4484,"Consolidated Salary",'4. Details'!$A$5:$A$4484,'3. Summary of Exp'!$A123)</f>
        <v>84430210</v>
      </c>
      <c r="D123" s="780">
        <f>SUMIFS('4. Details'!$M$5:$M$4484,'4. Details'!$C$5:$C$4484,"Consolidated Salary",'4. Details'!$A$5:$A$4484,'3. Summary of Exp'!$A123)</f>
        <v>84430210</v>
      </c>
      <c r="E123" s="780">
        <f>SUMIFS('4. Details'!$J$5:$J$4484,'4. Details'!$C$5:$C$4484,"Consolidated Salary",'4. Details'!$A$5:$A$4484,'3. Summary of Exp'!$A123)</f>
        <v>33842137</v>
      </c>
      <c r="F123" s="780">
        <f>SUMIFS('4. Details'!$K$5:$K$4484,'4. Details'!$C$5:$C$4484,"Consolidated Salary",'4. Details'!$A$5:$A$4484,'3. Summary of Exp'!$A123)</f>
        <v>84430210</v>
      </c>
      <c r="G123" s="780">
        <f>SUMIFS('4. Details'!$L$5:$L$4484,'4. Details'!$C$5:$C$4484,"Consolidated Salary",'4. Details'!$A$5:$A$4484,'3. Summary of Exp'!$A123)</f>
        <v>0</v>
      </c>
      <c r="H123" s="780">
        <f>SUMIFS('4. Details'!$I$5:$I$4484,'4. Details'!$C$5:$C$4484,"Total Overhead Cost",'4. Details'!$A$5:$A$4484,'3. Summary of Exp'!$A123)</f>
        <v>6900000</v>
      </c>
      <c r="I123" s="780">
        <f>SUMIFS('4. Details'!$J$5:$J$4484,'4. Details'!$C$5:$C$4484,"Total Overhead Cost",'4. Details'!$A$5:$A$4484,'3. Summary of Exp'!$A123)</f>
        <v>875000</v>
      </c>
      <c r="J123" s="780">
        <f>SUMIFS('4. Details'!$Q$5:$Q$4484,'4. Details'!$C$5:$C$4484,"Consolidated Salary",'4. Details'!$A$5:$A$4484,'3. Summary of Exp'!$A123)</f>
        <v>60923352.450000003</v>
      </c>
      <c r="K123" s="780">
        <f>SUMIFS('4. Details'!$M$5:$M$4484,'4. Details'!$C$5:$C$4484,"Total Overhead Cost",'4. Details'!$A$5:$A$4484,'3. Summary of Exp'!$A123)</f>
        <v>5650000</v>
      </c>
      <c r="L123" s="780">
        <f t="shared" si="11"/>
        <v>90080210</v>
      </c>
      <c r="M123" s="780">
        <f>SUMIFS('4. Details'!$K$5:$K$4484,'4. Details'!$C$5:$C$4484,"Total Overhead Cost",'4. Details'!$A$5:$A$4484,'3. Summary of Exp'!$A123)</f>
        <v>5650000</v>
      </c>
      <c r="N123" s="780">
        <f>SUMIFS('4. Details'!$L$5:$L$4484,'4. Details'!$C$5:$C$4484,"Total Overhead Cost",'4. Details'!$A$5:$A$4484,'3. Summary of Exp'!$A123)</f>
        <v>0</v>
      </c>
      <c r="O123" s="780">
        <f>SUMIFS('4. Details'!$I$5:$I$4484,'4. Details'!$C$5:$C$4484,"Total",'4. Details'!$A$5:$A$4484,'3. Summary of Exp'!$A123)</f>
        <v>50000000</v>
      </c>
      <c r="P123" s="780">
        <f>SUMIFS('4. Details'!$J$5:$J$4484,'4. Details'!$C$5:$C$4484,"Total",'4. Details'!$A$5:$A$4484,'3. Summary of Exp'!$A123)</f>
        <v>0</v>
      </c>
      <c r="Q123" s="780">
        <f>SUMIFS('4. Details'!Q$5:Q$4484,'4. Details'!$C$5:$C$4484,"Total Overhead Cost",'4. Details'!$A$5:$A$4484,'3. Summary of Exp'!$A123)</f>
        <v>1375000</v>
      </c>
      <c r="R123" s="780">
        <f>SUMIFS('4. Details'!$M$5:$M$4484,'4. Details'!$C$5:$C$4484,"Total",'4. Details'!$A$5:$A$4484,'3. Summary of Exp'!$A123)</f>
        <v>20000000</v>
      </c>
      <c r="S123" s="780">
        <f>SUMIFS('4. Details'!$K$5:$K$4484,'4. Details'!$C$5:$C$4484,"Total",'4. Details'!$A$5:$A$4484,'3. Summary of Exp'!$A123)</f>
        <v>20000000</v>
      </c>
      <c r="T123" s="780">
        <f>SUMIFS('4. Details'!$L$5:$L$4484,'4. Details'!$C$5:$C$4484,"Total",'4. Details'!$A$5:$A$4484,'3. Summary of Exp'!$A123)</f>
        <v>0</v>
      </c>
      <c r="U123" s="780">
        <f>SUMIFS('4. Details'!$Q$5:$Q$4484,'4. Details'!$C$5:$C$4484,"Total",'4. Details'!$A$5:$A$4484,'3. Summary of Exp'!$A123)</f>
        <v>0</v>
      </c>
      <c r="V123" s="780">
        <f t="shared" si="15"/>
        <v>110080210</v>
      </c>
      <c r="W123" s="780">
        <f t="shared" si="17"/>
        <v>62298352.450000003</v>
      </c>
    </row>
    <row r="124" spans="1:23" x14ac:dyDescent="0.25">
      <c r="A124" s="778" t="s">
        <v>78</v>
      </c>
      <c r="B124" s="779" t="s">
        <v>1868</v>
      </c>
      <c r="C124" s="780">
        <f>SUMIFS('4. Details'!$I$5:$I$4484,'4. Details'!$C$5:$C$4484,"Consolidated Salary",'4. Details'!$A$5:$A$4484,'3. Summary of Exp'!$A124)</f>
        <v>296307470</v>
      </c>
      <c r="D124" s="780">
        <f>SUMIFS('4. Details'!$M$5:$M$4484,'4. Details'!$C$5:$C$4484,"Consolidated Salary",'4. Details'!$A$5:$A$4484,'3. Summary of Exp'!$A124)</f>
        <v>296307470</v>
      </c>
      <c r="E124" s="780">
        <f>SUMIFS('4. Details'!$J$5:$J$4484,'4. Details'!$C$5:$C$4484,"Consolidated Salary",'4. Details'!$A$5:$A$4484,'3. Summary of Exp'!$A124)</f>
        <v>122294110</v>
      </c>
      <c r="F124" s="780">
        <f>SUMIFS('4. Details'!$K$5:$K$4484,'4. Details'!$C$5:$C$4484,"Consolidated Salary",'4. Details'!$A$5:$A$4484,'3. Summary of Exp'!$A124)</f>
        <v>296307470</v>
      </c>
      <c r="G124" s="780">
        <f>SUMIFS('4. Details'!$L$5:$L$4484,'4. Details'!$C$5:$C$4484,"Consolidated Salary",'4. Details'!$A$5:$A$4484,'3. Summary of Exp'!$A124)</f>
        <v>0</v>
      </c>
      <c r="H124" s="780">
        <f>SUMIFS('4. Details'!$I$5:$I$4484,'4. Details'!$C$5:$C$4484,"Total Overhead Cost",'4. Details'!$A$5:$A$4484,'3. Summary of Exp'!$A124)</f>
        <v>27400000</v>
      </c>
      <c r="I124" s="780">
        <f>SUMIFS('4. Details'!$J$5:$J$4484,'4. Details'!$C$5:$C$4484,"Total Overhead Cost",'4. Details'!$A$5:$A$4484,'3. Summary of Exp'!$A124)</f>
        <v>700000</v>
      </c>
      <c r="J124" s="780">
        <f>SUMIFS('4. Details'!$Q$5:$Q$4484,'4. Details'!$C$5:$C$4484,"Consolidated Salary",'4. Details'!$A$5:$A$4484,'3. Summary of Exp'!$A124)</f>
        <v>219590277.97999999</v>
      </c>
      <c r="K124" s="780">
        <f>SUMIFS('4. Details'!$M$5:$M$4484,'4. Details'!$C$5:$C$4484,"Total Overhead Cost",'4. Details'!$A$5:$A$4484,'3. Summary of Exp'!$A124)</f>
        <v>26400000</v>
      </c>
      <c r="L124" s="780">
        <f t="shared" si="11"/>
        <v>322707470</v>
      </c>
      <c r="M124" s="780">
        <f>SUMIFS('4. Details'!$K$5:$K$4484,'4. Details'!$C$5:$C$4484,"Total Overhead Cost",'4. Details'!$A$5:$A$4484,'3. Summary of Exp'!$A124)</f>
        <v>26400000</v>
      </c>
      <c r="N124" s="780">
        <f>SUMIFS('4. Details'!$L$5:$L$4484,'4. Details'!$C$5:$C$4484,"Total Overhead Cost",'4. Details'!$A$5:$A$4484,'3. Summary of Exp'!$A124)</f>
        <v>0</v>
      </c>
      <c r="O124" s="780">
        <f>SUMIFS('4. Details'!$I$5:$I$4484,'4. Details'!$C$5:$C$4484,"Total",'4. Details'!$A$5:$A$4484,'3. Summary of Exp'!$A124)</f>
        <v>45000000</v>
      </c>
      <c r="P124" s="780">
        <f>SUMIFS('4. Details'!$J$5:$J$4484,'4. Details'!$C$5:$C$4484,"Total",'4. Details'!$A$5:$A$4484,'3. Summary of Exp'!$A124)</f>
        <v>0</v>
      </c>
      <c r="Q124" s="780">
        <f>SUMIFS('4. Details'!Q$5:Q$4484,'4. Details'!$C$5:$C$4484,"Total Overhead Cost",'4. Details'!$A$5:$A$4484,'3. Summary of Exp'!$A124)</f>
        <v>1100000</v>
      </c>
      <c r="R124" s="780">
        <f>SUMIFS('4. Details'!$M$5:$M$4484,'4. Details'!$C$5:$C$4484,"Total",'4. Details'!$A$5:$A$4484,'3. Summary of Exp'!$A124)</f>
        <v>21000000</v>
      </c>
      <c r="S124" s="780">
        <f>SUMIFS('4. Details'!$K$5:$K$4484,'4. Details'!$C$5:$C$4484,"Total",'4. Details'!$A$5:$A$4484,'3. Summary of Exp'!$A124)</f>
        <v>21000000</v>
      </c>
      <c r="T124" s="780">
        <f>SUMIFS('4. Details'!$L$5:$L$4484,'4. Details'!$C$5:$C$4484,"Total",'4. Details'!$A$5:$A$4484,'3. Summary of Exp'!$A124)</f>
        <v>0</v>
      </c>
      <c r="U124" s="780">
        <f>SUMIFS('4. Details'!$Q$5:$Q$4484,'4. Details'!$C$5:$C$4484,"Total",'4. Details'!$A$5:$A$4484,'3. Summary of Exp'!$A124)</f>
        <v>0</v>
      </c>
      <c r="V124" s="780">
        <f t="shared" si="15"/>
        <v>343707470</v>
      </c>
      <c r="W124" s="780">
        <f t="shared" si="17"/>
        <v>220690277.97999999</v>
      </c>
    </row>
    <row r="125" spans="1:23" x14ac:dyDescent="0.25">
      <c r="A125" s="778" t="s">
        <v>487</v>
      </c>
      <c r="B125" s="779" t="s">
        <v>867</v>
      </c>
      <c r="C125" s="780">
        <f>SUMIFS('4. Details'!$I$5:$I$4484,'4. Details'!$C$5:$C$4484,"Consolidated Salary",'4. Details'!$A$5:$A$4484,'3. Summary of Exp'!$A125)</f>
        <v>0</v>
      </c>
      <c r="D125" s="780">
        <f>SUMIFS('4. Details'!$M$5:$M$4484,'4. Details'!$C$5:$C$4484,"Consolidated Salary",'4. Details'!$A$5:$A$4484,'3. Summary of Exp'!$A125)</f>
        <v>0</v>
      </c>
      <c r="E125" s="780">
        <f>SUMIFS('4. Details'!$J$5:$J$4484,'4. Details'!$C$5:$C$4484,"Consolidated Salary",'4. Details'!$A$5:$A$4484,'3. Summary of Exp'!$A125)</f>
        <v>0</v>
      </c>
      <c r="F125" s="780">
        <f>SUMIFS('4. Details'!$K$5:$K$4484,'4. Details'!$C$5:$C$4484,"Consolidated Salary",'4. Details'!$A$5:$A$4484,'3. Summary of Exp'!$A125)</f>
        <v>0</v>
      </c>
      <c r="G125" s="780">
        <f>SUMIFS('4. Details'!$L$5:$L$4484,'4. Details'!$C$5:$C$4484,"Consolidated Salary",'4. Details'!$A$5:$A$4484,'3. Summary of Exp'!$A125)</f>
        <v>0</v>
      </c>
      <c r="H125" s="780">
        <f>SUMIFS('4. Details'!$I$5:$I$4484,'4. Details'!$C$5:$C$4484,"Total Overhead Cost",'4. Details'!$A$5:$A$4484,'3. Summary of Exp'!$A125)</f>
        <v>900000</v>
      </c>
      <c r="I125" s="780">
        <f>SUMIFS('4. Details'!$J$5:$J$4484,'4. Details'!$C$5:$C$4484,"Total Overhead Cost",'4. Details'!$A$5:$A$4484,'3. Summary of Exp'!$A125)</f>
        <v>262500</v>
      </c>
      <c r="J125" s="780">
        <f>SUMIFS('4. Details'!$Q$5:$Q$4484,'4. Details'!$C$5:$C$4484,"Consolidated Salary",'4. Details'!$A$5:$A$4484,'3. Summary of Exp'!$A125)</f>
        <v>0</v>
      </c>
      <c r="K125" s="780">
        <f>SUMIFS('4. Details'!$M$5:$M$4484,'4. Details'!$C$5:$C$4484,"Total Overhead Cost",'4. Details'!$A$5:$A$4484,'3. Summary of Exp'!$A125)</f>
        <v>525000</v>
      </c>
      <c r="L125" s="780">
        <f t="shared" si="11"/>
        <v>525000</v>
      </c>
      <c r="M125" s="780">
        <f>SUMIFS('4. Details'!$K$5:$K$4484,'4. Details'!$C$5:$C$4484,"Total Overhead Cost",'4. Details'!$A$5:$A$4484,'3. Summary of Exp'!$A125)</f>
        <v>525000</v>
      </c>
      <c r="N125" s="780">
        <f>SUMIFS('4. Details'!$L$5:$L$4484,'4. Details'!$C$5:$C$4484,"Total Overhead Cost",'4. Details'!$A$5:$A$4484,'3. Summary of Exp'!$A125)</f>
        <v>0</v>
      </c>
      <c r="O125" s="780">
        <f>SUMIFS('4. Details'!$I$5:$I$4484,'4. Details'!$C$5:$C$4484,"Total",'4. Details'!$A$5:$A$4484,'3. Summary of Exp'!$A125)</f>
        <v>0</v>
      </c>
      <c r="P125" s="780">
        <f>SUMIFS('4. Details'!$J$5:$J$4484,'4. Details'!$C$5:$C$4484,"Total",'4. Details'!$A$5:$A$4484,'3. Summary of Exp'!$A125)</f>
        <v>0</v>
      </c>
      <c r="Q125" s="780">
        <f>SUMIFS('4. Details'!Q$5:Q$4484,'4. Details'!$C$5:$C$4484,"Total Overhead Cost",'4. Details'!$A$5:$A$4484,'3. Summary of Exp'!$A125)</f>
        <v>412000</v>
      </c>
      <c r="R125" s="780">
        <f>SUMIFS('4. Details'!$M$5:$M$4484,'4. Details'!$C$5:$C$4484,"Total",'4. Details'!$A$5:$A$4484,'3. Summary of Exp'!$A125)</f>
        <v>0</v>
      </c>
      <c r="S125" s="780">
        <f>SUMIFS('4. Details'!$K$5:$K$4484,'4. Details'!$C$5:$C$4484,"Total",'4. Details'!$A$5:$A$4484,'3. Summary of Exp'!$A125)</f>
        <v>0</v>
      </c>
      <c r="T125" s="780">
        <f>SUMIFS('4. Details'!$L$5:$L$4484,'4. Details'!$C$5:$C$4484,"Total",'4. Details'!$A$5:$A$4484,'3. Summary of Exp'!$A125)</f>
        <v>0</v>
      </c>
      <c r="U125" s="780">
        <f>SUMIFS('4. Details'!$Q$5:$Q$4484,'4. Details'!$C$5:$C$4484,"Total",'4. Details'!$A$5:$A$4484,'3. Summary of Exp'!$A125)</f>
        <v>0</v>
      </c>
      <c r="V125" s="780">
        <f t="shared" si="15"/>
        <v>525000</v>
      </c>
      <c r="W125" s="780">
        <f t="shared" si="17"/>
        <v>412000</v>
      </c>
    </row>
    <row r="126" spans="1:23" x14ac:dyDescent="0.25">
      <c r="A126" s="778" t="s">
        <v>88</v>
      </c>
      <c r="B126" s="779" t="s">
        <v>868</v>
      </c>
      <c r="C126" s="780">
        <f>SUMIFS('4. Details'!$I$5:$I$4484,'4. Details'!$C$5:$C$4484,"Consolidated Salary",'4. Details'!$A$5:$A$4484,'3. Summary of Exp'!$A126)</f>
        <v>27355040</v>
      </c>
      <c r="D126" s="780">
        <f>SUMIFS('4. Details'!$M$5:$M$4484,'4. Details'!$C$5:$C$4484,"Consolidated Salary",'4. Details'!$A$5:$A$4484,'3. Summary of Exp'!$A126)</f>
        <v>35355040</v>
      </c>
      <c r="E126" s="780">
        <f>SUMIFS('4. Details'!$J$5:$J$4484,'4. Details'!$C$5:$C$4484,"Consolidated Salary",'4. Details'!$A$5:$A$4484,'3. Summary of Exp'!$A126)</f>
        <v>13124966</v>
      </c>
      <c r="F126" s="780">
        <f>SUMIFS('4. Details'!$K$5:$K$4484,'4. Details'!$C$5:$C$4484,"Consolidated Salary",'4. Details'!$A$5:$A$4484,'3. Summary of Exp'!$A126)</f>
        <v>35355040</v>
      </c>
      <c r="G126" s="780">
        <f>SUMIFS('4. Details'!$L$5:$L$4484,'4. Details'!$C$5:$C$4484,"Consolidated Salary",'4. Details'!$A$5:$A$4484,'3. Summary of Exp'!$A126)</f>
        <v>0</v>
      </c>
      <c r="H126" s="780">
        <f>SUMIFS('4. Details'!$I$5:$I$4484,'4. Details'!$C$5:$C$4484,"Total Overhead Cost",'4. Details'!$A$5:$A$4484,'3. Summary of Exp'!$A126)</f>
        <v>149950000</v>
      </c>
      <c r="I126" s="780">
        <f>SUMIFS('4. Details'!$J$5:$J$4484,'4. Details'!$C$5:$C$4484,"Total Overhead Cost",'4. Details'!$A$5:$A$4484,'3. Summary of Exp'!$A126)</f>
        <v>29448500</v>
      </c>
      <c r="J126" s="780">
        <f>SUMIFS('4. Details'!$Q$5:$Q$4484,'4. Details'!$C$5:$C$4484,"Consolidated Salary",'4. Details'!$A$5:$A$4484,'3. Summary of Exp'!$A126)</f>
        <v>24181082.600000001</v>
      </c>
      <c r="K126" s="780">
        <f>SUMIFS('4. Details'!$M$5:$M$4484,'4. Details'!$C$5:$C$4484,"Total Overhead Cost",'4. Details'!$A$5:$A$4484,'3. Summary of Exp'!$A126)</f>
        <v>93391000</v>
      </c>
      <c r="L126" s="780">
        <f t="shared" si="11"/>
        <v>128746040</v>
      </c>
      <c r="M126" s="780">
        <f>SUMIFS('4. Details'!$K$5:$K$4484,'4. Details'!$C$5:$C$4484,"Total Overhead Cost",'4. Details'!$A$5:$A$4484,'3. Summary of Exp'!$A126)</f>
        <v>93391000</v>
      </c>
      <c r="N126" s="780">
        <f>SUMIFS('4. Details'!$L$5:$L$4484,'4. Details'!$C$5:$C$4484,"Total Overhead Cost",'4. Details'!$A$5:$A$4484,'3. Summary of Exp'!$A126)</f>
        <v>0</v>
      </c>
      <c r="O126" s="780">
        <f>SUMIFS('4. Details'!$I$5:$I$4484,'4. Details'!$C$5:$C$4484,"Total",'4. Details'!$A$5:$A$4484,'3. Summary of Exp'!$A126)</f>
        <v>14000000</v>
      </c>
      <c r="P126" s="780">
        <f>SUMIFS('4. Details'!$J$5:$J$4484,'4. Details'!$C$5:$C$4484,"Total",'4. Details'!$A$5:$A$4484,'3. Summary of Exp'!$A126)</f>
        <v>0</v>
      </c>
      <c r="Q126" s="780">
        <f>SUMIFS('4. Details'!Q$5:Q$4484,'4. Details'!$C$5:$C$4484,"Total Overhead Cost",'4. Details'!$A$5:$A$4484,'3. Summary of Exp'!$A126)</f>
        <v>73285349.5</v>
      </c>
      <c r="R126" s="780">
        <f>SUMIFS('4. Details'!$M$5:$M$4484,'4. Details'!$C$5:$C$4484,"Total",'4. Details'!$A$5:$A$4484,'3. Summary of Exp'!$A126)</f>
        <v>6000000</v>
      </c>
      <c r="S126" s="780">
        <f>SUMIFS('4. Details'!$K$5:$K$4484,'4. Details'!$C$5:$C$4484,"Total",'4. Details'!$A$5:$A$4484,'3. Summary of Exp'!$A126)</f>
        <v>6000000</v>
      </c>
      <c r="T126" s="780">
        <f>SUMIFS('4. Details'!$L$5:$L$4484,'4. Details'!$C$5:$C$4484,"Total",'4. Details'!$A$5:$A$4484,'3. Summary of Exp'!$A126)</f>
        <v>0</v>
      </c>
      <c r="U126" s="780">
        <f>SUMIFS('4. Details'!$Q$5:$Q$4484,'4. Details'!$C$5:$C$4484,"Total",'4. Details'!$A$5:$A$4484,'3. Summary of Exp'!$A126)</f>
        <v>3444419.68</v>
      </c>
      <c r="V126" s="780">
        <f t="shared" si="15"/>
        <v>134746040</v>
      </c>
      <c r="W126" s="780">
        <f t="shared" si="17"/>
        <v>100910851.78</v>
      </c>
    </row>
    <row r="127" spans="1:23" x14ac:dyDescent="0.25">
      <c r="A127" s="778" t="s">
        <v>101</v>
      </c>
      <c r="B127" s="779" t="s">
        <v>869</v>
      </c>
      <c r="C127" s="780">
        <f>SUMIFS('4. Details'!$I$5:$I$4484,'4. Details'!$C$5:$C$4484,"Consolidated Salary",'4. Details'!$A$5:$A$4484,'3. Summary of Exp'!$A127)</f>
        <v>2667365000</v>
      </c>
      <c r="D127" s="780">
        <f>SUMIFS('4. Details'!$M$5:$M$4484,'4. Details'!$C$5:$C$4484,"Consolidated Salary",'4. Details'!$A$5:$A$4484,'3. Summary of Exp'!$A127)</f>
        <v>2947365000</v>
      </c>
      <c r="E127" s="780">
        <f>SUMIFS('4. Details'!$J$5:$J$4484,'4. Details'!$C$5:$C$4484,"Consolidated Salary",'4. Details'!$A$5:$A$4484,'3. Summary of Exp'!$A127)</f>
        <v>1114034297</v>
      </c>
      <c r="F127" s="780">
        <f>SUMIFS('4. Details'!$K$5:$K$4484,'4. Details'!$C$5:$C$4484,"Consolidated Salary",'4. Details'!$A$5:$A$4484,'3. Summary of Exp'!$A127)</f>
        <v>2947365000</v>
      </c>
      <c r="G127" s="780">
        <f>SUMIFS('4. Details'!$L$5:$L$4484,'4. Details'!$C$5:$C$4484,"Consolidated Salary",'4. Details'!$A$5:$A$4484,'3. Summary of Exp'!$A127)</f>
        <v>0</v>
      </c>
      <c r="H127" s="780">
        <f>SUMIFS('4. Details'!$I$5:$I$4484,'4. Details'!$C$5:$C$4484,"Total Overhead Cost",'4. Details'!$A$5:$A$4484,'3. Summary of Exp'!$A127)</f>
        <v>213500286.07999998</v>
      </c>
      <c r="I127" s="780">
        <f>SUMIFS('4. Details'!$J$5:$J$4484,'4. Details'!$C$5:$C$4484,"Total Overhead Cost",'4. Details'!$A$5:$A$4484,'3. Summary of Exp'!$A127)</f>
        <v>35060699</v>
      </c>
      <c r="J127" s="780">
        <f>SUMIFS('4. Details'!$Q$5:$Q$4484,'4. Details'!$C$5:$C$4484,"Consolidated Salary",'4. Details'!$A$5:$A$4484,'3. Summary of Exp'!$A127)</f>
        <v>2004485166.29</v>
      </c>
      <c r="K127" s="780">
        <f>SUMIFS('4. Details'!$M$5:$M$4484,'4. Details'!$C$5:$C$4484,"Total Overhead Cost",'4. Details'!$A$5:$A$4484,'3. Summary of Exp'!$A127)</f>
        <v>146958286.07999998</v>
      </c>
      <c r="L127" s="780">
        <f t="shared" si="11"/>
        <v>3094323286.0799999</v>
      </c>
      <c r="M127" s="780">
        <f>SUMIFS('4. Details'!$K$5:$K$4484,'4. Details'!$C$5:$C$4484,"Total Overhead Cost",'4. Details'!$A$5:$A$4484,'3. Summary of Exp'!$A127)</f>
        <v>146958286.07999998</v>
      </c>
      <c r="N127" s="780">
        <f>SUMIFS('4. Details'!$L$5:$L$4484,'4. Details'!$C$5:$C$4484,"Total Overhead Cost",'4. Details'!$A$5:$A$4484,'3. Summary of Exp'!$A127)</f>
        <v>0</v>
      </c>
      <c r="O127" s="780">
        <f>SUMIFS('4. Details'!$I$5:$I$4484,'4. Details'!$C$5:$C$4484,"Total",'4. Details'!$A$5:$A$4484,'3. Summary of Exp'!$A127)</f>
        <v>100000000</v>
      </c>
      <c r="P127" s="780">
        <f>SUMIFS('4. Details'!$J$5:$J$4484,'4. Details'!$C$5:$C$4484,"Total",'4. Details'!$A$5:$A$4484,'3. Summary of Exp'!$A127)</f>
        <v>0</v>
      </c>
      <c r="Q127" s="780">
        <f>SUMIFS('4. Details'!Q$5:Q$4484,'4. Details'!$C$5:$C$4484,"Total Overhead Cost",'4. Details'!$A$5:$A$4484,'3. Summary of Exp'!$A127)</f>
        <v>67141988.599999994</v>
      </c>
      <c r="R127" s="780">
        <f>SUMIFS('4. Details'!$M$5:$M$4484,'4. Details'!$C$5:$C$4484,"Total",'4. Details'!$A$5:$A$4484,'3. Summary of Exp'!$A127)</f>
        <v>33000000</v>
      </c>
      <c r="S127" s="780">
        <f>SUMIFS('4. Details'!$K$5:$K$4484,'4. Details'!$C$5:$C$4484,"Total",'4. Details'!$A$5:$A$4484,'3. Summary of Exp'!$A127)</f>
        <v>33000000</v>
      </c>
      <c r="T127" s="780">
        <f>SUMIFS('4. Details'!$L$5:$L$4484,'4. Details'!$C$5:$C$4484,"Total",'4. Details'!$A$5:$A$4484,'3. Summary of Exp'!$A127)</f>
        <v>0</v>
      </c>
      <c r="U127" s="780">
        <f>SUMIFS('4. Details'!$Q$5:$Q$4484,'4. Details'!$C$5:$C$4484,"Total",'4. Details'!$A$5:$A$4484,'3. Summary of Exp'!$A127)</f>
        <v>0</v>
      </c>
      <c r="V127" s="780">
        <f t="shared" si="15"/>
        <v>3127323286.0799999</v>
      </c>
      <c r="W127" s="780">
        <f t="shared" si="17"/>
        <v>2071627154.8899999</v>
      </c>
    </row>
    <row r="128" spans="1:23" x14ac:dyDescent="0.25">
      <c r="A128" s="782" t="s">
        <v>237</v>
      </c>
      <c r="B128" s="779" t="s">
        <v>870</v>
      </c>
      <c r="C128" s="780">
        <f>SUMIFS('4. Details'!$I$5:$I$4484,'4. Details'!$C$5:$C$4484,"Consolidated Salary",'4. Details'!$A$5:$A$4484,'3. Summary of Exp'!$A128)</f>
        <v>1348328430</v>
      </c>
      <c r="D128" s="780">
        <f>SUMIFS('4. Details'!$M$5:$M$4484,'4. Details'!$C$5:$C$4484,"Consolidated Salary",'4. Details'!$A$5:$A$4484,'3. Summary of Exp'!$A128)</f>
        <v>1261328430</v>
      </c>
      <c r="E128" s="780">
        <f>SUMIFS('4. Details'!$J$5:$J$4484,'4. Details'!$C$5:$C$4484,"Consolidated Salary",'4. Details'!$A$5:$A$4484,'3. Summary of Exp'!$A128)</f>
        <v>483881348</v>
      </c>
      <c r="F128" s="780">
        <f>SUMIFS('4. Details'!$K$5:$K$4484,'4. Details'!$C$5:$C$4484,"Consolidated Salary",'4. Details'!$A$5:$A$4484,'3. Summary of Exp'!$A128)</f>
        <v>1261328430</v>
      </c>
      <c r="G128" s="780">
        <f>SUMIFS('4. Details'!$L$5:$L$4484,'4. Details'!$C$5:$C$4484,"Consolidated Salary",'4. Details'!$A$5:$A$4484,'3. Summary of Exp'!$A128)</f>
        <v>0</v>
      </c>
      <c r="H128" s="780">
        <f>SUMIFS('4. Details'!$I$5:$I$4484,'4. Details'!$C$5:$C$4484,"Total Overhead Cost",'4. Details'!$A$5:$A$4484,'3. Summary of Exp'!$A128)</f>
        <v>100800000</v>
      </c>
      <c r="I128" s="780">
        <f>SUMIFS('4. Details'!$J$5:$J$4484,'4. Details'!$C$5:$C$4484,"Total Overhead Cost",'4. Details'!$A$5:$A$4484,'3. Summary of Exp'!$A128)</f>
        <v>12199725</v>
      </c>
      <c r="J128" s="780">
        <f>SUMIFS('4. Details'!$Q$5:$Q$4484,'4. Details'!$C$5:$C$4484,"Consolidated Salary",'4. Details'!$A$5:$A$4484,'3. Summary of Exp'!$A128)</f>
        <v>871448962.74000001</v>
      </c>
      <c r="K128" s="780">
        <f>SUMIFS('4. Details'!$M$5:$M$4484,'4. Details'!$C$5:$C$4484,"Total Overhead Cost",'4. Details'!$A$5:$A$4484,'3. Summary of Exp'!$A128)</f>
        <v>100800000</v>
      </c>
      <c r="L128" s="780">
        <f t="shared" si="11"/>
        <v>1362128430</v>
      </c>
      <c r="M128" s="780">
        <f>SUMIFS('4. Details'!$K$5:$K$4484,'4. Details'!$C$5:$C$4484,"Total Overhead Cost",'4. Details'!$A$5:$A$4484,'3. Summary of Exp'!$A128)</f>
        <v>100800000</v>
      </c>
      <c r="N128" s="780">
        <f>SUMIFS('4. Details'!$L$5:$L$4484,'4. Details'!$C$5:$C$4484,"Total Overhead Cost",'4. Details'!$A$5:$A$4484,'3. Summary of Exp'!$A128)</f>
        <v>0</v>
      </c>
      <c r="O128" s="780">
        <f>SUMIFS('4. Details'!$I$5:$I$4484,'4. Details'!$C$5:$C$4484,"Total",'4. Details'!$A$5:$A$4484,'3. Summary of Exp'!$A128)</f>
        <v>193000000</v>
      </c>
      <c r="P128" s="780">
        <f>SUMIFS('4. Details'!$J$5:$J$4484,'4. Details'!$C$5:$C$4484,"Total",'4. Details'!$A$5:$A$4484,'3. Summary of Exp'!$A128)</f>
        <v>0</v>
      </c>
      <c r="Q128" s="780">
        <f>SUMIFS('4. Details'!Q$5:Q$4484,'4. Details'!$C$5:$C$4484,"Total Overhead Cost",'4. Details'!$A$5:$A$4484,'3. Summary of Exp'!$A128)</f>
        <v>22286425</v>
      </c>
      <c r="R128" s="780">
        <f>SUMIFS('4. Details'!$M$5:$M$4484,'4. Details'!$C$5:$C$4484,"Total",'4. Details'!$A$5:$A$4484,'3. Summary of Exp'!$A128)</f>
        <v>143000000</v>
      </c>
      <c r="S128" s="780">
        <f>SUMIFS('4. Details'!$K$5:$K$4484,'4. Details'!$C$5:$C$4484,"Total",'4. Details'!$A$5:$A$4484,'3. Summary of Exp'!$A128)</f>
        <v>143000000</v>
      </c>
      <c r="T128" s="780">
        <f>SUMIFS('4. Details'!$L$5:$L$4484,'4. Details'!$C$5:$C$4484,"Total",'4. Details'!$A$5:$A$4484,'3. Summary of Exp'!$A128)</f>
        <v>0</v>
      </c>
      <c r="U128" s="780">
        <f>SUMIFS('4. Details'!$Q$5:$Q$4484,'4. Details'!$C$5:$C$4484,"Total",'4. Details'!$A$5:$A$4484,'3. Summary of Exp'!$A128)</f>
        <v>54769160</v>
      </c>
      <c r="V128" s="780">
        <f t="shared" si="15"/>
        <v>1505128430</v>
      </c>
      <c r="W128" s="780">
        <f t="shared" si="17"/>
        <v>948504547.74000001</v>
      </c>
    </row>
    <row r="129" spans="1:23" x14ac:dyDescent="0.25">
      <c r="A129" s="778" t="s">
        <v>84</v>
      </c>
      <c r="B129" s="779" t="s">
        <v>871</v>
      </c>
      <c r="C129" s="780">
        <f>SUMIFS('4. Details'!$I$5:$I$4484,'4. Details'!$C$5:$C$4484,"Consolidated Salary",'4. Details'!$A$5:$A$4484,'3. Summary of Exp'!$A129)</f>
        <v>24776875.32</v>
      </c>
      <c r="D129" s="780">
        <f>SUMIFS('4. Details'!$M$5:$M$4484,'4. Details'!$C$5:$C$4484,"Consolidated Salary",'4. Details'!$A$5:$A$4484,'3. Summary of Exp'!$A129)</f>
        <v>38776875.32</v>
      </c>
      <c r="E129" s="780">
        <f>SUMIFS('4. Details'!$J$5:$J$4484,'4. Details'!$C$5:$C$4484,"Consolidated Salary",'4. Details'!$A$5:$A$4484,'3. Summary of Exp'!$A129)</f>
        <v>14179849</v>
      </c>
      <c r="F129" s="780">
        <f>SUMIFS('4. Details'!$K$5:$K$4484,'4. Details'!$C$5:$C$4484,"Consolidated Salary",'4. Details'!$A$5:$A$4484,'3. Summary of Exp'!$A129)</f>
        <v>38776875.32</v>
      </c>
      <c r="G129" s="780">
        <f>SUMIFS('4. Details'!$L$5:$L$4484,'4. Details'!$C$5:$C$4484,"Consolidated Salary",'4. Details'!$A$5:$A$4484,'3. Summary of Exp'!$A129)</f>
        <v>0</v>
      </c>
      <c r="H129" s="780">
        <f>SUMIFS('4. Details'!$I$5:$I$4484,'4. Details'!$C$5:$C$4484,"Total Overhead Cost",'4. Details'!$A$5:$A$4484,'3. Summary of Exp'!$A129)</f>
        <v>10000000</v>
      </c>
      <c r="I129" s="780">
        <f>SUMIFS('4. Details'!$J$5:$J$4484,'4. Details'!$C$5:$C$4484,"Total Overhead Cost",'4. Details'!$A$5:$A$4484,'3. Summary of Exp'!$A129)</f>
        <v>875000</v>
      </c>
      <c r="J129" s="780">
        <f>SUMIFS('4. Details'!$Q$5:$Q$4484,'4. Details'!$C$5:$C$4484,"Consolidated Salary",'4. Details'!$A$5:$A$4484,'3. Summary of Exp'!$A129)</f>
        <v>25354678.93</v>
      </c>
      <c r="K129" s="780">
        <f>SUMIFS('4. Details'!$M$5:$M$4484,'4. Details'!$C$5:$C$4484,"Total Overhead Cost",'4. Details'!$A$5:$A$4484,'3. Summary of Exp'!$A129)</f>
        <v>7500000</v>
      </c>
      <c r="L129" s="780">
        <f t="shared" si="11"/>
        <v>46276875.32</v>
      </c>
      <c r="M129" s="780">
        <f>SUMIFS('4. Details'!$K$5:$K$4484,'4. Details'!$C$5:$C$4484,"Total Overhead Cost",'4. Details'!$A$5:$A$4484,'3. Summary of Exp'!$A129)</f>
        <v>7500000</v>
      </c>
      <c r="N129" s="780">
        <f>SUMIFS('4. Details'!$L$5:$L$4484,'4. Details'!$C$5:$C$4484,"Total Overhead Cost",'4. Details'!$A$5:$A$4484,'3. Summary of Exp'!$A129)</f>
        <v>0</v>
      </c>
      <c r="O129" s="780">
        <f>SUMIFS('4. Details'!$I$5:$I$4484,'4. Details'!$C$5:$C$4484,"Total",'4. Details'!$A$5:$A$4484,'3. Summary of Exp'!$A129)</f>
        <v>460000000</v>
      </c>
      <c r="P129" s="780">
        <f>SUMIFS('4. Details'!$J$5:$J$4484,'4. Details'!$C$5:$C$4484,"Total",'4. Details'!$A$5:$A$4484,'3. Summary of Exp'!$A129)</f>
        <v>205300720</v>
      </c>
      <c r="Q129" s="780">
        <f>SUMIFS('4. Details'!Q$5:Q$4484,'4. Details'!$C$5:$C$4484,"Total Overhead Cost",'4. Details'!$A$5:$A$4484,'3. Summary of Exp'!$A129)</f>
        <v>1375000</v>
      </c>
      <c r="R129" s="780">
        <f>SUMIFS('4. Details'!$M$5:$M$4484,'4. Details'!$C$5:$C$4484,"Total",'4. Details'!$A$5:$A$4484,'3. Summary of Exp'!$A129)</f>
        <v>460000000</v>
      </c>
      <c r="S129" s="780">
        <f>SUMIFS('4. Details'!$K$5:$K$4484,'4. Details'!$C$5:$C$4484,"Total",'4. Details'!$A$5:$A$4484,'3. Summary of Exp'!$A129)</f>
        <v>460000000</v>
      </c>
      <c r="T129" s="780">
        <f>SUMIFS('4. Details'!$L$5:$L$4484,'4. Details'!$C$5:$C$4484,"Total",'4. Details'!$A$5:$A$4484,'3. Summary of Exp'!$A129)</f>
        <v>0</v>
      </c>
      <c r="U129" s="780">
        <f>SUMIFS('4. Details'!$Q$5:$Q$4484,'4. Details'!$C$5:$C$4484,"Total",'4. Details'!$A$5:$A$4484,'3. Summary of Exp'!$A129)</f>
        <v>235449920</v>
      </c>
      <c r="V129" s="780">
        <f t="shared" si="15"/>
        <v>506276875.31999999</v>
      </c>
      <c r="W129" s="780">
        <f t="shared" si="17"/>
        <v>262179598.93000001</v>
      </c>
    </row>
    <row r="130" spans="1:23" x14ac:dyDescent="0.25">
      <c r="A130" s="778" t="s">
        <v>486</v>
      </c>
      <c r="B130" s="779" t="s">
        <v>872</v>
      </c>
      <c r="C130" s="780">
        <f>SUMIFS('4. Details'!$I$5:$I$4484,'4. Details'!$C$5:$C$4484,"Consolidated Salary",'4. Details'!$A$5:$A$4484,'3. Summary of Exp'!$A130)</f>
        <v>0</v>
      </c>
      <c r="D130" s="780">
        <f>SUMIFS('4. Details'!$M$5:$M$4484,'4. Details'!$C$5:$C$4484,"Consolidated Salary",'4. Details'!$A$5:$A$4484,'3. Summary of Exp'!$A130)</f>
        <v>0</v>
      </c>
      <c r="E130" s="780">
        <f>SUMIFS('4. Details'!$J$5:$J$4484,'4. Details'!$C$5:$C$4484,"Consolidated Salary",'4. Details'!$A$5:$A$4484,'3. Summary of Exp'!$A130)</f>
        <v>0</v>
      </c>
      <c r="F130" s="780">
        <f>SUMIFS('4. Details'!$K$5:$K$4484,'4. Details'!$C$5:$C$4484,"Consolidated Salary",'4. Details'!$A$5:$A$4484,'3. Summary of Exp'!$A130)</f>
        <v>0</v>
      </c>
      <c r="G130" s="780">
        <f>SUMIFS('4. Details'!$L$5:$L$4484,'4. Details'!$C$5:$C$4484,"Consolidated Salary",'4. Details'!$A$5:$A$4484,'3. Summary of Exp'!$A130)</f>
        <v>0</v>
      </c>
      <c r="H130" s="780">
        <f>SUMIFS('4. Details'!$I$5:$I$4484,'4. Details'!$C$5:$C$4484,"Total Overhead Cost",'4. Details'!$A$5:$A$4484,'3. Summary of Exp'!$A130)</f>
        <v>1800000</v>
      </c>
      <c r="I130" s="780">
        <f>SUMIFS('4. Details'!$J$5:$J$4484,'4. Details'!$C$5:$C$4484,"Total Overhead Cost",'4. Details'!$A$5:$A$4484,'3. Summary of Exp'!$A130)</f>
        <v>437500</v>
      </c>
      <c r="J130" s="780">
        <f>SUMIFS('4. Details'!$Q$5:$Q$4484,'4. Details'!$C$5:$C$4484,"Consolidated Salary",'4. Details'!$A$5:$A$4484,'3. Summary of Exp'!$A130)</f>
        <v>0</v>
      </c>
      <c r="K130" s="780">
        <f>SUMIFS('4. Details'!$M$5:$M$4484,'4. Details'!$C$5:$C$4484,"Total Overhead Cost",'4. Details'!$A$5:$A$4484,'3. Summary of Exp'!$A130)</f>
        <v>1175000</v>
      </c>
      <c r="L130" s="780">
        <f t="shared" si="11"/>
        <v>1175000</v>
      </c>
      <c r="M130" s="780">
        <f>SUMIFS('4. Details'!$K$5:$K$4484,'4. Details'!$C$5:$C$4484,"Total Overhead Cost",'4. Details'!$A$5:$A$4484,'3. Summary of Exp'!$A130)</f>
        <v>1175000</v>
      </c>
      <c r="N130" s="780">
        <f>SUMIFS('4. Details'!$L$5:$L$4484,'4. Details'!$C$5:$C$4484,"Total Overhead Cost",'4. Details'!$A$5:$A$4484,'3. Summary of Exp'!$A130)</f>
        <v>0</v>
      </c>
      <c r="O130" s="780">
        <f>SUMIFS('4. Details'!$I$5:$I$4484,'4. Details'!$C$5:$C$4484,"Total",'4. Details'!$A$5:$A$4484,'3. Summary of Exp'!$A130)</f>
        <v>0</v>
      </c>
      <c r="P130" s="780">
        <f>SUMIFS('4. Details'!$J$5:$J$4484,'4. Details'!$C$5:$C$4484,"Total",'4. Details'!$A$5:$A$4484,'3. Summary of Exp'!$A130)</f>
        <v>0</v>
      </c>
      <c r="Q130" s="780">
        <f>SUMIFS('4. Details'!Q$5:Q$4484,'4. Details'!$C$5:$C$4484,"Total Overhead Cost",'4. Details'!$A$5:$A$4484,'3. Summary of Exp'!$A130)</f>
        <v>687500</v>
      </c>
      <c r="R130" s="780">
        <f>SUMIFS('4. Details'!$M$5:$M$4484,'4. Details'!$C$5:$C$4484,"Total",'4. Details'!$A$5:$A$4484,'3. Summary of Exp'!$A130)</f>
        <v>0</v>
      </c>
      <c r="S130" s="780">
        <f>SUMIFS('4. Details'!$K$5:$K$4484,'4. Details'!$C$5:$C$4484,"Total",'4. Details'!$A$5:$A$4484,'3. Summary of Exp'!$A130)</f>
        <v>0</v>
      </c>
      <c r="T130" s="780">
        <f>SUMIFS('4. Details'!$L$5:$L$4484,'4. Details'!$C$5:$C$4484,"Total",'4. Details'!$A$5:$A$4484,'3. Summary of Exp'!$A130)</f>
        <v>0</v>
      </c>
      <c r="U130" s="780">
        <f>SUMIFS('4. Details'!$Q$5:$Q$4484,'4. Details'!$C$5:$C$4484,"Total",'4. Details'!$A$5:$A$4484,'3. Summary of Exp'!$A130)</f>
        <v>0</v>
      </c>
      <c r="V130" s="780">
        <f t="shared" si="15"/>
        <v>1175000</v>
      </c>
      <c r="W130" s="780">
        <f t="shared" si="17"/>
        <v>687500</v>
      </c>
    </row>
    <row r="131" spans="1:23" x14ac:dyDescent="0.25">
      <c r="A131" s="781" t="s">
        <v>1684</v>
      </c>
      <c r="B131" s="779" t="s">
        <v>1359</v>
      </c>
      <c r="C131" s="780">
        <f>SUMIFS('4. Details'!$I$5:$I$4484,'4. Details'!$C$5:$C$4484,"Consolidated Salary",'4. Details'!$A$5:$A$4484,'3. Summary of Exp'!$A131)</f>
        <v>11591438</v>
      </c>
      <c r="D131" s="780">
        <f>SUMIFS('4. Details'!$M$5:$M$4484,'4. Details'!$C$5:$C$4484,"Consolidated Salary",'4. Details'!$A$5:$A$4484,'3. Summary of Exp'!$A131)</f>
        <v>11591438</v>
      </c>
      <c r="E131" s="780">
        <f>SUMIFS('4. Details'!$J$5:$J$4484,'4. Details'!$C$5:$C$4484,"Consolidated Salary",'4. Details'!$A$5:$A$4484,'3. Summary of Exp'!$A131)</f>
        <v>1574163</v>
      </c>
      <c r="F131" s="780">
        <f>SUMIFS('4. Details'!$K$5:$K$4484,'4. Details'!$C$5:$C$4484,"Consolidated Salary",'4. Details'!$A$5:$A$4484,'3. Summary of Exp'!$A131)</f>
        <v>11591438</v>
      </c>
      <c r="G131" s="780">
        <f>SUMIFS('4. Details'!$L$5:$L$4484,'4. Details'!$C$5:$C$4484,"Consolidated Salary",'4. Details'!$A$5:$A$4484,'3. Summary of Exp'!$A131)</f>
        <v>0</v>
      </c>
      <c r="H131" s="780">
        <f>SUMIFS('4. Details'!$I$5:$I$4484,'4. Details'!$C$5:$C$4484,"Total Overhead Cost",'4. Details'!$A$5:$A$4484,'3. Summary of Exp'!$A131)</f>
        <v>54000000</v>
      </c>
      <c r="I131" s="780">
        <f>SUMIFS('4. Details'!$J$5:$J$4484,'4. Details'!$C$5:$C$4484,"Total Overhead Cost",'4. Details'!$A$5:$A$4484,'3. Summary of Exp'!$A131)</f>
        <v>8500000</v>
      </c>
      <c r="J131" s="780">
        <f>SUMIFS('4. Details'!$Q$5:$Q$4484,'4. Details'!$C$5:$C$4484,"Consolidated Salary",'4. Details'!$A$5:$A$4484,'3. Summary of Exp'!$A131)</f>
        <v>4757338.26</v>
      </c>
      <c r="K131" s="780">
        <f>SUMIFS('4. Details'!$M$5:$M$4484,'4. Details'!$C$5:$C$4484,"Total Overhead Cost",'4. Details'!$A$5:$A$4484,'3. Summary of Exp'!$A131)</f>
        <v>34500000</v>
      </c>
      <c r="L131" s="780">
        <f t="shared" si="11"/>
        <v>46091438</v>
      </c>
      <c r="M131" s="780">
        <f>SUMIFS('4. Details'!$K$5:$K$4484,'4. Details'!$C$5:$C$4484,"Total Overhead Cost",'4. Details'!$A$5:$A$4484,'3. Summary of Exp'!$A131)</f>
        <v>34500000</v>
      </c>
      <c r="N131" s="780">
        <f>SUMIFS('4. Details'!$L$5:$L$4484,'4. Details'!$C$5:$C$4484,"Total Overhead Cost",'4. Details'!$A$5:$A$4484,'3. Summary of Exp'!$A131)</f>
        <v>0</v>
      </c>
      <c r="O131" s="780">
        <f>SUMIFS('4. Details'!$I$5:$I$4484,'4. Details'!$C$5:$C$4484,"Total",'4. Details'!$A$5:$A$4484,'3. Summary of Exp'!$A131)</f>
        <v>303500000</v>
      </c>
      <c r="P131" s="780">
        <f>SUMIFS('4. Details'!$J$5:$J$4484,'4. Details'!$C$5:$C$4484,"Total",'4. Details'!$A$5:$A$4484,'3. Summary of Exp'!$A131)</f>
        <v>1495000</v>
      </c>
      <c r="Q131" s="780">
        <f>SUMIFS('4. Details'!Q$5:Q$4484,'4. Details'!$C$5:$C$4484,"Total Overhead Cost",'4. Details'!$A$5:$A$4484,'3. Summary of Exp'!$A131)</f>
        <v>10500000</v>
      </c>
      <c r="R131" s="780">
        <f>SUMIFS('4. Details'!$M$5:$M$4484,'4. Details'!$C$5:$C$4484,"Total",'4. Details'!$A$5:$A$4484,'3. Summary of Exp'!$A131)</f>
        <v>107000000</v>
      </c>
      <c r="S131" s="780">
        <f>SUMIFS('4. Details'!$K$5:$K$4484,'4. Details'!$C$5:$C$4484,"Total",'4. Details'!$A$5:$A$4484,'3. Summary of Exp'!$A131)</f>
        <v>107000000</v>
      </c>
      <c r="T131" s="780">
        <f>SUMIFS('4. Details'!$L$5:$L$4484,'4. Details'!$C$5:$C$4484,"Total",'4. Details'!$A$5:$A$4484,'3. Summary of Exp'!$A131)</f>
        <v>0</v>
      </c>
      <c r="U131" s="780">
        <f>SUMIFS('4. Details'!$Q$5:$Q$4484,'4. Details'!$C$5:$C$4484,"Total",'4. Details'!$A$5:$A$4484,'3. Summary of Exp'!$A131)</f>
        <v>44697098.060000002</v>
      </c>
      <c r="V131" s="780">
        <f t="shared" si="15"/>
        <v>153091438</v>
      </c>
      <c r="W131" s="780">
        <f t="shared" si="17"/>
        <v>59954436.32</v>
      </c>
    </row>
    <row r="132" spans="1:23" x14ac:dyDescent="0.25">
      <c r="A132" s="782" t="s">
        <v>1697</v>
      </c>
      <c r="B132" s="779" t="s">
        <v>862</v>
      </c>
      <c r="C132" s="780">
        <f>SUMIFS('4. Details'!$I$5:$I$4484,'4. Details'!$C$5:$C$4484,"Consolidated Salary",'4. Details'!$A$5:$A$4484,'3. Summary of Exp'!$A132)</f>
        <v>0</v>
      </c>
      <c r="D132" s="780">
        <f>SUMIFS('4. Details'!$M$5:$M$4484,'4. Details'!$C$5:$C$4484,"Consolidated Salary",'4. Details'!$A$5:$A$4484,'3. Summary of Exp'!$A132)</f>
        <v>0</v>
      </c>
      <c r="E132" s="780">
        <f>SUMIFS('4. Details'!$J$5:$J$4484,'4. Details'!$C$5:$C$4484,"Consolidated Salary",'4. Details'!$A$5:$A$4484,'3. Summary of Exp'!$A132)</f>
        <v>0</v>
      </c>
      <c r="F132" s="780">
        <f>SUMIFS('4. Details'!$K$5:$K$4484,'4. Details'!$C$5:$C$4484,"Consolidated Salary",'4. Details'!$A$5:$A$4484,'3. Summary of Exp'!$A132)</f>
        <v>0</v>
      </c>
      <c r="G132" s="780">
        <f>SUMIFS('4. Details'!$L$5:$L$4484,'4. Details'!$C$5:$C$4484,"Consolidated Salary",'4. Details'!$A$5:$A$4484,'3. Summary of Exp'!$A132)</f>
        <v>0</v>
      </c>
      <c r="H132" s="780">
        <f>SUMIFS('4. Details'!$I$5:$I$4484,'4. Details'!$C$5:$C$4484,"Total Overhead Cost",'4. Details'!$A$5:$A$4484,'3. Summary of Exp'!$A132)</f>
        <v>1200000</v>
      </c>
      <c r="I132" s="780">
        <f>SUMIFS('4. Details'!$J$5:$J$4484,'4. Details'!$C$5:$C$4484,"Total Overhead Cost",'4. Details'!$A$5:$A$4484,'3. Summary of Exp'!$A132)</f>
        <v>0</v>
      </c>
      <c r="J132" s="780">
        <f>SUMIFS('4. Details'!$Q$5:$Q$4484,'4. Details'!$C$5:$C$4484,"Consolidated Salary",'4. Details'!$A$5:$A$4484,'3. Summary of Exp'!$A132)</f>
        <v>0</v>
      </c>
      <c r="K132" s="780">
        <f>SUMIFS('4. Details'!$M$5:$M$4484,'4. Details'!$C$5:$C$4484,"Total Overhead Cost",'4. Details'!$A$5:$A$4484,'3. Summary of Exp'!$A132)</f>
        <v>1012000</v>
      </c>
      <c r="L132" s="780">
        <f t="shared" si="11"/>
        <v>1012000</v>
      </c>
      <c r="M132" s="780">
        <f>SUMIFS('4. Details'!$K$5:$K$4484,'4. Details'!$C$5:$C$4484,"Total Overhead Cost",'4. Details'!$A$5:$A$4484,'3. Summary of Exp'!$A132)</f>
        <v>1012000</v>
      </c>
      <c r="N132" s="780">
        <f>SUMIFS('4. Details'!$L$5:$L$4484,'4. Details'!$C$5:$C$4484,"Total Overhead Cost",'4. Details'!$A$5:$A$4484,'3. Summary of Exp'!$A132)</f>
        <v>0</v>
      </c>
      <c r="O132" s="780">
        <f>SUMIFS('4. Details'!$I$5:$I$4484,'4. Details'!$C$5:$C$4484,"Total",'4. Details'!$A$5:$A$4484,'3. Summary of Exp'!$A132)</f>
        <v>0</v>
      </c>
      <c r="P132" s="780">
        <f>SUMIFS('4. Details'!$J$5:$J$4484,'4. Details'!$C$5:$C$4484,"Total",'4. Details'!$A$5:$A$4484,'3. Summary of Exp'!$A132)</f>
        <v>0</v>
      </c>
      <c r="Q132" s="780">
        <f>SUMIFS('4. Details'!Q$5:Q$4484,'4. Details'!$C$5:$C$4484,"Total Overhead Cost",'4. Details'!$A$5:$A$4484,'3. Summary of Exp'!$A132)</f>
        <v>0</v>
      </c>
      <c r="R132" s="780">
        <f>SUMIFS('4. Details'!$M$5:$M$4484,'4. Details'!$C$5:$C$4484,"Total",'4. Details'!$A$5:$A$4484,'3. Summary of Exp'!$A132)</f>
        <v>0</v>
      </c>
      <c r="S132" s="780">
        <f>SUMIFS('4. Details'!$K$5:$K$4484,'4. Details'!$C$5:$C$4484,"Total",'4. Details'!$A$5:$A$4484,'3. Summary of Exp'!$A132)</f>
        <v>0</v>
      </c>
      <c r="T132" s="780">
        <f>SUMIFS('4. Details'!$L$5:$L$4484,'4. Details'!$C$5:$C$4484,"Total",'4. Details'!$A$5:$A$4484,'3. Summary of Exp'!$A132)</f>
        <v>0</v>
      </c>
      <c r="U132" s="780">
        <f>SUMIFS('4. Details'!$Q$5:$Q$4484,'4. Details'!$C$5:$C$4484,"Total",'4. Details'!$A$5:$A$4484,'3. Summary of Exp'!$A132)</f>
        <v>0</v>
      </c>
      <c r="V132" s="780">
        <f t="shared" si="15"/>
        <v>1012000</v>
      </c>
      <c r="W132" s="780">
        <f t="shared" si="17"/>
        <v>0</v>
      </c>
    </row>
    <row r="133" spans="1:23" x14ac:dyDescent="0.25">
      <c r="A133" s="782" t="s">
        <v>1703</v>
      </c>
      <c r="B133" s="779" t="s">
        <v>865</v>
      </c>
      <c r="C133" s="780">
        <f>SUMIFS('4. Details'!$I$5:$I$4484,'4. Details'!$C$5:$C$4484,"Consolidated Salary",'4. Details'!$A$5:$A$4484,'3. Summary of Exp'!$A133)</f>
        <v>416425340</v>
      </c>
      <c r="D133" s="780">
        <f>SUMIFS('4. Details'!$M$5:$M$4484,'4. Details'!$C$5:$C$4484,"Consolidated Salary",'4. Details'!$A$5:$A$4484,'3. Summary of Exp'!$A133)</f>
        <v>416425340</v>
      </c>
      <c r="E133" s="780">
        <f>SUMIFS('4. Details'!$J$5:$J$4484,'4. Details'!$C$5:$C$4484,"Consolidated Salary",'4. Details'!$A$5:$A$4484,'3. Summary of Exp'!$A133)</f>
        <v>163799563</v>
      </c>
      <c r="F133" s="780">
        <f>SUMIFS('4. Details'!$K$5:$K$4484,'4. Details'!$C$5:$C$4484,"Consolidated Salary",'4. Details'!$A$5:$A$4484,'3. Summary of Exp'!$A133)</f>
        <v>416425340</v>
      </c>
      <c r="G133" s="780">
        <f>SUMIFS('4. Details'!$L$5:$L$4484,'4. Details'!$C$5:$C$4484,"Consolidated Salary",'4. Details'!$A$5:$A$4484,'3. Summary of Exp'!$A133)</f>
        <v>0</v>
      </c>
      <c r="H133" s="780">
        <f>SUMIFS('4. Details'!$I$5:$I$4484,'4. Details'!$C$5:$C$4484,"Total Overhead Cost",'4. Details'!$A$5:$A$4484,'3. Summary of Exp'!$A133)</f>
        <v>20000000</v>
      </c>
      <c r="I133" s="780">
        <f>SUMIFS('4. Details'!$J$5:$J$4484,'4. Details'!$C$5:$C$4484,"Total Overhead Cost",'4. Details'!$A$5:$A$4484,'3. Summary of Exp'!$A133)</f>
        <v>875500</v>
      </c>
      <c r="J133" s="780">
        <f>SUMIFS('4. Details'!$Q$5:$Q$4484,'4. Details'!$C$5:$C$4484,"Consolidated Salary",'4. Details'!$A$5:$A$4484,'3. Summary of Exp'!$A133)</f>
        <v>295137401.80000001</v>
      </c>
      <c r="K133" s="780">
        <f>SUMIFS('4. Details'!$M$5:$M$4484,'4. Details'!$C$5:$C$4484,"Total Overhead Cost",'4. Details'!$A$5:$A$4484,'3. Summary of Exp'!$A133)</f>
        <v>18750000</v>
      </c>
      <c r="L133" s="780">
        <f t="shared" si="11"/>
        <v>435175340</v>
      </c>
      <c r="M133" s="780">
        <f>SUMIFS('4. Details'!$K$5:$K$4484,'4. Details'!$C$5:$C$4484,"Total Overhead Cost",'4. Details'!$A$5:$A$4484,'3. Summary of Exp'!$A133)</f>
        <v>18750000</v>
      </c>
      <c r="N133" s="780">
        <f>SUMIFS('4. Details'!$L$5:$L$4484,'4. Details'!$C$5:$C$4484,"Total Overhead Cost",'4. Details'!$A$5:$A$4484,'3. Summary of Exp'!$A133)</f>
        <v>0</v>
      </c>
      <c r="O133" s="780">
        <f>SUMIFS('4. Details'!$I$5:$I$4484,'4. Details'!$C$5:$C$4484,"Total",'4. Details'!$A$5:$A$4484,'3. Summary of Exp'!$A133)</f>
        <v>90000000</v>
      </c>
      <c r="P133" s="780">
        <f>SUMIFS('4. Details'!$J$5:$J$4484,'4. Details'!$C$5:$C$4484,"Total",'4. Details'!$A$5:$A$4484,'3. Summary of Exp'!$A133)</f>
        <v>0</v>
      </c>
      <c r="Q133" s="780">
        <f>SUMIFS('4. Details'!Q$5:Q$4484,'4. Details'!$C$5:$C$4484,"Total Overhead Cost",'4. Details'!$A$5:$A$4484,'3. Summary of Exp'!$A133)</f>
        <v>1375000</v>
      </c>
      <c r="R133" s="780">
        <f>SUMIFS('4. Details'!$M$5:$M$4484,'4. Details'!$C$5:$C$4484,"Total",'4. Details'!$A$5:$A$4484,'3. Summary of Exp'!$A133)</f>
        <v>50000000</v>
      </c>
      <c r="S133" s="780">
        <f>SUMIFS('4. Details'!$K$5:$K$4484,'4. Details'!$C$5:$C$4484,"Total",'4. Details'!$A$5:$A$4484,'3. Summary of Exp'!$A133)</f>
        <v>50000000</v>
      </c>
      <c r="T133" s="780">
        <f>SUMIFS('4. Details'!$L$5:$L$4484,'4. Details'!$C$5:$C$4484,"Total",'4. Details'!$A$5:$A$4484,'3. Summary of Exp'!$A133)</f>
        <v>0</v>
      </c>
      <c r="U133" s="780">
        <f>SUMIFS('4. Details'!$Q$5:$Q$4484,'4. Details'!$C$5:$C$4484,"Total",'4. Details'!$A$5:$A$4484,'3. Summary of Exp'!$A133)</f>
        <v>0</v>
      </c>
      <c r="V133" s="780">
        <f t="shared" si="15"/>
        <v>485175340</v>
      </c>
      <c r="W133" s="780">
        <f t="shared" si="17"/>
        <v>296512401.80000001</v>
      </c>
    </row>
    <row r="134" spans="1:23" x14ac:dyDescent="0.25">
      <c r="A134" s="782" t="s">
        <v>1702</v>
      </c>
      <c r="B134" s="779" t="s">
        <v>866</v>
      </c>
      <c r="C134" s="780">
        <f>SUMIFS('4. Details'!$I$5:$I$4484,'4. Details'!$C$5:$C$4484,"Consolidated Salary",'4. Details'!$A$5:$A$4484,'3. Summary of Exp'!$A134)</f>
        <v>2413685650</v>
      </c>
      <c r="D134" s="780">
        <f>SUMIFS('4. Details'!$M$5:$M$4484,'4. Details'!$C$5:$C$4484,"Consolidated Salary",'4. Details'!$A$5:$A$4484,'3. Summary of Exp'!$A134)</f>
        <v>2163685650</v>
      </c>
      <c r="E134" s="780">
        <f>SUMIFS('4. Details'!$J$5:$J$4484,'4. Details'!$C$5:$C$4484,"Consolidated Salary",'4. Details'!$A$5:$A$4484,'3. Summary of Exp'!$A134)</f>
        <v>853051989</v>
      </c>
      <c r="F134" s="780">
        <f>SUMIFS('4. Details'!$K$5:$K$4484,'4. Details'!$C$5:$C$4484,"Consolidated Salary",'4. Details'!$A$5:$A$4484,'3. Summary of Exp'!$A134)</f>
        <v>2163685650</v>
      </c>
      <c r="G134" s="780">
        <f>SUMIFS('4. Details'!$L$5:$L$4484,'4. Details'!$C$5:$C$4484,"Consolidated Salary",'4. Details'!$A$5:$A$4484,'3. Summary of Exp'!$A134)</f>
        <v>0</v>
      </c>
      <c r="H134" s="780">
        <f>SUMIFS('4. Details'!$I$5:$I$4484,'4. Details'!$C$5:$C$4484,"Total Overhead Cost",'4. Details'!$A$5:$A$4484,'3. Summary of Exp'!$A134)</f>
        <v>257500000</v>
      </c>
      <c r="I134" s="780">
        <f>SUMIFS('4. Details'!$J$5:$J$4484,'4. Details'!$C$5:$C$4484,"Total Overhead Cost",'4. Details'!$A$5:$A$4484,'3. Summary of Exp'!$A134)</f>
        <v>35000000</v>
      </c>
      <c r="J134" s="780">
        <f>SUMIFS('4. Details'!$Q$5:$Q$4484,'4. Details'!$C$5:$C$4484,"Consolidated Salary",'4. Details'!$A$5:$A$4484,'3. Summary of Exp'!$A134)</f>
        <v>1541545030.9000001</v>
      </c>
      <c r="K134" s="780">
        <f>SUMIFS('4. Details'!$M$5:$M$4484,'4. Details'!$C$5:$C$4484,"Total Overhead Cost",'4. Details'!$A$5:$A$4484,'3. Summary of Exp'!$A134)</f>
        <v>109937500</v>
      </c>
      <c r="L134" s="780">
        <f t="shared" si="11"/>
        <v>2273623150</v>
      </c>
      <c r="M134" s="780">
        <f>SUMIFS('4. Details'!$K$5:$K$4484,'4. Details'!$C$5:$C$4484,"Total Overhead Cost",'4. Details'!$A$5:$A$4484,'3. Summary of Exp'!$A134)</f>
        <v>109937500</v>
      </c>
      <c r="N134" s="780">
        <f>SUMIFS('4. Details'!$L$5:$L$4484,'4. Details'!$C$5:$C$4484,"Total Overhead Cost",'4. Details'!$A$5:$A$4484,'3. Summary of Exp'!$A134)</f>
        <v>0</v>
      </c>
      <c r="O134" s="780">
        <f>SUMIFS('4. Details'!$I$5:$I$4484,'4. Details'!$C$5:$C$4484,"Total",'4. Details'!$A$5:$A$4484,'3. Summary of Exp'!$A134)</f>
        <v>560000000</v>
      </c>
      <c r="P134" s="780">
        <f>SUMIFS('4. Details'!$J$5:$J$4484,'4. Details'!$C$5:$C$4484,"Total",'4. Details'!$A$5:$A$4484,'3. Summary of Exp'!$A134)</f>
        <v>44083333</v>
      </c>
      <c r="Q134" s="780">
        <f>SUMIFS('4. Details'!Q$5:Q$4484,'4. Details'!$C$5:$C$4484,"Total Overhead Cost",'4. Details'!$A$5:$A$4484,'3. Summary of Exp'!$A134)</f>
        <v>55000000</v>
      </c>
      <c r="R134" s="780">
        <f>SUMIFS('4. Details'!$M$5:$M$4484,'4. Details'!$C$5:$C$4484,"Total",'4. Details'!$A$5:$A$4484,'3. Summary of Exp'!$A134)</f>
        <v>200000000</v>
      </c>
      <c r="S134" s="780">
        <f>SUMIFS('4. Details'!$K$5:$K$4484,'4. Details'!$C$5:$C$4484,"Total",'4. Details'!$A$5:$A$4484,'3. Summary of Exp'!$A134)</f>
        <v>200000000</v>
      </c>
      <c r="T134" s="780">
        <f>SUMIFS('4. Details'!$L$5:$L$4484,'4. Details'!$C$5:$C$4484,"Total",'4. Details'!$A$5:$A$4484,'3. Summary of Exp'!$A134)</f>
        <v>0</v>
      </c>
      <c r="U134" s="780">
        <f>SUMIFS('4. Details'!$Q$5:$Q$4484,'4. Details'!$C$5:$C$4484,"Total",'4. Details'!$A$5:$A$4484,'3. Summary of Exp'!$A134)</f>
        <v>97694702.270000011</v>
      </c>
      <c r="V134" s="780">
        <f t="shared" si="15"/>
        <v>2473623150</v>
      </c>
      <c r="W134" s="780">
        <f t="shared" si="17"/>
        <v>1694239733.1700001</v>
      </c>
    </row>
    <row r="135" spans="1:23" x14ac:dyDescent="0.25">
      <c r="A135" s="782" t="s">
        <v>1698</v>
      </c>
      <c r="B135" s="779" t="s">
        <v>914</v>
      </c>
      <c r="C135" s="780">
        <f>SUMIFS('4. Details'!$I$5:$I$4484,'4. Details'!$C$5:$C$4484,"Consolidated Salary",'4. Details'!$A$5:$A$4484,'3. Summary of Exp'!$A135)</f>
        <v>1365368830</v>
      </c>
      <c r="D135" s="780">
        <f>SUMIFS('4. Details'!$M$5:$M$4484,'4. Details'!$C$5:$C$4484,"Consolidated Salary",'4. Details'!$A$5:$A$4484,'3. Summary of Exp'!$A135)</f>
        <v>1165368830</v>
      </c>
      <c r="E135" s="780">
        <f>SUMIFS('4. Details'!$J$5:$J$4484,'4. Details'!$C$5:$C$4484,"Consolidated Salary",'4. Details'!$A$5:$A$4484,'3. Summary of Exp'!$A135)</f>
        <v>450050096</v>
      </c>
      <c r="F135" s="780">
        <f>SUMIFS('4. Details'!$K$5:$K$4484,'4. Details'!$C$5:$C$4484,"Consolidated Salary",'4. Details'!$A$5:$A$4484,'3. Summary of Exp'!$A135)</f>
        <v>1165368830</v>
      </c>
      <c r="G135" s="780">
        <f>SUMIFS('4. Details'!$L$5:$L$4484,'4. Details'!$C$5:$C$4484,"Consolidated Salary",'4. Details'!$A$5:$A$4484,'3. Summary of Exp'!$A135)</f>
        <v>0</v>
      </c>
      <c r="H135" s="780">
        <f>SUMIFS('4. Details'!$I$5:$I$4484,'4. Details'!$C$5:$C$4484,"Total Overhead Cost",'4. Details'!$A$5:$A$4484,'3. Summary of Exp'!$A135)</f>
        <v>40550000</v>
      </c>
      <c r="I135" s="780">
        <f>SUMIFS('4. Details'!$J$5:$J$4484,'4. Details'!$C$5:$C$4484,"Total Overhead Cost",'4. Details'!$A$5:$A$4484,'3. Summary of Exp'!$A135)</f>
        <v>875000</v>
      </c>
      <c r="J135" s="780">
        <f>SUMIFS('4. Details'!$Q$5:$Q$4484,'4. Details'!$C$5:$C$4484,"Consolidated Salary",'4. Details'!$A$5:$A$4484,'3. Summary of Exp'!$A135)</f>
        <v>804550071.86000001</v>
      </c>
      <c r="K135" s="780">
        <f>SUMIFS('4. Details'!$M$5:$M$4484,'4. Details'!$C$5:$C$4484,"Total Overhead Cost",'4. Details'!$A$5:$A$4484,'3. Summary of Exp'!$A135)</f>
        <v>22650000</v>
      </c>
      <c r="L135" s="780">
        <f t="shared" si="11"/>
        <v>1188018830</v>
      </c>
      <c r="M135" s="780">
        <f>SUMIFS('4. Details'!$K$5:$K$4484,'4. Details'!$C$5:$C$4484,"Total Overhead Cost",'4. Details'!$A$5:$A$4484,'3. Summary of Exp'!$A135)</f>
        <v>22650000</v>
      </c>
      <c r="N135" s="780">
        <f>SUMIFS('4. Details'!$L$5:$L$4484,'4. Details'!$C$5:$C$4484,"Total Overhead Cost",'4. Details'!$A$5:$A$4484,'3. Summary of Exp'!$A135)</f>
        <v>0</v>
      </c>
      <c r="O135" s="780">
        <f>SUMIFS('4. Details'!$I$5:$I$4484,'4. Details'!$C$5:$C$4484,"Total",'4. Details'!$A$5:$A$4484,'3. Summary of Exp'!$A135)</f>
        <v>150000000</v>
      </c>
      <c r="P135" s="780">
        <f>SUMIFS('4. Details'!$J$5:$J$4484,'4. Details'!$C$5:$C$4484,"Total",'4. Details'!$A$5:$A$4484,'3. Summary of Exp'!$A135)</f>
        <v>0</v>
      </c>
      <c r="Q135" s="780">
        <f>SUMIFS('4. Details'!Q$5:Q$4484,'4. Details'!$C$5:$C$4484,"Total Overhead Cost",'4. Details'!$A$5:$A$4484,'3. Summary of Exp'!$A135)</f>
        <v>1375000</v>
      </c>
      <c r="R135" s="780">
        <f>SUMIFS('4. Details'!$M$5:$M$4484,'4. Details'!$C$5:$C$4484,"Total",'4. Details'!$A$5:$A$4484,'3. Summary of Exp'!$A135)</f>
        <v>50000000</v>
      </c>
      <c r="S135" s="780">
        <f>SUMIFS('4. Details'!$K$5:$K$4484,'4. Details'!$C$5:$C$4484,"Total",'4. Details'!$A$5:$A$4484,'3. Summary of Exp'!$A135)</f>
        <v>50000000</v>
      </c>
      <c r="T135" s="780">
        <f>SUMIFS('4. Details'!$L$5:$L$4484,'4. Details'!$C$5:$C$4484,"Total",'4. Details'!$A$5:$A$4484,'3. Summary of Exp'!$A135)</f>
        <v>0</v>
      </c>
      <c r="U135" s="780">
        <f>SUMIFS('4. Details'!$Q$5:$Q$4484,'4. Details'!$C$5:$C$4484,"Total",'4. Details'!$A$5:$A$4484,'3. Summary of Exp'!$A135)</f>
        <v>0</v>
      </c>
      <c r="V135" s="780">
        <f t="shared" si="15"/>
        <v>1238018830</v>
      </c>
      <c r="W135" s="780">
        <f t="shared" si="17"/>
        <v>805925071.86000001</v>
      </c>
    </row>
    <row r="136" spans="1:23" x14ac:dyDescent="0.25">
      <c r="A136" s="782" t="s">
        <v>1699</v>
      </c>
      <c r="B136" s="779" t="s">
        <v>1705</v>
      </c>
      <c r="C136" s="780">
        <f>SUMIFS('4. Details'!$I$5:$I$4484,'4. Details'!$C$5:$C$4484,"Consolidated Salary",'4. Details'!$A$5:$A$4484,'3. Summary of Exp'!$A136)</f>
        <v>806638069.99999988</v>
      </c>
      <c r="D136" s="780">
        <f>SUMIFS('4. Details'!$M$5:$M$4484,'4. Details'!$C$5:$C$4484,"Consolidated Salary",'4. Details'!$A$5:$A$4484,'3. Summary of Exp'!$A136)</f>
        <v>756638070</v>
      </c>
      <c r="E136" s="780">
        <f>SUMIFS('4. Details'!$J$5:$J$4484,'4. Details'!$C$5:$C$4484,"Consolidated Salary",'4. Details'!$A$5:$A$4484,'3. Summary of Exp'!$A136)</f>
        <v>279716401</v>
      </c>
      <c r="F136" s="780">
        <f>SUMIFS('4. Details'!$K$5:$K$4484,'4. Details'!$C$5:$C$4484,"Consolidated Salary",'4. Details'!$A$5:$A$4484,'3. Summary of Exp'!$A136)</f>
        <v>756638070</v>
      </c>
      <c r="G136" s="780">
        <f>SUMIFS('4. Details'!$L$5:$L$4484,'4. Details'!$C$5:$C$4484,"Consolidated Salary",'4. Details'!$A$5:$A$4484,'3. Summary of Exp'!$A136)</f>
        <v>0</v>
      </c>
      <c r="H136" s="780">
        <f>SUMIFS('4. Details'!$I$5:$I$4484,'4. Details'!$C$5:$C$4484,"Total Overhead Cost",'4. Details'!$A$5:$A$4484,'3. Summary of Exp'!$A136)</f>
        <v>25900000</v>
      </c>
      <c r="I136" s="780">
        <f>SUMIFS('4. Details'!$J$5:$J$4484,'4. Details'!$C$5:$C$4484,"Total Overhead Cost",'4. Details'!$A$5:$A$4484,'3. Summary of Exp'!$A136)</f>
        <v>875000</v>
      </c>
      <c r="J136" s="780">
        <f>SUMIFS('4. Details'!$Q$5:$Q$4484,'4. Details'!$C$5:$C$4484,"Consolidated Salary",'4. Details'!$A$5:$A$4484,'3. Summary of Exp'!$A136)</f>
        <v>506954946.23000002</v>
      </c>
      <c r="K136" s="780">
        <f>SUMIFS('4. Details'!$M$5:$M$4484,'4. Details'!$C$5:$C$4484,"Total Overhead Cost",'4. Details'!$A$5:$A$4484,'3. Summary of Exp'!$A136)</f>
        <v>21900000</v>
      </c>
      <c r="L136" s="780">
        <f t="shared" si="11"/>
        <v>778538070</v>
      </c>
      <c r="M136" s="780">
        <f>SUMIFS('4. Details'!$K$5:$K$4484,'4. Details'!$C$5:$C$4484,"Total Overhead Cost",'4. Details'!$A$5:$A$4484,'3. Summary of Exp'!$A136)</f>
        <v>21900000</v>
      </c>
      <c r="N136" s="780">
        <f>SUMIFS('4. Details'!$L$5:$L$4484,'4. Details'!$C$5:$C$4484,"Total Overhead Cost",'4. Details'!$A$5:$A$4484,'3. Summary of Exp'!$A136)</f>
        <v>0</v>
      </c>
      <c r="O136" s="780">
        <f>SUMIFS('4. Details'!$I$5:$I$4484,'4. Details'!$C$5:$C$4484,"Total",'4. Details'!$A$5:$A$4484,'3. Summary of Exp'!$A136)</f>
        <v>220000000</v>
      </c>
      <c r="P136" s="780">
        <f>SUMIFS('4. Details'!$J$5:$J$4484,'4. Details'!$C$5:$C$4484,"Total",'4. Details'!$A$5:$A$4484,'3. Summary of Exp'!$A136)</f>
        <v>0</v>
      </c>
      <c r="Q136" s="780">
        <f>SUMIFS('4. Details'!Q$5:Q$4484,'4. Details'!$C$5:$C$4484,"Total Overhead Cost",'4. Details'!$A$5:$A$4484,'3. Summary of Exp'!$A136)</f>
        <v>1375000</v>
      </c>
      <c r="R136" s="780">
        <f>SUMIFS('4. Details'!$M$5:$M$4484,'4. Details'!$C$5:$C$4484,"Total",'4. Details'!$A$5:$A$4484,'3. Summary of Exp'!$A136)</f>
        <v>100000000</v>
      </c>
      <c r="S136" s="780">
        <f>SUMIFS('4. Details'!$K$5:$K$4484,'4. Details'!$C$5:$C$4484,"Total",'4. Details'!$A$5:$A$4484,'3. Summary of Exp'!$A136)</f>
        <v>100000000</v>
      </c>
      <c r="T136" s="780">
        <f>SUMIFS('4. Details'!$L$5:$L$4484,'4. Details'!$C$5:$C$4484,"Total",'4. Details'!$A$5:$A$4484,'3. Summary of Exp'!$A136)</f>
        <v>0</v>
      </c>
      <c r="U136" s="780">
        <f>SUMIFS('4. Details'!$Q$5:$Q$4484,'4. Details'!$C$5:$C$4484,"Total",'4. Details'!$A$5:$A$4484,'3. Summary of Exp'!$A136)</f>
        <v>0</v>
      </c>
      <c r="V136" s="780">
        <f t="shared" si="15"/>
        <v>878538070</v>
      </c>
      <c r="W136" s="780">
        <f t="shared" si="17"/>
        <v>508329946.23000002</v>
      </c>
    </row>
    <row r="137" spans="1:23" x14ac:dyDescent="0.25">
      <c r="A137" s="782" t="s">
        <v>1700</v>
      </c>
      <c r="B137" s="779" t="s">
        <v>915</v>
      </c>
      <c r="C137" s="780">
        <f>SUMIFS('4. Details'!$I$5:$I$4484,'4. Details'!$C$5:$C$4484,"Consolidated Salary",'4. Details'!$A$5:$A$4484,'3. Summary of Exp'!$A137)</f>
        <v>539098140</v>
      </c>
      <c r="D137" s="780">
        <f>SUMIFS('4. Details'!$M$5:$M$4484,'4. Details'!$C$5:$C$4484,"Consolidated Salary",'4. Details'!$A$5:$A$4484,'3. Summary of Exp'!$A137)</f>
        <v>539098140</v>
      </c>
      <c r="E137" s="780">
        <f>SUMIFS('4. Details'!$J$5:$J$4484,'4. Details'!$C$5:$C$4484,"Consolidated Salary",'4. Details'!$A$5:$A$4484,'3. Summary of Exp'!$A137)</f>
        <v>186545638</v>
      </c>
      <c r="F137" s="780">
        <f>SUMIFS('4. Details'!$K$5:$K$4484,'4. Details'!$C$5:$C$4484,"Consolidated Salary",'4. Details'!$A$5:$A$4484,'3. Summary of Exp'!$A137)</f>
        <v>539098140</v>
      </c>
      <c r="G137" s="780">
        <f>SUMIFS('4. Details'!$L$5:$L$4484,'4. Details'!$C$5:$C$4484,"Consolidated Salary",'4. Details'!$A$5:$A$4484,'3. Summary of Exp'!$A137)</f>
        <v>0</v>
      </c>
      <c r="H137" s="780">
        <f>SUMIFS('4. Details'!$I$5:$I$4484,'4. Details'!$C$5:$C$4484,"Total Overhead Cost",'4. Details'!$A$5:$A$4484,'3. Summary of Exp'!$A137)</f>
        <v>60755000</v>
      </c>
      <c r="I137" s="780">
        <f>SUMIFS('4. Details'!$J$5:$J$4484,'4. Details'!$C$5:$C$4484,"Total Overhead Cost",'4. Details'!$A$5:$A$4484,'3. Summary of Exp'!$A137)</f>
        <v>875000</v>
      </c>
      <c r="J137" s="780">
        <f>SUMIFS('4. Details'!$Q$5:$Q$4484,'4. Details'!$C$5:$C$4484,"Consolidated Salary",'4. Details'!$A$5:$A$4484,'3. Summary of Exp'!$A137)</f>
        <v>336456058.13999999</v>
      </c>
      <c r="K137" s="780">
        <f>SUMIFS('4. Details'!$M$5:$M$4484,'4. Details'!$C$5:$C$4484,"Total Overhead Cost",'4. Details'!$A$5:$A$4484,'3. Summary of Exp'!$A137)</f>
        <v>34955000</v>
      </c>
      <c r="L137" s="780">
        <f t="shared" si="11"/>
        <v>574053140</v>
      </c>
      <c r="M137" s="780">
        <f>SUMIFS('4. Details'!$K$5:$K$4484,'4. Details'!$C$5:$C$4484,"Total Overhead Cost",'4. Details'!$A$5:$A$4484,'3. Summary of Exp'!$A137)</f>
        <v>34955000</v>
      </c>
      <c r="N137" s="780">
        <f>SUMIFS('4. Details'!$L$5:$L$4484,'4. Details'!$C$5:$C$4484,"Total Overhead Cost",'4. Details'!$A$5:$A$4484,'3. Summary of Exp'!$A137)</f>
        <v>0</v>
      </c>
      <c r="O137" s="780">
        <f>SUMIFS('4. Details'!$I$5:$I$4484,'4. Details'!$C$5:$C$4484,"Total",'4. Details'!$A$5:$A$4484,'3. Summary of Exp'!$A137)</f>
        <v>80000000</v>
      </c>
      <c r="P137" s="780">
        <f>SUMIFS('4. Details'!$J$5:$J$4484,'4. Details'!$C$5:$C$4484,"Total",'4. Details'!$A$5:$A$4484,'3. Summary of Exp'!$A137)</f>
        <v>0</v>
      </c>
      <c r="Q137" s="780">
        <f>SUMIFS('4. Details'!Q$5:Q$4484,'4. Details'!$C$5:$C$4484,"Total Overhead Cost",'4. Details'!$A$5:$A$4484,'3. Summary of Exp'!$A137)</f>
        <v>1375000</v>
      </c>
      <c r="R137" s="780">
        <f>SUMIFS('4. Details'!$M$5:$M$4484,'4. Details'!$C$5:$C$4484,"Total",'4. Details'!$A$5:$A$4484,'3. Summary of Exp'!$A137)</f>
        <v>33000000</v>
      </c>
      <c r="S137" s="780">
        <f>SUMIFS('4. Details'!$K$5:$K$4484,'4. Details'!$C$5:$C$4484,"Total",'4. Details'!$A$5:$A$4484,'3. Summary of Exp'!$A137)</f>
        <v>33000000</v>
      </c>
      <c r="T137" s="780">
        <f>SUMIFS('4. Details'!$L$5:$L$4484,'4. Details'!$C$5:$C$4484,"Total",'4. Details'!$A$5:$A$4484,'3. Summary of Exp'!$A137)</f>
        <v>0</v>
      </c>
      <c r="U137" s="780">
        <f>SUMIFS('4. Details'!$Q$5:$Q$4484,'4. Details'!$C$5:$C$4484,"Total",'4. Details'!$A$5:$A$4484,'3. Summary of Exp'!$A137)</f>
        <v>0</v>
      </c>
      <c r="V137" s="780">
        <f t="shared" si="15"/>
        <v>607053140</v>
      </c>
      <c r="W137" s="780">
        <f t="shared" si="17"/>
        <v>337831058.13999999</v>
      </c>
    </row>
    <row r="138" spans="1:23" x14ac:dyDescent="0.25">
      <c r="A138" s="782" t="s">
        <v>1814</v>
      </c>
      <c r="B138" s="779" t="s">
        <v>916</v>
      </c>
      <c r="C138" s="780">
        <f>SUMIFS('4. Details'!$I$5:$I$4484,'4. Details'!$C$5:$C$4484,"Consolidated Salary",'4. Details'!$A$5:$A$4484,'3. Summary of Exp'!$A138)</f>
        <v>579587170</v>
      </c>
      <c r="D138" s="780">
        <f>SUMIFS('4. Details'!$M$5:$M$4484,'4. Details'!$C$5:$C$4484,"Consolidated Salary",'4. Details'!$A$5:$A$4484,'3. Summary of Exp'!$A138)</f>
        <v>579587170</v>
      </c>
      <c r="E138" s="780">
        <f>SUMIFS('4. Details'!$J$5:$J$4484,'4. Details'!$C$5:$C$4484,"Consolidated Salary",'4. Details'!$A$5:$A$4484,'3. Summary of Exp'!$A138)</f>
        <v>219480647</v>
      </c>
      <c r="F138" s="780">
        <f>SUMIFS('4. Details'!$K$5:$K$4484,'4. Details'!$C$5:$C$4484,"Consolidated Salary",'4. Details'!$A$5:$A$4484,'3. Summary of Exp'!$A138)</f>
        <v>579587170</v>
      </c>
      <c r="G138" s="780">
        <f>SUMIFS('4. Details'!$L$5:$L$4484,'4. Details'!$C$5:$C$4484,"Consolidated Salary",'4. Details'!$A$5:$A$4484,'3. Summary of Exp'!$A138)</f>
        <v>0</v>
      </c>
      <c r="H138" s="780">
        <f>SUMIFS('4. Details'!$I$5:$I$4484,'4. Details'!$C$5:$C$4484,"Total Overhead Cost",'4. Details'!$A$5:$A$4484,'3. Summary of Exp'!$A138)</f>
        <v>36000000</v>
      </c>
      <c r="I138" s="780">
        <f>SUMIFS('4. Details'!$J$5:$J$4484,'4. Details'!$C$5:$C$4484,"Total Overhead Cost",'4. Details'!$A$5:$A$4484,'3. Summary of Exp'!$A138)</f>
        <v>875000</v>
      </c>
      <c r="J138" s="780">
        <f>SUMIFS('4. Details'!$Q$5:$Q$4484,'4. Details'!$C$5:$C$4484,"Consolidated Salary",'4. Details'!$A$5:$A$4484,'3. Summary of Exp'!$A138)</f>
        <v>396677268.44999999</v>
      </c>
      <c r="K138" s="780">
        <f>SUMIFS('4. Details'!$M$5:$M$4484,'4. Details'!$C$5:$C$4484,"Total Overhead Cost",'4. Details'!$A$5:$A$4484,'3. Summary of Exp'!$A138)</f>
        <v>23000000</v>
      </c>
      <c r="L138" s="780">
        <f t="shared" si="11"/>
        <v>602587170</v>
      </c>
      <c r="M138" s="780">
        <f>SUMIFS('4. Details'!$K$5:$K$4484,'4. Details'!$C$5:$C$4484,"Total Overhead Cost",'4. Details'!$A$5:$A$4484,'3. Summary of Exp'!$A138)</f>
        <v>23000000</v>
      </c>
      <c r="N138" s="780">
        <f>SUMIFS('4. Details'!$L$5:$L$4484,'4. Details'!$C$5:$C$4484,"Total Overhead Cost",'4. Details'!$A$5:$A$4484,'3. Summary of Exp'!$A138)</f>
        <v>0</v>
      </c>
      <c r="O138" s="780">
        <f>SUMIFS('4. Details'!$I$5:$I$4484,'4. Details'!$C$5:$C$4484,"Total",'4. Details'!$A$5:$A$4484,'3. Summary of Exp'!$A138)</f>
        <v>200000000</v>
      </c>
      <c r="P138" s="780">
        <f>SUMIFS('4. Details'!$J$5:$J$4484,'4. Details'!$C$5:$C$4484,"Total",'4. Details'!$A$5:$A$4484,'3. Summary of Exp'!$A138)</f>
        <v>0</v>
      </c>
      <c r="Q138" s="780">
        <f>SUMIFS('4. Details'!Q$5:Q$4484,'4. Details'!$C$5:$C$4484,"Total Overhead Cost",'4. Details'!$A$5:$A$4484,'3. Summary of Exp'!$A138)</f>
        <v>1375000</v>
      </c>
      <c r="R138" s="780">
        <f>SUMIFS('4. Details'!$M$5:$M$4484,'4. Details'!$C$5:$C$4484,"Total",'4. Details'!$A$5:$A$4484,'3. Summary of Exp'!$A138)</f>
        <v>60000000</v>
      </c>
      <c r="S138" s="780">
        <f>SUMIFS('4. Details'!$K$5:$K$4484,'4. Details'!$C$5:$C$4484,"Total",'4. Details'!$A$5:$A$4484,'3. Summary of Exp'!$A138)</f>
        <v>60000000</v>
      </c>
      <c r="T138" s="780">
        <f>SUMIFS('4. Details'!$L$5:$L$4484,'4. Details'!$C$5:$C$4484,"Total",'4. Details'!$A$5:$A$4484,'3. Summary of Exp'!$A138)</f>
        <v>0</v>
      </c>
      <c r="U138" s="780">
        <f>SUMIFS('4. Details'!$Q$5:$Q$4484,'4. Details'!$C$5:$C$4484,"Total",'4. Details'!$A$5:$A$4484,'3. Summary of Exp'!$A138)</f>
        <v>0</v>
      </c>
      <c r="V138" s="780">
        <f t="shared" si="15"/>
        <v>662587170</v>
      </c>
      <c r="W138" s="780">
        <f t="shared" si="17"/>
        <v>398052268.44999999</v>
      </c>
    </row>
    <row r="139" spans="1:23" x14ac:dyDescent="0.25">
      <c r="A139" s="778" t="s">
        <v>105</v>
      </c>
      <c r="B139" s="779" t="s">
        <v>917</v>
      </c>
      <c r="C139" s="780">
        <f>SUMIFS('4. Details'!$I$5:$I$4484,'4. Details'!$C$5:$C$4484,"Consolidated Salary",'4. Details'!$A$5:$A$4484,'3. Summary of Exp'!$A139)</f>
        <v>1076383000</v>
      </c>
      <c r="D139" s="780">
        <f>SUMIFS('4. Details'!$M$5:$M$4484,'4. Details'!$C$5:$C$4484,"Consolidated Salary",'4. Details'!$A$5:$A$4484,'3. Summary of Exp'!$A139)</f>
        <v>1176383000</v>
      </c>
      <c r="E139" s="780">
        <f>SUMIFS('4. Details'!$J$5:$J$4484,'4. Details'!$C$5:$C$4484,"Consolidated Salary",'4. Details'!$A$5:$A$4484,'3. Summary of Exp'!$A139)</f>
        <v>324369503</v>
      </c>
      <c r="F139" s="780">
        <f>SUMIFS('4. Details'!$K$5:$K$4484,'4. Details'!$C$5:$C$4484,"Consolidated Salary",'4. Details'!$A$5:$A$4484,'3. Summary of Exp'!$A139)</f>
        <v>1086383000</v>
      </c>
      <c r="G139" s="780">
        <f>SUMIFS('4. Details'!$L$5:$L$4484,'4. Details'!$C$5:$C$4484,"Consolidated Salary",'4. Details'!$A$5:$A$4484,'3. Summary of Exp'!$A139)</f>
        <v>90000000</v>
      </c>
      <c r="H139" s="780">
        <f>SUMIFS('4. Details'!$I$5:$I$4484,'4. Details'!$C$5:$C$4484,"Total Overhead Cost",'4. Details'!$A$5:$A$4484,'3. Summary of Exp'!$A139)</f>
        <v>296750000</v>
      </c>
      <c r="I139" s="780">
        <f>SUMIFS('4. Details'!$J$5:$J$4484,'4. Details'!$C$5:$C$4484,"Total Overhead Cost",'4. Details'!$A$5:$A$4484,'3. Summary of Exp'!$A139)</f>
        <v>151008267</v>
      </c>
      <c r="J139" s="780">
        <f>SUMIFS('4. Details'!$Q$5:$Q$4484,'4. Details'!$C$5:$C$4484,"Consolidated Salary",'4. Details'!$A$5:$A$4484,'3. Summary of Exp'!$A139)</f>
        <v>578238621.38999999</v>
      </c>
      <c r="K139" s="780">
        <f>SUMIFS('4. Details'!$M$5:$M$4484,'4. Details'!$C$5:$C$4484,"Total Overhead Cost",'4. Details'!$A$5:$A$4484,'3. Summary of Exp'!$A139)</f>
        <v>457773000</v>
      </c>
      <c r="L139" s="780">
        <f t="shared" si="11"/>
        <v>1634156000</v>
      </c>
      <c r="M139" s="780">
        <f>SUMIFS('4. Details'!$K$5:$K$4484,'4. Details'!$C$5:$C$4484,"Total Overhead Cost",'4. Details'!$A$5:$A$4484,'3. Summary of Exp'!$A139)</f>
        <v>21773000</v>
      </c>
      <c r="N139" s="780">
        <f>SUMIFS('4. Details'!$L$5:$L$4484,'4. Details'!$C$5:$C$4484,"Total Overhead Cost",'4. Details'!$A$5:$A$4484,'3. Summary of Exp'!$A139)</f>
        <v>436000000</v>
      </c>
      <c r="O139" s="780">
        <f>SUMIFS('4. Details'!$I$5:$I$4484,'4. Details'!$C$5:$C$4484,"Total",'4. Details'!$A$5:$A$4484,'3. Summary of Exp'!$A139)</f>
        <v>2858000000</v>
      </c>
      <c r="P139" s="780">
        <f>SUMIFS('4. Details'!$J$5:$J$4484,'4. Details'!$C$5:$C$4484,"Total",'4. Details'!$A$5:$A$4484,'3. Summary of Exp'!$A139)</f>
        <v>145997706</v>
      </c>
      <c r="Q139" s="780">
        <f>SUMIFS('4. Details'!Q$5:Q$4484,'4. Details'!$C$5:$C$4484,"Total Overhead Cost",'4. Details'!$A$5:$A$4484,'3. Summary of Exp'!$A139)</f>
        <v>243893198.87</v>
      </c>
      <c r="R139" s="780">
        <f>SUMIFS('4. Details'!$M$5:$M$4484,'4. Details'!$C$5:$C$4484,"Total",'4. Details'!$A$5:$A$4484,'3. Summary of Exp'!$A139)</f>
        <v>1828000000</v>
      </c>
      <c r="S139" s="780">
        <f>SUMIFS('4. Details'!$K$5:$K$4484,'4. Details'!$C$5:$C$4484,"Total",'4. Details'!$A$5:$A$4484,'3. Summary of Exp'!$A139)</f>
        <v>135000000</v>
      </c>
      <c r="T139" s="780">
        <f>SUMIFS('4. Details'!$L$5:$L$4484,'4. Details'!$C$5:$C$4484,"Total",'4. Details'!$A$5:$A$4484,'3. Summary of Exp'!$A139)</f>
        <v>1693000000</v>
      </c>
      <c r="U139" s="780">
        <f>SUMIFS('4. Details'!$Q$5:$Q$4484,'4. Details'!$C$5:$C$4484,"Total",'4. Details'!$A$5:$A$4484,'3. Summary of Exp'!$A139)</f>
        <v>202790748</v>
      </c>
      <c r="V139" s="780">
        <f t="shared" si="15"/>
        <v>3462156000</v>
      </c>
      <c r="W139" s="780">
        <f t="shared" si="17"/>
        <v>1024922568.26</v>
      </c>
    </row>
    <row r="140" spans="1:23" x14ac:dyDescent="0.25">
      <c r="A140" s="778" t="s">
        <v>110</v>
      </c>
      <c r="B140" s="792" t="s">
        <v>874</v>
      </c>
      <c r="C140" s="780">
        <f>SUMIFS('4. Details'!$I$5:$I$4484,'4. Details'!$C$5:$C$4484,"Consolidated Salary",'4. Details'!$A$5:$A$4484,'3. Summary of Exp'!$A140)</f>
        <v>0</v>
      </c>
      <c r="D140" s="780">
        <f>SUMIFS('4. Details'!$M$5:$M$4484,'4. Details'!$C$5:$C$4484,"Consolidated Salary",'4. Details'!$A$5:$A$4484,'3. Summary of Exp'!$A140)</f>
        <v>0</v>
      </c>
      <c r="E140" s="780">
        <f>SUMIFS('4. Details'!$J$5:$J$4484,'4. Details'!$C$5:$C$4484,"Consolidated Salary",'4. Details'!$A$5:$A$4484,'3. Summary of Exp'!$A140)</f>
        <v>0</v>
      </c>
      <c r="F140" s="780">
        <f>SUMIFS('4. Details'!$K$5:$K$4484,'4. Details'!$C$5:$C$4484,"Consolidated Salary",'4. Details'!$A$5:$A$4484,'3. Summary of Exp'!$A140)</f>
        <v>0</v>
      </c>
      <c r="G140" s="780">
        <f>SUMIFS('4. Details'!$L$5:$L$4484,'4. Details'!$C$5:$C$4484,"Consolidated Salary",'4. Details'!$A$5:$A$4484,'3. Summary of Exp'!$A140)</f>
        <v>0</v>
      </c>
      <c r="H140" s="780">
        <f>SUMIFS('4. Details'!$I$5:$I$4484,'4. Details'!$C$5:$C$4484,"Total Overhead Cost",'4. Details'!$A$5:$A$4484,'3. Summary of Exp'!$A140)</f>
        <v>600000</v>
      </c>
      <c r="I140" s="780">
        <f>SUMIFS('4. Details'!$J$5:$J$4484,'4. Details'!$C$5:$C$4484,"Total Overhead Cost",'4. Details'!$A$5:$A$4484,'3. Summary of Exp'!$A140)</f>
        <v>175000</v>
      </c>
      <c r="J140" s="780">
        <f>SUMIFS('4. Details'!$Q$5:$Q$4484,'4. Details'!$C$5:$C$4484,"Consolidated Salary",'4. Details'!$A$5:$A$4484,'3. Summary of Exp'!$A140)</f>
        <v>0</v>
      </c>
      <c r="K140" s="780">
        <f>SUMIFS('4. Details'!$M$5:$M$4484,'4. Details'!$C$5:$C$4484,"Total Overhead Cost",'4. Details'!$A$5:$A$4484,'3. Summary of Exp'!$A140)</f>
        <v>350000</v>
      </c>
      <c r="L140" s="780">
        <f t="shared" si="11"/>
        <v>350000</v>
      </c>
      <c r="M140" s="780">
        <f>SUMIFS('4. Details'!$K$5:$K$4484,'4. Details'!$C$5:$C$4484,"Total Overhead Cost",'4. Details'!$A$5:$A$4484,'3. Summary of Exp'!$A140)</f>
        <v>350000</v>
      </c>
      <c r="N140" s="780">
        <f>SUMIFS('4. Details'!$L$5:$L$4484,'4. Details'!$C$5:$C$4484,"Total Overhead Cost",'4. Details'!$A$5:$A$4484,'3. Summary of Exp'!$A140)</f>
        <v>0</v>
      </c>
      <c r="O140" s="780">
        <f>SUMIFS('4. Details'!$I$5:$I$4484,'4. Details'!$C$5:$C$4484,"Total",'4. Details'!$A$5:$A$4484,'3. Summary of Exp'!$A140)</f>
        <v>0</v>
      </c>
      <c r="P140" s="780">
        <f>SUMIFS('4. Details'!$J$5:$J$4484,'4. Details'!$C$5:$C$4484,"Total",'4. Details'!$A$5:$A$4484,'3. Summary of Exp'!$A140)</f>
        <v>0</v>
      </c>
      <c r="Q140" s="780">
        <f>SUMIFS('4. Details'!Q$5:Q$4484,'4. Details'!$C$5:$C$4484,"Total Overhead Cost",'4. Details'!$A$5:$A$4484,'3. Summary of Exp'!$A140)</f>
        <v>275000</v>
      </c>
      <c r="R140" s="780">
        <f>SUMIFS('4. Details'!$M$5:$M$4484,'4. Details'!$C$5:$C$4484,"Total",'4. Details'!$A$5:$A$4484,'3. Summary of Exp'!$A140)</f>
        <v>0</v>
      </c>
      <c r="S140" s="780">
        <f>SUMIFS('4. Details'!$K$5:$K$4484,'4. Details'!$C$5:$C$4484,"Total",'4. Details'!$A$5:$A$4484,'3. Summary of Exp'!$A140)</f>
        <v>0</v>
      </c>
      <c r="T140" s="780">
        <f>SUMIFS('4. Details'!$L$5:$L$4484,'4. Details'!$C$5:$C$4484,"Total",'4. Details'!$A$5:$A$4484,'3. Summary of Exp'!$A140)</f>
        <v>0</v>
      </c>
      <c r="U140" s="780">
        <f>SUMIFS('4. Details'!$Q$5:$Q$4484,'4. Details'!$C$5:$C$4484,"Total",'4. Details'!$A$5:$A$4484,'3. Summary of Exp'!$A140)</f>
        <v>0</v>
      </c>
      <c r="V140" s="780">
        <f t="shared" ref="V140:V155" si="18">D140+K140+R140</f>
        <v>350000</v>
      </c>
      <c r="W140" s="780">
        <f t="shared" si="17"/>
        <v>275000</v>
      </c>
    </row>
    <row r="141" spans="1:23" x14ac:dyDescent="0.25">
      <c r="A141" s="778" t="s">
        <v>111</v>
      </c>
      <c r="B141" s="792" t="s">
        <v>929</v>
      </c>
      <c r="C141" s="780">
        <f>SUMIFS('4. Details'!$I$5:$I$4484,'4. Details'!$C$5:$C$4484,"Consolidated Salary",'4. Details'!$A$5:$A$4484,'3. Summary of Exp'!$A141)</f>
        <v>0</v>
      </c>
      <c r="D141" s="780">
        <f>SUMIFS('4. Details'!$M$5:$M$4484,'4. Details'!$C$5:$C$4484,"Consolidated Salary",'4. Details'!$A$5:$A$4484,'3. Summary of Exp'!$A141)</f>
        <v>0</v>
      </c>
      <c r="E141" s="780">
        <f>SUMIFS('4. Details'!$J$5:$J$4484,'4. Details'!$C$5:$C$4484,"Consolidated Salary",'4. Details'!$A$5:$A$4484,'3. Summary of Exp'!$A141)</f>
        <v>0</v>
      </c>
      <c r="F141" s="780">
        <f>SUMIFS('4. Details'!$K$5:$K$4484,'4. Details'!$C$5:$C$4484,"Consolidated Salary",'4. Details'!$A$5:$A$4484,'3. Summary of Exp'!$A141)</f>
        <v>0</v>
      </c>
      <c r="G141" s="780">
        <f>SUMIFS('4. Details'!$L$5:$L$4484,'4. Details'!$C$5:$C$4484,"Consolidated Salary",'4. Details'!$A$5:$A$4484,'3. Summary of Exp'!$A141)</f>
        <v>0</v>
      </c>
      <c r="H141" s="780">
        <f>SUMIFS('4. Details'!$I$5:$I$4484,'4. Details'!$C$5:$C$4484,"Total Overhead Cost",'4. Details'!$A$5:$A$4484,'3. Summary of Exp'!$A141)</f>
        <v>600000</v>
      </c>
      <c r="I141" s="780">
        <f>SUMIFS('4. Details'!$J$5:$J$4484,'4. Details'!$C$5:$C$4484,"Total Overhead Cost",'4. Details'!$A$5:$A$4484,'3. Summary of Exp'!$A141)</f>
        <v>175000</v>
      </c>
      <c r="J141" s="780">
        <f>SUMIFS('4. Details'!$Q$5:$Q$4484,'4. Details'!$C$5:$C$4484,"Consolidated Salary",'4. Details'!$A$5:$A$4484,'3. Summary of Exp'!$A141)</f>
        <v>0</v>
      </c>
      <c r="K141" s="780">
        <f>SUMIFS('4. Details'!$M$5:$M$4484,'4. Details'!$C$5:$C$4484,"Total Overhead Cost",'4. Details'!$A$5:$A$4484,'3. Summary of Exp'!$A141)</f>
        <v>350000</v>
      </c>
      <c r="L141" s="780">
        <f t="shared" ref="L141:L155" si="19">D141+K141</f>
        <v>350000</v>
      </c>
      <c r="M141" s="780">
        <f>SUMIFS('4. Details'!$K$5:$K$4484,'4. Details'!$C$5:$C$4484,"Total Overhead Cost",'4. Details'!$A$5:$A$4484,'3. Summary of Exp'!$A141)</f>
        <v>350000</v>
      </c>
      <c r="N141" s="780">
        <f>SUMIFS('4. Details'!$L$5:$L$4484,'4. Details'!$C$5:$C$4484,"Total Overhead Cost",'4. Details'!$A$5:$A$4484,'3. Summary of Exp'!$A141)</f>
        <v>0</v>
      </c>
      <c r="O141" s="780">
        <f>SUMIFS('4. Details'!$I$5:$I$4484,'4. Details'!$C$5:$C$4484,"Total",'4. Details'!$A$5:$A$4484,'3. Summary of Exp'!$A141)</f>
        <v>0</v>
      </c>
      <c r="P141" s="780">
        <f>SUMIFS('4. Details'!$J$5:$J$4484,'4. Details'!$C$5:$C$4484,"Total",'4. Details'!$A$5:$A$4484,'3. Summary of Exp'!$A141)</f>
        <v>0</v>
      </c>
      <c r="Q141" s="780">
        <f>SUMIFS('4. Details'!Q$5:Q$4484,'4. Details'!$C$5:$C$4484,"Total Overhead Cost",'4. Details'!$A$5:$A$4484,'3. Summary of Exp'!$A141)</f>
        <v>275000</v>
      </c>
      <c r="R141" s="780">
        <f>SUMIFS('4. Details'!$M$5:$M$4484,'4. Details'!$C$5:$C$4484,"Total",'4. Details'!$A$5:$A$4484,'3. Summary of Exp'!$A141)</f>
        <v>0</v>
      </c>
      <c r="S141" s="780">
        <f>SUMIFS('4. Details'!$K$5:$K$4484,'4. Details'!$C$5:$C$4484,"Total",'4. Details'!$A$5:$A$4484,'3. Summary of Exp'!$A141)</f>
        <v>0</v>
      </c>
      <c r="T141" s="780">
        <f>SUMIFS('4. Details'!$L$5:$L$4484,'4. Details'!$C$5:$C$4484,"Total",'4. Details'!$A$5:$A$4484,'3. Summary of Exp'!$A141)</f>
        <v>0</v>
      </c>
      <c r="U141" s="780">
        <f>SUMIFS('4. Details'!$Q$5:$Q$4484,'4. Details'!$C$5:$C$4484,"Total",'4. Details'!$A$5:$A$4484,'3. Summary of Exp'!$A141)</f>
        <v>0</v>
      </c>
      <c r="V141" s="780">
        <f t="shared" si="18"/>
        <v>350000</v>
      </c>
      <c r="W141" s="780">
        <f t="shared" si="17"/>
        <v>275000</v>
      </c>
    </row>
    <row r="142" spans="1:23" x14ac:dyDescent="0.25">
      <c r="A142" s="782" t="s">
        <v>1841</v>
      </c>
      <c r="B142" s="792" t="s">
        <v>1875</v>
      </c>
      <c r="C142" s="780">
        <f>SUMIFS('4. Details'!$I$5:$I$4484,'4. Details'!$C$5:$C$4484,"Consolidated Salary",'4. Details'!$A$5:$A$4484,'3. Summary of Exp'!$A142)</f>
        <v>0</v>
      </c>
      <c r="D142" s="780">
        <f>SUMIFS('4. Details'!$M$5:$M$4484,'4. Details'!$C$5:$C$4484,"Consolidated Salary",'4. Details'!$A$5:$A$4484,'3. Summary of Exp'!$A142)</f>
        <v>0</v>
      </c>
      <c r="E142" s="780">
        <f>SUMIFS('4. Details'!$J$5:$J$4484,'4. Details'!$C$5:$C$4484,"Consolidated Salary",'4. Details'!$A$5:$A$4484,'3. Summary of Exp'!$A142)</f>
        <v>0</v>
      </c>
      <c r="F142" s="780">
        <f>SUMIFS('4. Details'!$K$5:$K$4484,'4. Details'!$C$5:$C$4484,"Consolidated Salary",'4. Details'!$A$5:$A$4484,'3. Summary of Exp'!$A142)</f>
        <v>0</v>
      </c>
      <c r="G142" s="780">
        <f>SUMIFS('4. Details'!$L$5:$L$4484,'4. Details'!$C$5:$C$4484,"Consolidated Salary",'4. Details'!$A$5:$A$4484,'3. Summary of Exp'!$A142)</f>
        <v>0</v>
      </c>
      <c r="H142" s="780">
        <f>SUMIFS('4. Details'!$I$5:$I$4484,'4. Details'!$C$5:$C$4484,"Total Overhead Cost",'4. Details'!$A$5:$A$4484,'3. Summary of Exp'!$A142)</f>
        <v>0</v>
      </c>
      <c r="I142" s="780">
        <f>SUMIFS('4. Details'!$J$5:$J$4484,'4. Details'!$C$5:$C$4484,"Total Overhead Cost",'4. Details'!$A$5:$A$4484,'3. Summary of Exp'!$A142)</f>
        <v>0</v>
      </c>
      <c r="J142" s="780">
        <f>SUMIFS('4. Details'!$Q$5:$Q$4484,'4. Details'!$C$5:$C$4484,"Consolidated Salary",'4. Details'!$A$5:$A$4484,'3. Summary of Exp'!$A142)</f>
        <v>0</v>
      </c>
      <c r="K142" s="780">
        <f>SUMIFS('4. Details'!$M$5:$M$4484,'4. Details'!$C$5:$C$4484,"Total Overhead Cost",'4. Details'!$A$5:$A$4484,'3. Summary of Exp'!$A142)</f>
        <v>36000000</v>
      </c>
      <c r="L142" s="780">
        <f t="shared" si="19"/>
        <v>36000000</v>
      </c>
      <c r="M142" s="780">
        <f>SUMIFS('4. Details'!$K$5:$K$4484,'4. Details'!$C$5:$C$4484,"Total Overhead Cost",'4. Details'!$A$5:$A$4484,'3. Summary of Exp'!$A142)</f>
        <v>36000000</v>
      </c>
      <c r="N142" s="780">
        <f>SUMIFS('4. Details'!$L$5:$L$4484,'4. Details'!$C$5:$C$4484,"Total Overhead Cost",'4. Details'!$A$5:$A$4484,'3. Summary of Exp'!$A142)</f>
        <v>0</v>
      </c>
      <c r="O142" s="780">
        <f>SUMIFS('4. Details'!$I$5:$I$4484,'4. Details'!$C$5:$C$4484,"Total",'4. Details'!$A$5:$A$4484,'3. Summary of Exp'!$A142)</f>
        <v>0</v>
      </c>
      <c r="P142" s="780">
        <f>SUMIFS('4. Details'!$J$5:$J$4484,'4. Details'!$C$5:$C$4484,"Total",'4. Details'!$A$5:$A$4484,'3. Summary of Exp'!$A142)</f>
        <v>0</v>
      </c>
      <c r="Q142" s="780">
        <f>SUMIFS('4. Details'!Q$5:Q$4484,'4. Details'!$C$5:$C$4484,"Total Overhead Cost",'4. Details'!$A$5:$A$4484,'3. Summary of Exp'!$A142)</f>
        <v>0</v>
      </c>
      <c r="R142" s="780">
        <f>SUMIFS('4. Details'!$M$5:$M$4484,'4. Details'!$C$5:$C$4484,"Total",'4. Details'!$A$5:$A$4484,'3. Summary of Exp'!$A142)</f>
        <v>20000000</v>
      </c>
      <c r="S142" s="780">
        <f>SUMIFS('4. Details'!$K$5:$K$4484,'4. Details'!$C$5:$C$4484,"Total",'4. Details'!$A$5:$A$4484,'3. Summary of Exp'!$A142)</f>
        <v>20000000</v>
      </c>
      <c r="T142" s="780">
        <f>SUMIFS('4. Details'!$L$5:$L$4484,'4. Details'!$C$5:$C$4484,"Total",'4. Details'!$A$5:$A$4484,'3. Summary of Exp'!$A142)</f>
        <v>0</v>
      </c>
      <c r="U142" s="780">
        <f>SUMIFS('4. Details'!$Q$5:$Q$4484,'4. Details'!$C$5:$C$4484,"Total",'4. Details'!$A$5:$A$4484,'3. Summary of Exp'!$A142)</f>
        <v>0</v>
      </c>
      <c r="V142" s="780">
        <f t="shared" si="18"/>
        <v>56000000</v>
      </c>
      <c r="W142" s="780">
        <f t="shared" si="17"/>
        <v>0</v>
      </c>
    </row>
    <row r="143" spans="1:23" x14ac:dyDescent="0.25">
      <c r="A143" s="778" t="s">
        <v>135</v>
      </c>
      <c r="B143" s="779" t="s">
        <v>875</v>
      </c>
      <c r="C143" s="780">
        <f>SUMIFS('4. Details'!$I$5:$I$4484,'4. Details'!$C$5:$C$4484,"Consolidated Salary",'4. Details'!$A$5:$A$4484,'3. Summary of Exp'!$A143)</f>
        <v>0</v>
      </c>
      <c r="D143" s="780">
        <f>SUMIFS('4. Details'!$M$5:$M$4484,'4. Details'!$C$5:$C$4484,"Consolidated Salary",'4. Details'!$A$5:$A$4484,'3. Summary of Exp'!$A143)</f>
        <v>0</v>
      </c>
      <c r="E143" s="780">
        <f>SUMIFS('4. Details'!$J$5:$J$4484,'4. Details'!$C$5:$C$4484,"Consolidated Salary",'4. Details'!$A$5:$A$4484,'3. Summary of Exp'!$A143)</f>
        <v>0</v>
      </c>
      <c r="F143" s="780">
        <f>SUMIFS('4. Details'!$K$5:$K$4484,'4. Details'!$C$5:$C$4484,"Consolidated Salary",'4. Details'!$A$5:$A$4484,'3. Summary of Exp'!$A143)</f>
        <v>0</v>
      </c>
      <c r="G143" s="780">
        <f>SUMIFS('4. Details'!$L$5:$L$4484,'4. Details'!$C$5:$C$4484,"Consolidated Salary",'4. Details'!$A$5:$A$4484,'3. Summary of Exp'!$A143)</f>
        <v>0</v>
      </c>
      <c r="H143" s="780">
        <f>SUMIFS('4. Details'!$I$5:$I$4484,'4. Details'!$C$5:$C$4484,"Total Overhead Cost",'4. Details'!$A$5:$A$4484,'3. Summary of Exp'!$A143)</f>
        <v>100200000</v>
      </c>
      <c r="I143" s="780">
        <f>SUMIFS('4. Details'!$J$5:$J$4484,'4. Details'!$C$5:$C$4484,"Total Overhead Cost",'4. Details'!$A$5:$A$4484,'3. Summary of Exp'!$A143)</f>
        <v>20942000</v>
      </c>
      <c r="J143" s="780">
        <f>SUMIFS('4. Details'!$Q$5:$Q$4484,'4. Details'!$C$5:$C$4484,"Consolidated Salary",'4. Details'!$A$5:$A$4484,'3. Summary of Exp'!$A143)</f>
        <v>0</v>
      </c>
      <c r="K143" s="780">
        <f>SUMIFS('4. Details'!$M$5:$M$4484,'4. Details'!$C$5:$C$4484,"Total Overhead Cost",'4. Details'!$A$5:$A$4484,'3. Summary of Exp'!$A143)</f>
        <v>80000000</v>
      </c>
      <c r="L143" s="780">
        <f t="shared" si="19"/>
        <v>80000000</v>
      </c>
      <c r="M143" s="780">
        <f>SUMIFS('4. Details'!$K$5:$K$4484,'4. Details'!$C$5:$C$4484,"Total Overhead Cost",'4. Details'!$A$5:$A$4484,'3. Summary of Exp'!$A143)</f>
        <v>80000000</v>
      </c>
      <c r="N143" s="780">
        <f>SUMIFS('4. Details'!$L$5:$L$4484,'4. Details'!$C$5:$C$4484,"Total Overhead Cost",'4. Details'!$A$5:$A$4484,'3. Summary of Exp'!$A143)</f>
        <v>0</v>
      </c>
      <c r="O143" s="780">
        <f>SUMIFS('4. Details'!$I$5:$I$4484,'4. Details'!$C$5:$C$4484,"Total",'4. Details'!$A$5:$A$4484,'3. Summary of Exp'!$A143)</f>
        <v>383000000.11000001</v>
      </c>
      <c r="P143" s="780">
        <f>SUMIFS('4. Details'!$J$5:$J$4484,'4. Details'!$C$5:$C$4484,"Total",'4. Details'!$A$5:$A$4484,'3. Summary of Exp'!$A143)</f>
        <v>4000000</v>
      </c>
      <c r="Q143" s="780">
        <f>SUMIFS('4. Details'!Q$5:Q$4484,'4. Details'!$C$5:$C$4484,"Total Overhead Cost",'4. Details'!$A$5:$A$4484,'3. Summary of Exp'!$A143)</f>
        <v>28942000</v>
      </c>
      <c r="R143" s="780">
        <f>SUMIFS('4. Details'!$M$5:$M$4484,'4. Details'!$C$5:$C$4484,"Total",'4. Details'!$A$5:$A$4484,'3. Summary of Exp'!$A143)</f>
        <v>147950000</v>
      </c>
      <c r="S143" s="780">
        <f>SUMIFS('4. Details'!$K$5:$K$4484,'4. Details'!$C$5:$C$4484,"Total",'4. Details'!$A$5:$A$4484,'3. Summary of Exp'!$A143)</f>
        <v>117950000</v>
      </c>
      <c r="T143" s="780">
        <f>SUMIFS('4. Details'!$L$5:$L$4484,'4. Details'!$C$5:$C$4484,"Total",'4. Details'!$A$5:$A$4484,'3. Summary of Exp'!$A143)</f>
        <v>30000000</v>
      </c>
      <c r="U143" s="780">
        <f>SUMIFS('4. Details'!$Q$5:$Q$4484,'4. Details'!$C$5:$C$4484,"Total",'4. Details'!$A$5:$A$4484,'3. Summary of Exp'!$A143)</f>
        <v>25414482.5</v>
      </c>
      <c r="V143" s="780">
        <f t="shared" si="18"/>
        <v>227950000</v>
      </c>
      <c r="W143" s="780">
        <f t="shared" si="17"/>
        <v>54356482.5</v>
      </c>
    </row>
    <row r="144" spans="1:23" x14ac:dyDescent="0.25">
      <c r="A144" s="778" t="s">
        <v>130</v>
      </c>
      <c r="B144" s="779" t="s">
        <v>876</v>
      </c>
      <c r="C144" s="780">
        <f>SUMIFS('4. Details'!$I$5:$I$4484,'4. Details'!$C$5:$C$4484,"Consolidated Salary",'4. Details'!$A$5:$A$4484,'3. Summary of Exp'!$A144)</f>
        <v>4303762400</v>
      </c>
      <c r="D144" s="780">
        <f>SUMIFS('4. Details'!$M$5:$M$4484,'4. Details'!$C$5:$C$4484,"Consolidated Salary",'4. Details'!$A$5:$A$4484,'3. Summary of Exp'!$A144)</f>
        <v>4008762400</v>
      </c>
      <c r="E144" s="780">
        <f>SUMIFS('4. Details'!$J$5:$J$4484,'4. Details'!$C$5:$C$4484,"Consolidated Salary",'4. Details'!$A$5:$A$4484,'3. Summary of Exp'!$A144)</f>
        <v>1628302238</v>
      </c>
      <c r="F144" s="780">
        <f>SUMIFS('4. Details'!$K$5:$K$4484,'4. Details'!$C$5:$C$4484,"Consolidated Salary",'4. Details'!$A$5:$A$4484,'3. Summary of Exp'!$A144)</f>
        <v>3748762400</v>
      </c>
      <c r="G144" s="780">
        <f>SUMIFS('4. Details'!$L$5:$L$4484,'4. Details'!$C$5:$C$4484,"Consolidated Salary",'4. Details'!$A$5:$A$4484,'3. Summary of Exp'!$A144)</f>
        <v>260000000</v>
      </c>
      <c r="H144" s="780">
        <f>SUMIFS('4. Details'!$I$5:$I$4484,'4. Details'!$C$5:$C$4484,"Total Overhead Cost",'4. Details'!$A$5:$A$4484,'3. Summary of Exp'!$A144)</f>
        <v>166420000</v>
      </c>
      <c r="I144" s="780">
        <f>SUMIFS('4. Details'!$J$5:$J$4484,'4. Details'!$C$5:$C$4484,"Total Overhead Cost",'4. Details'!$A$5:$A$4484,'3. Summary of Exp'!$A144)</f>
        <v>46698744</v>
      </c>
      <c r="J144" s="780">
        <f>SUMIFS('4. Details'!$Q$5:$Q$4484,'4. Details'!$C$5:$C$4484,"Consolidated Salary",'4. Details'!$A$5:$A$4484,'3. Summary of Exp'!$A144)</f>
        <v>2923108135.6700001</v>
      </c>
      <c r="K144" s="780">
        <f>SUMIFS('4. Details'!$M$5:$M$4484,'4. Details'!$C$5:$C$4484,"Total Overhead Cost",'4. Details'!$A$5:$A$4484,'3. Summary of Exp'!$A144)</f>
        <v>188940000</v>
      </c>
      <c r="L144" s="780">
        <f t="shared" si="19"/>
        <v>4197702400</v>
      </c>
      <c r="M144" s="780">
        <f>SUMIFS('4. Details'!$K$5:$K$4484,'4. Details'!$C$5:$C$4484,"Total Overhead Cost",'4. Details'!$A$5:$A$4484,'3. Summary of Exp'!$A144)</f>
        <v>188940000</v>
      </c>
      <c r="N144" s="780">
        <f>SUMIFS('4. Details'!$L$5:$L$4484,'4. Details'!$C$5:$C$4484,"Total Overhead Cost",'4. Details'!$A$5:$A$4484,'3. Summary of Exp'!$A144)</f>
        <v>0</v>
      </c>
      <c r="O144" s="780">
        <f>SUMIFS('4. Details'!$I$5:$I$4484,'4. Details'!$C$5:$C$4484,"Total",'4. Details'!$A$5:$A$4484,'3. Summary of Exp'!$A144)</f>
        <v>150000000</v>
      </c>
      <c r="P144" s="780">
        <f>SUMIFS('4. Details'!$J$5:$J$4484,'4. Details'!$C$5:$C$4484,"Total",'4. Details'!$A$5:$A$4484,'3. Summary of Exp'!$A144)</f>
        <v>0</v>
      </c>
      <c r="Q144" s="780">
        <f>SUMIFS('4. Details'!Q$5:Q$4484,'4. Details'!$C$5:$C$4484,"Total Overhead Cost",'4. Details'!$A$5:$A$4484,'3. Summary of Exp'!$A144)</f>
        <v>108857119.45</v>
      </c>
      <c r="R144" s="780">
        <f>SUMIFS('4. Details'!$M$5:$M$4484,'4. Details'!$C$5:$C$4484,"Total",'4. Details'!$A$5:$A$4484,'3. Summary of Exp'!$A144)</f>
        <v>39900000</v>
      </c>
      <c r="S144" s="780">
        <f>SUMIFS('4. Details'!$K$5:$K$4484,'4. Details'!$C$5:$C$4484,"Total",'4. Details'!$A$5:$A$4484,'3. Summary of Exp'!$A144)</f>
        <v>39900000</v>
      </c>
      <c r="T144" s="780">
        <f>SUMIFS('4. Details'!$L$5:$L$4484,'4. Details'!$C$5:$C$4484,"Total",'4. Details'!$A$5:$A$4484,'3. Summary of Exp'!$A144)</f>
        <v>0</v>
      </c>
      <c r="U144" s="780">
        <f>SUMIFS('4. Details'!$Q$5:$Q$4484,'4. Details'!$C$5:$C$4484,"Total",'4. Details'!$A$5:$A$4484,'3. Summary of Exp'!$A144)</f>
        <v>9610500</v>
      </c>
      <c r="V144" s="780">
        <f t="shared" si="18"/>
        <v>4237602400</v>
      </c>
      <c r="W144" s="780">
        <f t="shared" si="17"/>
        <v>3041575755.1199999</v>
      </c>
    </row>
    <row r="145" spans="1:23" x14ac:dyDescent="0.25">
      <c r="A145" s="778" t="s">
        <v>112</v>
      </c>
      <c r="B145" s="779" t="s">
        <v>877</v>
      </c>
      <c r="C145" s="780">
        <f>SUMIFS('4. Details'!$I$5:$I$4484,'4. Details'!$C$5:$C$4484,"Consolidated Salary",'4. Details'!$A$5:$A$4484,'3. Summary of Exp'!$A145)</f>
        <v>1150121810.97</v>
      </c>
      <c r="D145" s="780">
        <f>SUMIFS('4. Details'!$M$5:$M$4484,'4. Details'!$C$5:$C$4484,"Consolidated Salary",'4. Details'!$A$5:$A$4484,'3. Summary of Exp'!$A145)</f>
        <v>1100121810.97</v>
      </c>
      <c r="E145" s="780">
        <f>SUMIFS('4. Details'!$J$5:$J$4484,'4. Details'!$C$5:$C$4484,"Consolidated Salary",'4. Details'!$A$5:$A$4484,'3. Summary of Exp'!$A145)</f>
        <v>427064863</v>
      </c>
      <c r="F145" s="780">
        <f>SUMIFS('4. Details'!$K$5:$K$4484,'4. Details'!$C$5:$C$4484,"Consolidated Salary",'4. Details'!$A$5:$A$4484,'3. Summary of Exp'!$A145)</f>
        <v>1042121810.97</v>
      </c>
      <c r="G145" s="780">
        <f>SUMIFS('4. Details'!$L$5:$L$4484,'4. Details'!$C$5:$C$4484,"Consolidated Salary",'4. Details'!$A$5:$A$4484,'3. Summary of Exp'!$A145)</f>
        <v>58000000</v>
      </c>
      <c r="H145" s="780">
        <f>SUMIFS('4. Details'!$I$5:$I$4484,'4. Details'!$C$5:$C$4484,"Total Overhead Cost",'4. Details'!$A$5:$A$4484,'3. Summary of Exp'!$A145)</f>
        <v>182000000</v>
      </c>
      <c r="I145" s="780">
        <f>SUMIFS('4. Details'!$J$5:$J$4484,'4. Details'!$C$5:$C$4484,"Total Overhead Cost",'4. Details'!$A$5:$A$4484,'3. Summary of Exp'!$A145)</f>
        <v>32000000</v>
      </c>
      <c r="J145" s="780">
        <f>SUMIFS('4. Details'!$Q$5:$Q$4484,'4. Details'!$C$5:$C$4484,"Consolidated Salary",'4. Details'!$A$5:$A$4484,'3. Summary of Exp'!$A145)</f>
        <v>772587244.97000003</v>
      </c>
      <c r="K145" s="780">
        <f>SUMIFS('4. Details'!$M$5:$M$4484,'4. Details'!$C$5:$C$4484,"Total Overhead Cost",'4. Details'!$A$5:$A$4484,'3. Summary of Exp'!$A145)</f>
        <v>132000000</v>
      </c>
      <c r="L145" s="780">
        <f t="shared" si="19"/>
        <v>1232121810.97</v>
      </c>
      <c r="M145" s="780">
        <f>SUMIFS('4. Details'!$K$5:$K$4484,'4. Details'!$C$5:$C$4484,"Total Overhead Cost",'4. Details'!$A$5:$A$4484,'3. Summary of Exp'!$A145)</f>
        <v>132000000</v>
      </c>
      <c r="N145" s="780">
        <f>SUMIFS('4. Details'!$L$5:$L$4484,'4. Details'!$C$5:$C$4484,"Total Overhead Cost",'4. Details'!$A$5:$A$4484,'3. Summary of Exp'!$A145)</f>
        <v>0</v>
      </c>
      <c r="O145" s="780">
        <f>SUMIFS('4. Details'!$I$5:$I$4484,'4. Details'!$C$5:$C$4484,"Total",'4. Details'!$A$5:$A$4484,'3. Summary of Exp'!$A145)</f>
        <v>448000000</v>
      </c>
      <c r="P145" s="780">
        <f>SUMIFS('4. Details'!$J$5:$J$4484,'4. Details'!$C$5:$C$4484,"Total",'4. Details'!$A$5:$A$4484,'3. Summary of Exp'!$A145)</f>
        <v>6734303</v>
      </c>
      <c r="Q145" s="780">
        <f>SUMIFS('4. Details'!Q$5:Q$4484,'4. Details'!$C$5:$C$4484,"Total Overhead Cost",'4. Details'!$A$5:$A$4484,'3. Summary of Exp'!$A145)</f>
        <v>56000000</v>
      </c>
      <c r="R145" s="780">
        <f>SUMIFS('4. Details'!$M$5:$M$4484,'4. Details'!$C$5:$C$4484,"Total",'4. Details'!$A$5:$A$4484,'3. Summary of Exp'!$A145)</f>
        <v>123500000</v>
      </c>
      <c r="S145" s="780">
        <f>SUMIFS('4. Details'!$K$5:$K$4484,'4. Details'!$C$5:$C$4484,"Total",'4. Details'!$A$5:$A$4484,'3. Summary of Exp'!$A145)</f>
        <v>83500000</v>
      </c>
      <c r="T145" s="780">
        <f>SUMIFS('4. Details'!$L$5:$L$4484,'4. Details'!$C$5:$C$4484,"Total",'4. Details'!$A$5:$A$4484,'3. Summary of Exp'!$A145)</f>
        <v>40000000</v>
      </c>
      <c r="U145" s="780">
        <f>SUMIFS('4. Details'!$Q$5:$Q$4484,'4. Details'!$C$5:$C$4484,"Total",'4. Details'!$A$5:$A$4484,'3. Summary of Exp'!$A145)</f>
        <v>13007552.99</v>
      </c>
      <c r="V145" s="780">
        <f t="shared" si="18"/>
        <v>1355621810.97</v>
      </c>
      <c r="W145" s="780">
        <f t="shared" si="17"/>
        <v>841594797.96000004</v>
      </c>
    </row>
    <row r="146" spans="1:23" x14ac:dyDescent="0.25">
      <c r="A146" s="778" t="s">
        <v>132</v>
      </c>
      <c r="B146" s="779" t="s">
        <v>918</v>
      </c>
      <c r="C146" s="780">
        <f>SUMIFS('4. Details'!$I$5:$I$4484,'4. Details'!$C$5:$C$4484,"Consolidated Salary",'4. Details'!$A$5:$A$4484,'3. Summary of Exp'!$A146)</f>
        <v>268613800</v>
      </c>
      <c r="D146" s="780">
        <f>SUMIFS('4. Details'!$M$5:$M$4484,'4. Details'!$C$5:$C$4484,"Consolidated Salary",'4. Details'!$A$5:$A$4484,'3. Summary of Exp'!$A146)</f>
        <v>268613800</v>
      </c>
      <c r="E146" s="780">
        <f>SUMIFS('4. Details'!$J$5:$J$4484,'4. Details'!$C$5:$C$4484,"Consolidated Salary",'4. Details'!$A$5:$A$4484,'3. Summary of Exp'!$A146)</f>
        <v>103691281</v>
      </c>
      <c r="F146" s="780">
        <f>SUMIFS('4. Details'!$K$5:$K$4484,'4. Details'!$C$5:$C$4484,"Consolidated Salary",'4. Details'!$A$5:$A$4484,'3. Summary of Exp'!$A146)</f>
        <v>258613800</v>
      </c>
      <c r="G146" s="780">
        <f>SUMIFS('4. Details'!$L$5:$L$4484,'4. Details'!$C$5:$C$4484,"Consolidated Salary",'4. Details'!$A$5:$A$4484,'3. Summary of Exp'!$A146)</f>
        <v>10000000</v>
      </c>
      <c r="H146" s="780">
        <f>SUMIFS('4. Details'!$I$5:$I$4484,'4. Details'!$C$5:$C$4484,"Total Overhead Cost",'4. Details'!$A$5:$A$4484,'3. Summary of Exp'!$A146)</f>
        <v>58000000</v>
      </c>
      <c r="I146" s="780">
        <f>SUMIFS('4. Details'!$J$5:$J$4484,'4. Details'!$C$5:$C$4484,"Total Overhead Cost",'4. Details'!$A$5:$A$4484,'3. Summary of Exp'!$A146)</f>
        <v>875000</v>
      </c>
      <c r="J146" s="780">
        <f>SUMIFS('4. Details'!$Q$5:$Q$4484,'4. Details'!$C$5:$C$4484,"Consolidated Salary",'4. Details'!$A$5:$A$4484,'3. Summary of Exp'!$A146)</f>
        <v>183313841.09999999</v>
      </c>
      <c r="K146" s="780">
        <f>SUMIFS('4. Details'!$M$5:$M$4484,'4. Details'!$C$5:$C$4484,"Total Overhead Cost",'4. Details'!$A$5:$A$4484,'3. Summary of Exp'!$A146)</f>
        <v>58000000</v>
      </c>
      <c r="L146" s="780">
        <f t="shared" si="19"/>
        <v>326613800</v>
      </c>
      <c r="M146" s="780">
        <f>SUMIFS('4. Details'!$K$5:$K$4484,'4. Details'!$C$5:$C$4484,"Total Overhead Cost",'4. Details'!$A$5:$A$4484,'3. Summary of Exp'!$A146)</f>
        <v>58000000</v>
      </c>
      <c r="N146" s="780">
        <f>SUMIFS('4. Details'!$L$5:$L$4484,'4. Details'!$C$5:$C$4484,"Total Overhead Cost",'4. Details'!$A$5:$A$4484,'3. Summary of Exp'!$A146)</f>
        <v>0</v>
      </c>
      <c r="O146" s="780">
        <f>SUMIFS('4. Details'!$I$5:$I$4484,'4. Details'!$C$5:$C$4484,"Total",'4. Details'!$A$5:$A$4484,'3. Summary of Exp'!$A146)</f>
        <v>161000000</v>
      </c>
      <c r="P146" s="780">
        <f>SUMIFS('4. Details'!$J$5:$J$4484,'4. Details'!$C$5:$C$4484,"Total",'4. Details'!$A$5:$A$4484,'3. Summary of Exp'!$A146)</f>
        <v>6320800</v>
      </c>
      <c r="Q146" s="780">
        <f>SUMIFS('4. Details'!Q$5:Q$4484,'4. Details'!$C$5:$C$4484,"Total Overhead Cost",'4. Details'!$A$5:$A$4484,'3. Summary of Exp'!$A146)</f>
        <v>1375000</v>
      </c>
      <c r="R146" s="780">
        <f>SUMIFS('4. Details'!$M$5:$M$4484,'4. Details'!$C$5:$C$4484,"Total",'4. Details'!$A$5:$A$4484,'3. Summary of Exp'!$A146)</f>
        <v>110000000</v>
      </c>
      <c r="S146" s="780">
        <f>SUMIFS('4. Details'!$K$5:$K$4484,'4. Details'!$C$5:$C$4484,"Total",'4. Details'!$A$5:$A$4484,'3. Summary of Exp'!$A146)</f>
        <v>70000000</v>
      </c>
      <c r="T146" s="780">
        <f>SUMIFS('4. Details'!$L$5:$L$4484,'4. Details'!$C$5:$C$4484,"Total",'4. Details'!$A$5:$A$4484,'3. Summary of Exp'!$A146)</f>
        <v>40000000</v>
      </c>
      <c r="U146" s="780">
        <f>SUMIFS('4. Details'!$Q$5:$Q$4484,'4. Details'!$C$5:$C$4484,"Total",'4. Details'!$A$5:$A$4484,'3. Summary of Exp'!$A146)</f>
        <v>6320800</v>
      </c>
      <c r="V146" s="780">
        <f t="shared" si="18"/>
        <v>436613800</v>
      </c>
      <c r="W146" s="780">
        <f t="shared" si="17"/>
        <v>191009641.09999999</v>
      </c>
    </row>
    <row r="147" spans="1:23" x14ac:dyDescent="0.25">
      <c r="A147" s="778" t="s">
        <v>139</v>
      </c>
      <c r="B147" s="779" t="s">
        <v>919</v>
      </c>
      <c r="C147" s="780">
        <f>SUMIFS('4. Details'!$I$5:$I$4484,'4. Details'!$C$5:$C$4484,"Consolidated Salary",'4. Details'!$A$5:$A$4484,'3. Summary of Exp'!$A147)</f>
        <v>147126000</v>
      </c>
      <c r="D147" s="780">
        <f>SUMIFS('4. Details'!$M$5:$M$4484,'4. Details'!$C$5:$C$4484,"Consolidated Salary",'4. Details'!$A$5:$A$4484,'3. Summary of Exp'!$A147)</f>
        <v>150126000</v>
      </c>
      <c r="E147" s="780">
        <f>SUMIFS('4. Details'!$J$5:$J$4484,'4. Details'!$C$5:$C$4484,"Consolidated Salary",'4. Details'!$A$5:$A$4484,'3. Summary of Exp'!$A147)</f>
        <v>60319167</v>
      </c>
      <c r="F147" s="780">
        <f>SUMIFS('4. Details'!$K$5:$K$4484,'4. Details'!$C$5:$C$4484,"Consolidated Salary",'4. Details'!$A$5:$A$4484,'3. Summary of Exp'!$A147)</f>
        <v>138126000</v>
      </c>
      <c r="G147" s="780">
        <f>SUMIFS('4. Details'!$L$5:$L$4484,'4. Details'!$C$5:$C$4484,"Consolidated Salary",'4. Details'!$A$5:$A$4484,'3. Summary of Exp'!$A147)</f>
        <v>12000000</v>
      </c>
      <c r="H147" s="780">
        <f>SUMIFS('4. Details'!$I$5:$I$4484,'4. Details'!$C$5:$C$4484,"Total Overhead Cost",'4. Details'!$A$5:$A$4484,'3. Summary of Exp'!$A147)</f>
        <v>50540000</v>
      </c>
      <c r="I147" s="780">
        <f>SUMIFS('4. Details'!$J$5:$J$4484,'4. Details'!$C$5:$C$4484,"Total Overhead Cost",'4. Details'!$A$5:$A$4484,'3. Summary of Exp'!$A147)</f>
        <v>7423500</v>
      </c>
      <c r="J147" s="780">
        <f>SUMIFS('4. Details'!$Q$5:$Q$4484,'4. Details'!$C$5:$C$4484,"Consolidated Salary",'4. Details'!$A$5:$A$4484,'3. Summary of Exp'!$A147)</f>
        <v>109568262.58</v>
      </c>
      <c r="K147" s="780">
        <f>SUMIFS('4. Details'!$M$5:$M$4484,'4. Details'!$C$5:$C$4484,"Total Overhead Cost",'4. Details'!$A$5:$A$4484,'3. Summary of Exp'!$A147)</f>
        <v>28540000</v>
      </c>
      <c r="L147" s="780">
        <f t="shared" si="19"/>
        <v>178666000</v>
      </c>
      <c r="M147" s="780">
        <f>SUMIFS('4. Details'!$K$5:$K$4484,'4. Details'!$C$5:$C$4484,"Total Overhead Cost",'4. Details'!$A$5:$A$4484,'3. Summary of Exp'!$A147)</f>
        <v>28540000</v>
      </c>
      <c r="N147" s="780">
        <f>SUMIFS('4. Details'!$L$5:$L$4484,'4. Details'!$C$5:$C$4484,"Total Overhead Cost",'4. Details'!$A$5:$A$4484,'3. Summary of Exp'!$A147)</f>
        <v>0</v>
      </c>
      <c r="O147" s="780">
        <f>SUMIFS('4. Details'!$I$5:$I$4484,'4. Details'!$C$5:$C$4484,"Total",'4. Details'!$A$5:$A$4484,'3. Summary of Exp'!$A147)</f>
        <v>117000000</v>
      </c>
      <c r="P147" s="780">
        <f>SUMIFS('4. Details'!$J$5:$J$4484,'4. Details'!$C$5:$C$4484,"Total",'4. Details'!$A$5:$A$4484,'3. Summary of Exp'!$A147)</f>
        <v>0</v>
      </c>
      <c r="Q147" s="780">
        <f>SUMIFS('4. Details'!Q$5:Q$4484,'4. Details'!$C$5:$C$4484,"Total Overhead Cost",'4. Details'!$A$5:$A$4484,'3. Summary of Exp'!$A147)</f>
        <v>11665500</v>
      </c>
      <c r="R147" s="780">
        <f>SUMIFS('4. Details'!$M$5:$M$4484,'4. Details'!$C$5:$C$4484,"Total",'4. Details'!$A$5:$A$4484,'3. Summary of Exp'!$A147)</f>
        <v>45000000</v>
      </c>
      <c r="S147" s="780">
        <f>SUMIFS('4. Details'!$K$5:$K$4484,'4. Details'!$C$5:$C$4484,"Total",'4. Details'!$A$5:$A$4484,'3. Summary of Exp'!$A147)</f>
        <v>5000000</v>
      </c>
      <c r="T147" s="780">
        <f>SUMIFS('4. Details'!$L$5:$L$4484,'4. Details'!$C$5:$C$4484,"Total",'4. Details'!$A$5:$A$4484,'3. Summary of Exp'!$A147)</f>
        <v>40000000</v>
      </c>
      <c r="U147" s="780">
        <f>SUMIFS('4. Details'!$Q$5:$Q$4484,'4. Details'!$C$5:$C$4484,"Total",'4. Details'!$A$5:$A$4484,'3. Summary of Exp'!$A147)</f>
        <v>0</v>
      </c>
      <c r="V147" s="780">
        <f t="shared" si="18"/>
        <v>223666000</v>
      </c>
      <c r="W147" s="780">
        <f t="shared" si="17"/>
        <v>121233762.58</v>
      </c>
    </row>
    <row r="148" spans="1:23" x14ac:dyDescent="0.25">
      <c r="A148" s="778" t="s">
        <v>679</v>
      </c>
      <c r="B148" s="779" t="s">
        <v>1732</v>
      </c>
      <c r="C148" s="780">
        <f>SUMIFS('4. Details'!$I$5:$I$4484,'4. Details'!$C$5:$C$4484,"Consolidated Salary",'4. Details'!$A$5:$A$4484,'3. Summary of Exp'!$A148)</f>
        <v>0</v>
      </c>
      <c r="D148" s="780">
        <f>SUMIFS('4. Details'!$M$5:$M$4484,'4. Details'!$C$5:$C$4484,"Consolidated Salary",'4. Details'!$A$5:$A$4484,'3. Summary of Exp'!$A148)</f>
        <v>0</v>
      </c>
      <c r="E148" s="780">
        <f>SUMIFS('4. Details'!$J$5:$J$4484,'4. Details'!$C$5:$C$4484,"Consolidated Salary",'4. Details'!$A$5:$A$4484,'3. Summary of Exp'!$A148)</f>
        <v>0</v>
      </c>
      <c r="F148" s="780">
        <f>SUMIFS('4. Details'!$K$5:$K$4484,'4. Details'!$C$5:$C$4484,"Consolidated Salary",'4. Details'!$A$5:$A$4484,'3. Summary of Exp'!$A148)</f>
        <v>0</v>
      </c>
      <c r="G148" s="780">
        <f>SUMIFS('4. Details'!$L$5:$L$4484,'4. Details'!$C$5:$C$4484,"Consolidated Salary",'4. Details'!$A$5:$A$4484,'3. Summary of Exp'!$A148)</f>
        <v>0</v>
      </c>
      <c r="H148" s="780">
        <f>SUMIFS('4. Details'!$I$5:$I$4484,'4. Details'!$C$5:$C$4484,"Total Overhead Cost",'4. Details'!$A$5:$A$4484,'3. Summary of Exp'!$A148)</f>
        <v>1500000</v>
      </c>
      <c r="I148" s="780">
        <f>SUMIFS('4. Details'!$J$5:$J$4484,'4. Details'!$C$5:$C$4484,"Total Overhead Cost",'4. Details'!$A$5:$A$4484,'3. Summary of Exp'!$A148)</f>
        <v>437500</v>
      </c>
      <c r="J148" s="780">
        <f>SUMIFS('4. Details'!$Q$5:$Q$4484,'4. Details'!$C$5:$C$4484,"Consolidated Salary",'4. Details'!$A$5:$A$4484,'3. Summary of Exp'!$A148)</f>
        <v>0</v>
      </c>
      <c r="K148" s="780">
        <f>SUMIFS('4. Details'!$M$5:$M$4484,'4. Details'!$C$5:$C$4484,"Total Overhead Cost",'4. Details'!$A$5:$A$4484,'3. Summary of Exp'!$A148)</f>
        <v>875000</v>
      </c>
      <c r="L148" s="780">
        <f t="shared" si="19"/>
        <v>875000</v>
      </c>
      <c r="M148" s="780">
        <f>SUMIFS('4. Details'!$K$5:$K$4484,'4. Details'!$C$5:$C$4484,"Total Overhead Cost",'4. Details'!$A$5:$A$4484,'3. Summary of Exp'!$A148)</f>
        <v>875000</v>
      </c>
      <c r="N148" s="780">
        <f>SUMIFS('4. Details'!$L$5:$L$4484,'4. Details'!$C$5:$C$4484,"Total Overhead Cost",'4. Details'!$A$5:$A$4484,'3. Summary of Exp'!$A148)</f>
        <v>0</v>
      </c>
      <c r="O148" s="780">
        <f>SUMIFS('4. Details'!$I$5:$I$4484,'4. Details'!$C$5:$C$4484,"Total",'4. Details'!$A$5:$A$4484,'3. Summary of Exp'!$A148)</f>
        <v>0</v>
      </c>
      <c r="P148" s="780">
        <f>SUMIFS('4. Details'!$J$5:$J$4484,'4. Details'!$C$5:$C$4484,"Total",'4. Details'!$A$5:$A$4484,'3. Summary of Exp'!$A148)</f>
        <v>0</v>
      </c>
      <c r="Q148" s="780">
        <f>SUMIFS('4. Details'!Q$5:Q$4484,'4. Details'!$C$5:$C$4484,"Total Overhead Cost",'4. Details'!$A$5:$A$4484,'3. Summary of Exp'!$A148)</f>
        <v>687500</v>
      </c>
      <c r="R148" s="780">
        <f>SUMIFS('4. Details'!$M$5:$M$4484,'4. Details'!$C$5:$C$4484,"Total",'4. Details'!$A$5:$A$4484,'3. Summary of Exp'!$A148)</f>
        <v>0</v>
      </c>
      <c r="S148" s="780">
        <f>SUMIFS('4. Details'!$K$5:$K$4484,'4. Details'!$C$5:$C$4484,"Total",'4. Details'!$A$5:$A$4484,'3. Summary of Exp'!$A148)</f>
        <v>0</v>
      </c>
      <c r="T148" s="780">
        <f>SUMIFS('4. Details'!$L$5:$L$4484,'4. Details'!$C$5:$C$4484,"Total",'4. Details'!$A$5:$A$4484,'3. Summary of Exp'!$A148)</f>
        <v>0</v>
      </c>
      <c r="U148" s="780">
        <f>SUMIFS('4. Details'!$Q$5:$Q$4484,'4. Details'!$C$5:$C$4484,"Total",'4. Details'!$A$5:$A$4484,'3. Summary of Exp'!$A148)</f>
        <v>0</v>
      </c>
      <c r="V148" s="780">
        <f t="shared" si="18"/>
        <v>875000</v>
      </c>
      <c r="W148" s="780">
        <f t="shared" si="17"/>
        <v>687500</v>
      </c>
    </row>
    <row r="149" spans="1:23" x14ac:dyDescent="0.25">
      <c r="A149" s="782" t="s">
        <v>1848</v>
      </c>
      <c r="B149" s="779" t="s">
        <v>1867</v>
      </c>
      <c r="C149" s="780">
        <f>SUMIFS('4. Details'!$I$5:$I$4484,'4. Details'!$C$5:$C$4484,"Consolidated Salary",'4. Details'!$A$5:$A$4484,'3. Summary of Exp'!$A149)</f>
        <v>0</v>
      </c>
      <c r="D149" s="780">
        <f>SUMIFS('4. Details'!$M$5:$M$4484,'4. Details'!$C$5:$C$4484,"Consolidated Salary",'4. Details'!$A$5:$A$4484,'3. Summary of Exp'!$A149)</f>
        <v>0</v>
      </c>
      <c r="E149" s="780">
        <f>SUMIFS('4. Details'!$J$5:$J$4484,'4. Details'!$C$5:$C$4484,"Consolidated Salary",'4. Details'!$A$5:$A$4484,'3. Summary of Exp'!$A149)</f>
        <v>0</v>
      </c>
      <c r="F149" s="780">
        <f>SUMIFS('4. Details'!$K$5:$K$4484,'4. Details'!$C$5:$C$4484,"Consolidated Salary",'4. Details'!$A$5:$A$4484,'3. Summary of Exp'!$A149)</f>
        <v>0</v>
      </c>
      <c r="G149" s="780">
        <f>SUMIFS('4. Details'!$L$5:$L$4484,'4. Details'!$C$5:$C$4484,"Consolidated Salary",'4. Details'!$A$5:$A$4484,'3. Summary of Exp'!$A149)</f>
        <v>0</v>
      </c>
      <c r="H149" s="780">
        <f>SUMIFS('4. Details'!$I$5:$I$4484,'4. Details'!$C$5:$C$4484,"Total Overhead Cost",'4. Details'!$A$5:$A$4484,'3. Summary of Exp'!$A149)</f>
        <v>0</v>
      </c>
      <c r="I149" s="780">
        <f>SUMIFS('4. Details'!$J$5:$J$4484,'4. Details'!$C$5:$C$4484,"Total Overhead Cost",'4. Details'!$A$5:$A$4484,'3. Summary of Exp'!$A149)</f>
        <v>0</v>
      </c>
      <c r="J149" s="780">
        <f>SUMIFS('4. Details'!$Q$5:$Q$4484,'4. Details'!$C$5:$C$4484,"Consolidated Salary",'4. Details'!$A$5:$A$4484,'3. Summary of Exp'!$A149)</f>
        <v>0</v>
      </c>
      <c r="K149" s="780">
        <f>SUMIFS('4. Details'!$M$5:$M$4484,'4. Details'!$C$5:$C$4484,"Total Overhead Cost",'4. Details'!$A$5:$A$4484,'3. Summary of Exp'!$A149)</f>
        <v>160000000</v>
      </c>
      <c r="L149" s="780">
        <f t="shared" si="19"/>
        <v>160000000</v>
      </c>
      <c r="M149" s="780">
        <f>SUMIFS('4. Details'!$K$5:$K$4484,'4. Details'!$C$5:$C$4484,"Total Overhead Cost",'4. Details'!$A$5:$A$4484,'3. Summary of Exp'!$A149)</f>
        <v>20000000</v>
      </c>
      <c r="N149" s="780">
        <f>SUMIFS('4. Details'!$L$5:$L$4484,'4. Details'!$C$5:$C$4484,"Total Overhead Cost",'4. Details'!$A$5:$A$4484,'3. Summary of Exp'!$A149)</f>
        <v>140000000</v>
      </c>
      <c r="O149" s="780">
        <f>SUMIFS('4. Details'!$I$5:$I$4484,'4. Details'!$C$5:$C$4484,"Total",'4. Details'!$A$5:$A$4484,'3. Summary of Exp'!$A149)</f>
        <v>0</v>
      </c>
      <c r="P149" s="780">
        <f>SUMIFS('4. Details'!$J$5:$J$4484,'4. Details'!$C$5:$C$4484,"Total",'4. Details'!$A$5:$A$4484,'3. Summary of Exp'!$A149)</f>
        <v>0</v>
      </c>
      <c r="Q149" s="780">
        <f>SUMIFS('4. Details'!Q$5:Q$4484,'4. Details'!$C$5:$C$4484,"Total Overhead Cost",'4. Details'!$A$5:$A$4484,'3. Summary of Exp'!$A149)</f>
        <v>0</v>
      </c>
      <c r="R149" s="780">
        <f>SUMIFS('4. Details'!$M$5:$M$4484,'4. Details'!$C$5:$C$4484,"Total",'4. Details'!$A$5:$A$4484,'3. Summary of Exp'!$A149)</f>
        <v>0</v>
      </c>
      <c r="S149" s="780">
        <f>SUMIFS('4. Details'!$K$5:$K$4484,'4. Details'!$C$5:$C$4484,"Total",'4. Details'!$A$5:$A$4484,'3. Summary of Exp'!$A149)</f>
        <v>0</v>
      </c>
      <c r="T149" s="780">
        <f>SUMIFS('4. Details'!$L$5:$L$4484,'4. Details'!$C$5:$C$4484,"Total",'4. Details'!$A$5:$A$4484,'3. Summary of Exp'!$A149)</f>
        <v>0</v>
      </c>
      <c r="U149" s="780">
        <f>SUMIFS('4. Details'!$Q$5:$Q$4484,'4. Details'!$C$5:$C$4484,"Total",'4. Details'!$A$5:$A$4484,'3. Summary of Exp'!$A149)</f>
        <v>0</v>
      </c>
      <c r="V149" s="780">
        <f t="shared" si="18"/>
        <v>160000000</v>
      </c>
      <c r="W149" s="780">
        <f t="shared" si="17"/>
        <v>0</v>
      </c>
    </row>
    <row r="150" spans="1:23" x14ac:dyDescent="0.25">
      <c r="A150" s="778" t="s">
        <v>199</v>
      </c>
      <c r="B150" s="779" t="s">
        <v>920</v>
      </c>
      <c r="C150" s="780">
        <f>SUMIFS('4. Details'!$I$5:$I$4484,'4. Details'!$C$5:$C$4484,"Consolidated Salary",'4. Details'!$A$5:$A$4484,'3. Summary of Exp'!$A150)</f>
        <v>623595000</v>
      </c>
      <c r="D150" s="780">
        <f>SUMIFS('4. Details'!$M$5:$M$4484,'4. Details'!$C$5:$C$4484,"Consolidated Salary",'4. Details'!$A$5:$A$4484,'3. Summary of Exp'!$A150)</f>
        <v>573595000</v>
      </c>
      <c r="E150" s="780">
        <f>SUMIFS('4. Details'!$J$5:$J$4484,'4. Details'!$C$5:$C$4484,"Consolidated Salary",'4. Details'!$A$5:$A$4484,'3. Summary of Exp'!$A150)</f>
        <v>209746298</v>
      </c>
      <c r="F150" s="780">
        <f>SUMIFS('4. Details'!$K$5:$K$4484,'4. Details'!$C$5:$C$4484,"Consolidated Salary",'4. Details'!$A$5:$A$4484,'3. Summary of Exp'!$A150)</f>
        <v>373595000</v>
      </c>
      <c r="G150" s="780">
        <f>SUMIFS('4. Details'!$L$5:$L$4484,'4. Details'!$C$5:$C$4484,"Consolidated Salary",'4. Details'!$A$5:$A$4484,'3. Summary of Exp'!$A150)</f>
        <v>200000000</v>
      </c>
      <c r="H150" s="780">
        <f>SUMIFS('4. Details'!$I$5:$I$4484,'4. Details'!$C$5:$C$4484,"Total Overhead Cost",'4. Details'!$A$5:$A$4484,'3. Summary of Exp'!$A150)</f>
        <v>155900000</v>
      </c>
      <c r="I150" s="780">
        <f>SUMIFS('4. Details'!$J$5:$J$4484,'4. Details'!$C$5:$C$4484,"Total Overhead Cost",'4. Details'!$A$5:$A$4484,'3. Summary of Exp'!$A150)</f>
        <v>32597625</v>
      </c>
      <c r="J150" s="780">
        <f>SUMIFS('4. Details'!$Q$5:$Q$4484,'4. Details'!$C$5:$C$4484,"Consolidated Salary",'4. Details'!$A$5:$A$4484,'3. Summary of Exp'!$A150)</f>
        <v>377175317.01999998</v>
      </c>
      <c r="K150" s="780">
        <f>SUMIFS('4. Details'!$M$5:$M$4484,'4. Details'!$C$5:$C$4484,"Total Overhead Cost",'4. Details'!$A$5:$A$4484,'3. Summary of Exp'!$A150)</f>
        <v>120050000</v>
      </c>
      <c r="L150" s="780">
        <f t="shared" si="19"/>
        <v>693645000</v>
      </c>
      <c r="M150" s="780">
        <f>SUMIFS('4. Details'!$K$5:$K$4484,'4. Details'!$C$5:$C$4484,"Total Overhead Cost",'4. Details'!$A$5:$A$4484,'3. Summary of Exp'!$A150)</f>
        <v>120050000</v>
      </c>
      <c r="N150" s="780">
        <f>SUMIFS('4. Details'!$L$5:$L$4484,'4. Details'!$C$5:$C$4484,"Total Overhead Cost",'4. Details'!$A$5:$A$4484,'3. Summary of Exp'!$A150)</f>
        <v>0</v>
      </c>
      <c r="O150" s="780">
        <f>SUMIFS('4. Details'!$I$5:$I$4484,'4. Details'!$C$5:$C$4484,"Total",'4. Details'!$A$5:$A$4484,'3. Summary of Exp'!$A150)</f>
        <v>179000000</v>
      </c>
      <c r="P150" s="780">
        <f>SUMIFS('4. Details'!$J$5:$J$4484,'4. Details'!$C$5:$C$4484,"Total",'4. Details'!$A$5:$A$4484,'3. Summary of Exp'!$A150)</f>
        <v>91245000</v>
      </c>
      <c r="Q150" s="780">
        <f>SUMIFS('4. Details'!Q$5:Q$4484,'4. Details'!$C$5:$C$4484,"Total Overhead Cost",'4. Details'!$A$5:$A$4484,'3. Summary of Exp'!$A150)</f>
        <v>48597625</v>
      </c>
      <c r="R150" s="780">
        <f>SUMIFS('4. Details'!$M$5:$M$4484,'4. Details'!$C$5:$C$4484,"Total",'4. Details'!$A$5:$A$4484,'3. Summary of Exp'!$A150)</f>
        <v>195000000</v>
      </c>
      <c r="S150" s="780">
        <f>SUMIFS('4. Details'!$K$5:$K$4484,'4. Details'!$C$5:$C$4484,"Total",'4. Details'!$A$5:$A$4484,'3. Summary of Exp'!$A150)</f>
        <v>195000000</v>
      </c>
      <c r="T150" s="780">
        <f>SUMIFS('4. Details'!$L$5:$L$4484,'4. Details'!$C$5:$C$4484,"Total",'4. Details'!$A$5:$A$4484,'3. Summary of Exp'!$A150)</f>
        <v>0</v>
      </c>
      <c r="U150" s="780">
        <f>SUMIFS('4. Details'!$Q$5:$Q$4484,'4. Details'!$C$5:$C$4484,"Total",'4. Details'!$A$5:$A$4484,'3. Summary of Exp'!$A150)</f>
        <v>118145000</v>
      </c>
      <c r="V150" s="780">
        <f t="shared" si="18"/>
        <v>888645000</v>
      </c>
      <c r="W150" s="780">
        <f t="shared" si="17"/>
        <v>543917942.01999998</v>
      </c>
    </row>
    <row r="151" spans="1:23" x14ac:dyDescent="0.25">
      <c r="A151" s="778" t="s">
        <v>143</v>
      </c>
      <c r="B151" s="779" t="s">
        <v>146</v>
      </c>
      <c r="C151" s="780">
        <f>SUMIFS('4. Details'!$I$5:$I$4484,'4. Details'!$C$5:$C$4484,"Consolidated Salary",'4. Details'!$A$5:$A$4484,'3. Summary of Exp'!$A151)</f>
        <v>81263950</v>
      </c>
      <c r="D151" s="780">
        <f>SUMIFS('4. Details'!$M$5:$M$4484,'4. Details'!$C$5:$C$4484,"Consolidated Salary",'4. Details'!$A$5:$A$4484,'3. Summary of Exp'!$A151)</f>
        <v>81263950</v>
      </c>
      <c r="E151" s="780">
        <f>SUMIFS('4. Details'!$J$5:$J$4484,'4. Details'!$C$5:$C$4484,"Consolidated Salary",'4. Details'!$A$5:$A$4484,'3. Summary of Exp'!$A151)</f>
        <v>26056085</v>
      </c>
      <c r="F151" s="780">
        <f>SUMIFS('4. Details'!$K$5:$K$4484,'4. Details'!$C$5:$C$4484,"Consolidated Salary",'4. Details'!$A$5:$A$4484,'3. Summary of Exp'!$A151)</f>
        <v>81263950</v>
      </c>
      <c r="G151" s="780">
        <f>SUMIFS('4. Details'!$L$5:$L$4484,'4. Details'!$C$5:$C$4484,"Consolidated Salary",'4. Details'!$A$5:$A$4484,'3. Summary of Exp'!$A151)</f>
        <v>0</v>
      </c>
      <c r="H151" s="780">
        <f>SUMIFS('4. Details'!$I$5:$I$4484,'4. Details'!$C$5:$C$4484,"Total Overhead Cost",'4. Details'!$A$5:$A$4484,'3. Summary of Exp'!$A151)</f>
        <v>7370000</v>
      </c>
      <c r="I151" s="780">
        <f>SUMIFS('4. Details'!$J$5:$J$4484,'4. Details'!$C$5:$C$4484,"Total Overhead Cost",'4. Details'!$A$5:$A$4484,'3. Summary of Exp'!$A151)</f>
        <v>700000</v>
      </c>
      <c r="J151" s="780">
        <f>SUMIFS('4. Details'!$Q$5:$Q$4484,'4. Details'!$C$5:$C$4484,"Consolidated Salary",'4. Details'!$A$5:$A$4484,'3. Summary of Exp'!$A151)</f>
        <v>46900953</v>
      </c>
      <c r="K151" s="780">
        <f>SUMIFS('4. Details'!$M$5:$M$4484,'4. Details'!$C$5:$C$4484,"Total Overhead Cost",'4. Details'!$A$5:$A$4484,'3. Summary of Exp'!$A151)</f>
        <v>6370000</v>
      </c>
      <c r="L151" s="780">
        <f t="shared" si="19"/>
        <v>87633950</v>
      </c>
      <c r="M151" s="780">
        <f>SUMIFS('4. Details'!$K$5:$K$4484,'4. Details'!$C$5:$C$4484,"Total Overhead Cost",'4. Details'!$A$5:$A$4484,'3. Summary of Exp'!$A151)</f>
        <v>6370000</v>
      </c>
      <c r="N151" s="780">
        <f>SUMIFS('4. Details'!$L$5:$L$4484,'4. Details'!$C$5:$C$4484,"Total Overhead Cost",'4. Details'!$A$5:$A$4484,'3. Summary of Exp'!$A151)</f>
        <v>0</v>
      </c>
      <c r="O151" s="780">
        <f>SUMIFS('4. Details'!$I$5:$I$4484,'4. Details'!$C$5:$C$4484,"Total",'4. Details'!$A$5:$A$4484,'3. Summary of Exp'!$A151)</f>
        <v>20000000</v>
      </c>
      <c r="P151" s="780">
        <f>SUMIFS('4. Details'!$J$5:$J$4484,'4. Details'!$C$5:$C$4484,"Total",'4. Details'!$A$5:$A$4484,'3. Summary of Exp'!$A151)</f>
        <v>0</v>
      </c>
      <c r="Q151" s="780">
        <f>SUMIFS('4. Details'!Q$5:Q$4484,'4. Details'!$C$5:$C$4484,"Total Overhead Cost",'4. Details'!$A$5:$A$4484,'3. Summary of Exp'!$A151)</f>
        <v>1100000</v>
      </c>
      <c r="R151" s="780">
        <f>SUMIFS('4. Details'!$M$5:$M$4484,'4. Details'!$C$5:$C$4484,"Total",'4. Details'!$A$5:$A$4484,'3. Summary of Exp'!$A151)</f>
        <v>10000000</v>
      </c>
      <c r="S151" s="780">
        <f>SUMIFS('4. Details'!$K$5:$K$4484,'4. Details'!$C$5:$C$4484,"Total",'4. Details'!$A$5:$A$4484,'3. Summary of Exp'!$A151)</f>
        <v>10000000</v>
      </c>
      <c r="T151" s="780">
        <f>SUMIFS('4. Details'!$L$5:$L$4484,'4. Details'!$C$5:$C$4484,"Total",'4. Details'!$A$5:$A$4484,'3. Summary of Exp'!$A151)</f>
        <v>0</v>
      </c>
      <c r="U151" s="780">
        <f>SUMIFS('4. Details'!$Q$5:$Q$4484,'4. Details'!$C$5:$C$4484,"Total",'4. Details'!$A$5:$A$4484,'3. Summary of Exp'!$A151)</f>
        <v>0</v>
      </c>
      <c r="V151" s="780">
        <f t="shared" si="18"/>
        <v>97633950</v>
      </c>
      <c r="W151" s="780">
        <f t="shared" si="17"/>
        <v>48000953</v>
      </c>
    </row>
    <row r="152" spans="1:23" x14ac:dyDescent="0.25">
      <c r="A152" s="778" t="s">
        <v>140</v>
      </c>
      <c r="B152" s="779" t="s">
        <v>879</v>
      </c>
      <c r="C152" s="780">
        <f>SUMIFS('4. Details'!$I$5:$I$4484,'4. Details'!$C$5:$C$4484,"Consolidated Salary",'4. Details'!$A$5:$A$4484,'3. Summary of Exp'!$A152)</f>
        <v>0</v>
      </c>
      <c r="D152" s="780">
        <f>SUMIFS('4. Details'!$M$5:$M$4484,'4. Details'!$C$5:$C$4484,"Consolidated Salary",'4. Details'!$A$5:$A$4484,'3. Summary of Exp'!$A152)</f>
        <v>0</v>
      </c>
      <c r="E152" s="780">
        <f>SUMIFS('4. Details'!$J$5:$J$4484,'4. Details'!$C$5:$C$4484,"Consolidated Salary",'4. Details'!$A$5:$A$4484,'3. Summary of Exp'!$A152)</f>
        <v>0</v>
      </c>
      <c r="F152" s="780">
        <f>SUMIFS('4. Details'!$K$5:$K$4484,'4. Details'!$C$5:$C$4484,"Consolidated Salary",'4. Details'!$A$5:$A$4484,'3. Summary of Exp'!$A152)</f>
        <v>0</v>
      </c>
      <c r="G152" s="780">
        <f>SUMIFS('4. Details'!$L$5:$L$4484,'4. Details'!$C$5:$C$4484,"Consolidated Salary",'4. Details'!$A$5:$A$4484,'3. Summary of Exp'!$A152)</f>
        <v>0</v>
      </c>
      <c r="H152" s="780">
        <f>SUMIFS('4. Details'!$I$5:$I$4484,'4. Details'!$C$5:$C$4484,"Total Overhead Cost",'4. Details'!$A$5:$A$4484,'3. Summary of Exp'!$A152)</f>
        <v>6200000</v>
      </c>
      <c r="I152" s="780">
        <f>SUMIFS('4. Details'!$J$5:$J$4484,'4. Details'!$C$5:$C$4484,"Total Overhead Cost",'4. Details'!$A$5:$A$4484,'3. Summary of Exp'!$A152)</f>
        <v>350000</v>
      </c>
      <c r="J152" s="780">
        <f>SUMIFS('4. Details'!$Q$5:$Q$4484,'4. Details'!$C$5:$C$4484,"Consolidated Salary",'4. Details'!$A$5:$A$4484,'3. Summary of Exp'!$A152)</f>
        <v>0</v>
      </c>
      <c r="K152" s="780">
        <f>SUMIFS('4. Details'!$M$5:$M$4484,'4. Details'!$C$5:$C$4484,"Total Overhead Cost",'4. Details'!$A$5:$A$4484,'3. Summary of Exp'!$A152)</f>
        <v>5700000</v>
      </c>
      <c r="L152" s="780">
        <f t="shared" si="19"/>
        <v>5700000</v>
      </c>
      <c r="M152" s="780">
        <f>SUMIFS('4. Details'!$K$5:$K$4484,'4. Details'!$C$5:$C$4484,"Total Overhead Cost",'4. Details'!$A$5:$A$4484,'3. Summary of Exp'!$A152)</f>
        <v>5700000</v>
      </c>
      <c r="N152" s="780">
        <f>SUMIFS('4. Details'!$L$5:$L$4484,'4. Details'!$C$5:$C$4484,"Total Overhead Cost",'4. Details'!$A$5:$A$4484,'3. Summary of Exp'!$A152)</f>
        <v>0</v>
      </c>
      <c r="O152" s="780">
        <f>SUMIFS('4. Details'!$I$5:$I$4484,'4. Details'!$C$5:$C$4484,"Total",'4. Details'!$A$5:$A$4484,'3. Summary of Exp'!$A152)</f>
        <v>20000000</v>
      </c>
      <c r="P152" s="780">
        <f>SUMIFS('4. Details'!$J$5:$J$4484,'4. Details'!$C$5:$C$4484,"Total",'4. Details'!$A$5:$A$4484,'3. Summary of Exp'!$A152)</f>
        <v>0</v>
      </c>
      <c r="Q152" s="780">
        <f>SUMIFS('4. Details'!Q$5:Q$4484,'4. Details'!$C$5:$C$4484,"Total Overhead Cost",'4. Details'!$A$5:$A$4484,'3. Summary of Exp'!$A152)</f>
        <v>550000</v>
      </c>
      <c r="R152" s="780">
        <f>SUMIFS('4. Details'!$M$5:$M$4484,'4. Details'!$C$5:$C$4484,"Total",'4. Details'!$A$5:$A$4484,'3. Summary of Exp'!$A152)</f>
        <v>10000000</v>
      </c>
      <c r="S152" s="780">
        <f>SUMIFS('4. Details'!$K$5:$K$4484,'4. Details'!$C$5:$C$4484,"Total",'4. Details'!$A$5:$A$4484,'3. Summary of Exp'!$A152)</f>
        <v>10000000</v>
      </c>
      <c r="T152" s="780">
        <f>SUMIFS('4. Details'!$L$5:$L$4484,'4. Details'!$C$5:$C$4484,"Total",'4. Details'!$A$5:$A$4484,'3. Summary of Exp'!$A152)</f>
        <v>0</v>
      </c>
      <c r="U152" s="780">
        <f>SUMIFS('4. Details'!$Q$5:$Q$4484,'4. Details'!$C$5:$C$4484,"Total",'4. Details'!$A$5:$A$4484,'3. Summary of Exp'!$A152)</f>
        <v>7982000</v>
      </c>
      <c r="V152" s="780">
        <f t="shared" si="18"/>
        <v>15700000</v>
      </c>
      <c r="W152" s="780">
        <f t="shared" si="17"/>
        <v>8532000</v>
      </c>
    </row>
    <row r="153" spans="1:23" x14ac:dyDescent="0.25">
      <c r="A153" s="782" t="s">
        <v>707</v>
      </c>
      <c r="B153" s="779" t="s">
        <v>218</v>
      </c>
      <c r="C153" s="780">
        <f>SUMIFS('4. Details'!$I$5:$I$4484,'4. Details'!$C$5:$C$4484,"Consolidated Salary",'4. Details'!$A$5:$A$4484,'3. Summary of Exp'!$A153)</f>
        <v>330862870</v>
      </c>
      <c r="D153" s="780">
        <f>SUMIFS('4. Details'!$M$5:$M$4484,'4. Details'!$C$5:$C$4484,"Consolidated Salary",'4. Details'!$A$5:$A$4484,'3. Summary of Exp'!$A153)</f>
        <v>390862870</v>
      </c>
      <c r="E153" s="780">
        <f>SUMIFS('4. Details'!$J$5:$J$4484,'4. Details'!$C$5:$C$4484,"Consolidated Salary",'4. Details'!$A$5:$A$4484,'3. Summary of Exp'!$A153)</f>
        <v>157933489</v>
      </c>
      <c r="F153" s="780">
        <f>SUMIFS('4. Details'!$K$5:$K$4484,'4. Details'!$C$5:$C$4484,"Consolidated Salary",'4. Details'!$A$5:$A$4484,'3. Summary of Exp'!$A153)</f>
        <v>300862870</v>
      </c>
      <c r="G153" s="780">
        <f>SUMIFS('4. Details'!$L$5:$L$4484,'4. Details'!$C$5:$C$4484,"Consolidated Salary",'4. Details'!$A$5:$A$4484,'3. Summary of Exp'!$A153)</f>
        <v>90000000</v>
      </c>
      <c r="H153" s="780">
        <f>SUMIFS('4. Details'!$I$5:$I$4484,'4. Details'!$C$5:$C$4484,"Total Overhead Cost",'4. Details'!$A$5:$A$4484,'3. Summary of Exp'!$A153)</f>
        <v>70000000</v>
      </c>
      <c r="I153" s="780">
        <f>SUMIFS('4. Details'!$J$5:$J$4484,'4. Details'!$C$5:$C$4484,"Total Overhead Cost",'4. Details'!$A$5:$A$4484,'3. Summary of Exp'!$A153)</f>
        <v>23287500</v>
      </c>
      <c r="J153" s="780">
        <f>SUMIFS('4. Details'!$Q$5:$Q$4484,'4. Details'!$C$5:$C$4484,"Consolidated Salary",'4. Details'!$A$5:$A$4484,'3. Summary of Exp'!$A153)</f>
        <v>283635368</v>
      </c>
      <c r="K153" s="780">
        <f>SUMIFS('4. Details'!$M$5:$M$4484,'4. Details'!$C$5:$C$4484,"Total Overhead Cost",'4. Details'!$A$5:$A$4484,'3. Summary of Exp'!$A153)</f>
        <v>67000000</v>
      </c>
      <c r="L153" s="780">
        <f t="shared" si="19"/>
        <v>457862870</v>
      </c>
      <c r="M153" s="780">
        <f>SUMIFS('4. Details'!$K$5:$K$4484,'4. Details'!$C$5:$C$4484,"Total Overhead Cost",'4. Details'!$A$5:$A$4484,'3. Summary of Exp'!$A153)</f>
        <v>37000000</v>
      </c>
      <c r="N153" s="780">
        <f>SUMIFS('4. Details'!$L$5:$L$4484,'4. Details'!$C$5:$C$4484,"Total Overhead Cost",'4. Details'!$A$5:$A$4484,'3. Summary of Exp'!$A153)</f>
        <v>30000000</v>
      </c>
      <c r="O153" s="780">
        <f>SUMIFS('4. Details'!$I$5:$I$4484,'4. Details'!$C$5:$C$4484,"Total",'4. Details'!$A$5:$A$4484,'3. Summary of Exp'!$A153)</f>
        <v>100000000</v>
      </c>
      <c r="P153" s="780">
        <f>SUMIFS('4. Details'!$J$5:$J$4484,'4. Details'!$C$5:$C$4484,"Total",'4. Details'!$A$5:$A$4484,'3. Summary of Exp'!$A153)</f>
        <v>12963500</v>
      </c>
      <c r="Q153" s="780">
        <f>SUMIFS('4. Details'!Q$5:Q$4484,'4. Details'!$C$5:$C$4484,"Total Overhead Cost",'4. Details'!$A$5:$A$4484,'3. Summary of Exp'!$A153)</f>
        <v>41737500</v>
      </c>
      <c r="R153" s="780">
        <f>SUMIFS('4. Details'!$M$5:$M$4484,'4. Details'!$C$5:$C$4484,"Total",'4. Details'!$A$5:$A$4484,'3. Summary of Exp'!$A153)</f>
        <v>62000000</v>
      </c>
      <c r="S153" s="780">
        <f>SUMIFS('4. Details'!$K$5:$K$4484,'4. Details'!$C$5:$C$4484,"Total",'4. Details'!$A$5:$A$4484,'3. Summary of Exp'!$A153)</f>
        <v>42000000</v>
      </c>
      <c r="T153" s="780">
        <f>SUMIFS('4. Details'!$L$5:$L$4484,'4. Details'!$C$5:$C$4484,"Total",'4. Details'!$A$5:$A$4484,'3. Summary of Exp'!$A153)</f>
        <v>20000000</v>
      </c>
      <c r="U153" s="780">
        <f>SUMIFS('4. Details'!$Q$5:$Q$4484,'4. Details'!$C$5:$C$4484,"Total",'4. Details'!$A$5:$A$4484,'3. Summary of Exp'!$A153)</f>
        <v>17963500</v>
      </c>
      <c r="V153" s="780">
        <f t="shared" si="18"/>
        <v>519862870</v>
      </c>
      <c r="W153" s="780">
        <f t="shared" si="17"/>
        <v>343336368</v>
      </c>
    </row>
    <row r="154" spans="1:23" x14ac:dyDescent="0.25">
      <c r="A154" s="778" t="s">
        <v>693</v>
      </c>
      <c r="B154" s="793" t="s">
        <v>1408</v>
      </c>
      <c r="C154" s="780">
        <f>SUMIFS('4. Details'!$I$5:$I$4484,'4. Details'!$C$5:$C$4484,"Consolidated Salary",'4. Details'!$A$5:$A$4484,'3. Summary of Exp'!$A154)</f>
        <v>73069190</v>
      </c>
      <c r="D154" s="780">
        <f>SUMIFS('4. Details'!$M$5:$M$4484,'4. Details'!$C$5:$C$4484,"Consolidated Salary",'4. Details'!$A$5:$A$4484,'3. Summary of Exp'!$A154)</f>
        <v>73069190</v>
      </c>
      <c r="E154" s="780">
        <f>SUMIFS('4. Details'!$J$5:$J$4484,'4. Details'!$C$5:$C$4484,"Consolidated Salary",'4. Details'!$A$5:$A$4484,'3. Summary of Exp'!$A154)</f>
        <v>25107189</v>
      </c>
      <c r="F154" s="780">
        <f>SUMIFS('4. Details'!$K$5:$K$4484,'4. Details'!$C$5:$C$4484,"Consolidated Salary",'4. Details'!$A$5:$A$4484,'3. Summary of Exp'!$A154)</f>
        <v>73069190</v>
      </c>
      <c r="G154" s="780">
        <f>SUMIFS('4. Details'!$L$5:$L$4484,'4. Details'!$C$5:$C$4484,"Consolidated Salary",'4. Details'!$A$5:$A$4484,'3. Summary of Exp'!$A154)</f>
        <v>0</v>
      </c>
      <c r="H154" s="780">
        <f>SUMIFS('4. Details'!$I$5:$I$4484,'4. Details'!$C$5:$C$4484,"Total Overhead Cost",'4. Details'!$A$5:$A$4484,'3. Summary of Exp'!$A154)</f>
        <v>12000000</v>
      </c>
      <c r="I154" s="780">
        <f>SUMIFS('4. Details'!$J$5:$J$4484,'4. Details'!$C$5:$C$4484,"Total Overhead Cost",'4. Details'!$A$5:$A$4484,'3. Summary of Exp'!$A154)</f>
        <v>3500000</v>
      </c>
      <c r="J154" s="780">
        <f>SUMIFS('4. Details'!$Q$5:$Q$4484,'4. Details'!$C$5:$C$4484,"Consolidated Salary",'4. Details'!$A$5:$A$4484,'3. Summary of Exp'!$A154)</f>
        <v>43885397.299999997</v>
      </c>
      <c r="K154" s="780">
        <f>SUMIFS('4. Details'!$M$5:$M$4484,'4. Details'!$C$5:$C$4484,"Total Overhead Cost",'4. Details'!$A$5:$A$4484,'3. Summary of Exp'!$A154)</f>
        <v>7000000</v>
      </c>
      <c r="L154" s="780">
        <f t="shared" si="19"/>
        <v>80069190</v>
      </c>
      <c r="M154" s="780">
        <f>SUMIFS('4. Details'!$K$5:$K$4484,'4. Details'!$C$5:$C$4484,"Total Overhead Cost",'4. Details'!$A$5:$A$4484,'3. Summary of Exp'!$A154)</f>
        <v>7000000</v>
      </c>
      <c r="N154" s="780">
        <f>SUMIFS('4. Details'!$L$5:$L$4484,'4. Details'!$C$5:$C$4484,"Total Overhead Cost",'4. Details'!$A$5:$A$4484,'3. Summary of Exp'!$A154)</f>
        <v>0</v>
      </c>
      <c r="O154" s="780">
        <f>SUMIFS('4. Details'!$I$5:$I$4484,'4. Details'!$C$5:$C$4484,"Total",'4. Details'!$A$5:$A$4484,'3. Summary of Exp'!$A154)</f>
        <v>20000000</v>
      </c>
      <c r="P154" s="780">
        <f>SUMIFS('4. Details'!$J$5:$J$4484,'4. Details'!$C$5:$C$4484,"Total",'4. Details'!$A$5:$A$4484,'3. Summary of Exp'!$A154)</f>
        <v>0</v>
      </c>
      <c r="Q154" s="780">
        <f>SUMIFS('4. Details'!Q$5:Q$4484,'4. Details'!$C$5:$C$4484,"Total Overhead Cost",'4. Details'!$A$5:$A$4484,'3. Summary of Exp'!$A154)</f>
        <v>5500000</v>
      </c>
      <c r="R154" s="780">
        <f>SUMIFS('4. Details'!$M$5:$M$4484,'4. Details'!$C$5:$C$4484,"Total",'4. Details'!$A$5:$A$4484,'3. Summary of Exp'!$A154)</f>
        <v>20000000</v>
      </c>
      <c r="S154" s="780">
        <f>SUMIFS('4. Details'!$K$5:$K$4484,'4. Details'!$C$5:$C$4484,"Total",'4. Details'!$A$5:$A$4484,'3. Summary of Exp'!$A154)</f>
        <v>20000000</v>
      </c>
      <c r="T154" s="780">
        <f>SUMIFS('4. Details'!$L$5:$L$4484,'4. Details'!$C$5:$C$4484,"Total",'4. Details'!$A$5:$A$4484,'3. Summary of Exp'!$A154)</f>
        <v>0</v>
      </c>
      <c r="U154" s="780">
        <f>SUMIFS('4. Details'!$Q$5:$Q$4484,'4. Details'!$C$5:$C$4484,"Total",'4. Details'!$A$5:$A$4484,'3. Summary of Exp'!$A154)</f>
        <v>0</v>
      </c>
      <c r="V154" s="780">
        <f t="shared" si="18"/>
        <v>100069190</v>
      </c>
      <c r="W154" s="780">
        <f t="shared" si="17"/>
        <v>49385397.299999997</v>
      </c>
    </row>
    <row r="155" spans="1:23" x14ac:dyDescent="0.25">
      <c r="A155" s="782" t="s">
        <v>769</v>
      </c>
      <c r="B155" s="793" t="s">
        <v>880</v>
      </c>
      <c r="C155" s="780">
        <f>SUMIFS('4. Details'!$I$5:$I$4484,'4. Details'!$C$5:$C$4484,"Consolidated Salary",'4. Details'!$A$5:$A$4484,'3. Summary of Exp'!$A155)</f>
        <v>263917150</v>
      </c>
      <c r="D155" s="780">
        <f>SUMIFS('4. Details'!$M$5:$M$4484,'4. Details'!$C$5:$C$4484,"Consolidated Salary",'4. Details'!$A$5:$A$4484,'3. Summary of Exp'!$A155)</f>
        <v>263917150</v>
      </c>
      <c r="E155" s="780">
        <f>SUMIFS('4. Details'!$J$5:$J$4484,'4. Details'!$C$5:$C$4484,"Consolidated Salary",'4. Details'!$A$5:$A$4484,'3. Summary of Exp'!$A155)</f>
        <v>92681312</v>
      </c>
      <c r="F155" s="780">
        <f>SUMIFS('4. Details'!$K$5:$K$4484,'4. Details'!$C$5:$C$4484,"Consolidated Salary",'4. Details'!$A$5:$A$4484,'3. Summary of Exp'!$A155)</f>
        <v>263917150</v>
      </c>
      <c r="G155" s="780">
        <f>SUMIFS('4. Details'!$L$5:$L$4484,'4. Details'!$C$5:$C$4484,"Consolidated Salary",'4. Details'!$A$5:$A$4484,'3. Summary of Exp'!$A155)</f>
        <v>0</v>
      </c>
      <c r="H155" s="780">
        <f>SUMIFS('4. Details'!$I$5:$I$4484,'4. Details'!$C$5:$C$4484,"Total Overhead Cost",'4. Details'!$A$5:$A$4484,'3. Summary of Exp'!$A155)</f>
        <v>0</v>
      </c>
      <c r="I155" s="780">
        <f>SUMIFS('4. Details'!$J$5:$J$4484,'4. Details'!$C$5:$C$4484,"Total Overhead Cost",'4. Details'!$A$5:$A$4484,'3. Summary of Exp'!$A155)</f>
        <v>0</v>
      </c>
      <c r="J155" s="780">
        <f>SUMIFS('4. Details'!$Q$5:$Q$4484,'4. Details'!$C$5:$C$4484,"Consolidated Salary",'4. Details'!$A$5:$A$4484,'3. Summary of Exp'!$A155)</f>
        <v>166826362.13999999</v>
      </c>
      <c r="K155" s="780">
        <f>SUMIFS('4. Details'!$M$5:$M$4484,'4. Details'!$C$5:$C$4484,"Total Overhead Cost",'4. Details'!$A$5:$A$4484,'3. Summary of Exp'!$A155)</f>
        <v>0</v>
      </c>
      <c r="L155" s="780">
        <f t="shared" si="19"/>
        <v>263917150</v>
      </c>
      <c r="M155" s="780">
        <f>SUMIFS('4. Details'!$K$5:$K$4484,'4. Details'!$C$5:$C$4484,"Total Overhead Cost",'4. Details'!$A$5:$A$4484,'3. Summary of Exp'!$A155)</f>
        <v>0</v>
      </c>
      <c r="N155" s="780">
        <f>SUMIFS('4. Details'!$L$5:$L$4484,'4. Details'!$C$5:$C$4484,"Total Overhead Cost",'4. Details'!$A$5:$A$4484,'3. Summary of Exp'!$A155)</f>
        <v>0</v>
      </c>
      <c r="O155" s="780">
        <f>SUMIFS('4. Details'!$I$5:$I$4484,'4. Details'!$C$5:$C$4484,"Total",'4. Details'!$A$5:$A$4484,'3. Summary of Exp'!$A155)</f>
        <v>0</v>
      </c>
      <c r="P155" s="780">
        <f>SUMIFS('4. Details'!$J$5:$J$4484,'4. Details'!$C$5:$C$4484,"Total",'4. Details'!$A$5:$A$4484,'3. Summary of Exp'!$A155)</f>
        <v>0</v>
      </c>
      <c r="Q155" s="780">
        <f>SUMIFS('4. Details'!Q$5:Q$4484,'4. Details'!$C$5:$C$4484,"Total Overhead Cost",'4. Details'!$A$5:$A$4484,'3. Summary of Exp'!$A155)</f>
        <v>0</v>
      </c>
      <c r="R155" s="780">
        <f>SUMIFS('4. Details'!$M$5:$M$4484,'4. Details'!$C$5:$C$4484,"Total",'4. Details'!$A$5:$A$4484,'3. Summary of Exp'!$A155)</f>
        <v>0</v>
      </c>
      <c r="S155" s="780">
        <f>SUMIFS('4. Details'!$K$5:$K$4484,'4. Details'!$C$5:$C$4484,"Total",'4. Details'!$A$5:$A$4484,'3. Summary of Exp'!$A155)</f>
        <v>0</v>
      </c>
      <c r="T155" s="780">
        <f>SUMIFS('4. Details'!$L$5:$L$4484,'4. Details'!$C$5:$C$4484,"Total",'4. Details'!$A$5:$A$4484,'3. Summary of Exp'!$A155)</f>
        <v>0</v>
      </c>
      <c r="U155" s="780">
        <f>SUMIFS('4. Details'!$Q$5:$Q$4484,'4. Details'!$C$5:$C$4484,"Total",'4. Details'!$A$5:$A$4484,'3. Summary of Exp'!$A155)</f>
        <v>0</v>
      </c>
      <c r="V155" s="780">
        <f t="shared" si="18"/>
        <v>263917150</v>
      </c>
      <c r="W155" s="780">
        <f t="shared" si="17"/>
        <v>166826362.13999999</v>
      </c>
    </row>
    <row r="156" spans="1:23" x14ac:dyDescent="0.25">
      <c r="A156" s="782"/>
      <c r="B156" s="794" t="s">
        <v>1902</v>
      </c>
      <c r="C156" s="785">
        <f>SUM(C115:C155)</f>
        <v>20854009419.290001</v>
      </c>
      <c r="D156" s="785">
        <f t="shared" ref="D156:W156" si="20">SUM(D115:D155)</f>
        <v>20172009419.290001</v>
      </c>
      <c r="E156" s="785">
        <f t="shared" si="20"/>
        <v>7673279585</v>
      </c>
      <c r="F156" s="785">
        <f t="shared" si="20"/>
        <v>19452009419.290001</v>
      </c>
      <c r="G156" s="785">
        <f t="shared" si="20"/>
        <v>720000000</v>
      </c>
      <c r="H156" s="785">
        <f t="shared" si="20"/>
        <v>3808883786.0799999</v>
      </c>
      <c r="I156" s="785">
        <f t="shared" si="20"/>
        <v>844990234</v>
      </c>
      <c r="J156" s="785">
        <f>SUM(J115:J155)</f>
        <v>13802429008.219999</v>
      </c>
      <c r="K156" s="785">
        <f t="shared" si="20"/>
        <v>3068800286.0799999</v>
      </c>
      <c r="L156" s="785">
        <f t="shared" si="20"/>
        <v>23240809705.370003</v>
      </c>
      <c r="M156" s="785">
        <f t="shared" si="20"/>
        <v>2412800286.0799999</v>
      </c>
      <c r="N156" s="785">
        <f t="shared" si="20"/>
        <v>656000000</v>
      </c>
      <c r="O156" s="785">
        <f t="shared" si="20"/>
        <v>12188500000.110001</v>
      </c>
      <c r="P156" s="785">
        <f t="shared" si="20"/>
        <v>1047707635</v>
      </c>
      <c r="Q156" s="785">
        <f t="shared" si="20"/>
        <v>1422432929.0800002</v>
      </c>
      <c r="R156" s="785">
        <f t="shared" si="20"/>
        <v>7623350000</v>
      </c>
      <c r="S156" s="785">
        <f t="shared" si="20"/>
        <v>4680350000</v>
      </c>
      <c r="T156" s="785">
        <f t="shared" si="20"/>
        <v>2943000000</v>
      </c>
      <c r="U156" s="785">
        <f t="shared" si="20"/>
        <v>1671338247.4999998</v>
      </c>
      <c r="V156" s="785">
        <f t="shared" si="20"/>
        <v>30864159705.370003</v>
      </c>
      <c r="W156" s="785">
        <f t="shared" si="20"/>
        <v>16896200184.799999</v>
      </c>
    </row>
    <row r="157" spans="1:23" ht="9.9499999999999993" customHeight="1" x14ac:dyDescent="0.25">
      <c r="A157" s="782"/>
      <c r="B157" s="794"/>
      <c r="C157" s="785"/>
      <c r="D157" s="785"/>
      <c r="E157" s="785"/>
      <c r="F157" s="785"/>
      <c r="G157" s="785"/>
      <c r="H157" s="785"/>
      <c r="I157" s="785"/>
      <c r="J157" s="785"/>
      <c r="K157" s="785"/>
      <c r="L157" s="785"/>
      <c r="M157" s="785"/>
      <c r="N157" s="785"/>
      <c r="O157" s="785"/>
      <c r="P157" s="785"/>
      <c r="Q157" s="785"/>
      <c r="R157" s="785"/>
      <c r="S157" s="785"/>
      <c r="T157" s="785"/>
      <c r="U157" s="785"/>
      <c r="V157" s="785"/>
      <c r="W157" s="785"/>
    </row>
    <row r="158" spans="1:23" s="657" customFormat="1" x14ac:dyDescent="0.25">
      <c r="A158" s="795"/>
      <c r="B158" s="796" t="s">
        <v>1906</v>
      </c>
      <c r="C158" s="797">
        <f t="shared" ref="C158:W158" si="21">C60+C101+C113+C156</f>
        <v>29386790819.84</v>
      </c>
      <c r="D158" s="797">
        <f t="shared" si="21"/>
        <v>28412987994.440002</v>
      </c>
      <c r="E158" s="797">
        <f t="shared" si="21"/>
        <v>8146288812</v>
      </c>
      <c r="F158" s="797">
        <f t="shared" si="21"/>
        <v>27692987994.440002</v>
      </c>
      <c r="G158" s="797">
        <f t="shared" si="21"/>
        <v>720000000</v>
      </c>
      <c r="H158" s="797">
        <f t="shared" si="21"/>
        <v>28397010262.080002</v>
      </c>
      <c r="I158" s="797">
        <f t="shared" si="21"/>
        <v>9171949859</v>
      </c>
      <c r="J158" s="797">
        <f>J60+J101+J113+J156</f>
        <v>19444606701.66</v>
      </c>
      <c r="K158" s="797">
        <f t="shared" si="21"/>
        <v>23481514762.080002</v>
      </c>
      <c r="L158" s="797">
        <f t="shared" si="21"/>
        <v>25218766645.370003</v>
      </c>
      <c r="M158" s="797">
        <f t="shared" si="21"/>
        <v>21501014762.080002</v>
      </c>
      <c r="N158" s="797">
        <f t="shared" si="21"/>
        <v>1980500000</v>
      </c>
      <c r="O158" s="797">
        <f t="shared" si="21"/>
        <v>49741800000.110001</v>
      </c>
      <c r="P158" s="797">
        <f t="shared" si="21"/>
        <v>10531749505</v>
      </c>
      <c r="Q158" s="797">
        <f t="shared" si="21"/>
        <v>17695707381.690002</v>
      </c>
      <c r="R158" s="797">
        <f t="shared" si="21"/>
        <v>34154608348</v>
      </c>
      <c r="S158" s="797">
        <f t="shared" si="21"/>
        <v>26801608348</v>
      </c>
      <c r="T158" s="797">
        <f t="shared" si="21"/>
        <v>7353000000</v>
      </c>
      <c r="U158" s="797">
        <f>U60+U101+U113+U156</f>
        <v>22331731119.939999</v>
      </c>
      <c r="V158" s="797">
        <f t="shared" si="21"/>
        <v>86049111104.519989</v>
      </c>
      <c r="W158" s="797">
        <f t="shared" si="21"/>
        <v>59472045203.290009</v>
      </c>
    </row>
  </sheetData>
  <sortState ref="A1:X158">
    <sortCondition ref="A113"/>
  </sortState>
  <mergeCells count="3">
    <mergeCell ref="A2:A3"/>
    <mergeCell ref="B2:B3"/>
    <mergeCell ref="A1:W1"/>
  </mergeCells>
  <printOptions horizontalCentered="1"/>
  <pageMargins left="0.51181102362204722" right="0.51181102362204722" top="0.62992125984251968" bottom="0.6692913385826772" header="0.31496062992125984" footer="0.31496062992125984"/>
  <pageSetup paperSize="9" scale="77" firstPageNumber="13" fitToHeight="0" orientation="landscape" useFirstPageNumber="1" r:id="rId1"/>
  <headerFooter>
    <oddHeader>&amp;C&amp;"Candara,Bold"YOBE STATE GOVERNMENT OF NIGERIA 
THIRD QUARTER BUDGET PERFORMANCE 2020</oddHeader>
    <oddFoote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I4498"/>
  <sheetViews>
    <sheetView showGridLines="0" tabSelected="1" view="pageLayout" topLeftCell="B4447" zoomScale="86" zoomScaleNormal="100" zoomScaleSheetLayoutView="80" zoomScalePageLayoutView="86" workbookViewId="0">
      <selection activeCell="Q4469" sqref="Q4469"/>
    </sheetView>
  </sheetViews>
  <sheetFormatPr defaultColWidth="9.140625" defaultRowHeight="15" x14ac:dyDescent="0.25"/>
  <cols>
    <col min="1" max="1" width="14.42578125" style="800" hidden="1" customWidth="1"/>
    <col min="2" max="2" width="10.5703125" style="864" customWidth="1"/>
    <col min="3" max="3" width="40.85546875" style="888" customWidth="1"/>
    <col min="4" max="4" width="8.42578125" style="865" hidden="1" customWidth="1"/>
    <col min="5" max="5" width="16" style="866" hidden="1" customWidth="1"/>
    <col min="6" max="6" width="1.85546875" style="867" hidden="1" customWidth="1"/>
    <col min="7" max="7" width="5.85546875" style="867" hidden="1" customWidth="1"/>
    <col min="8" max="8" width="15.7109375" style="906" hidden="1" customWidth="1"/>
    <col min="9" max="9" width="16.42578125" style="906" hidden="1" customWidth="1"/>
    <col min="10" max="10" width="14.5703125" style="906" hidden="1" customWidth="1"/>
    <col min="11" max="11" width="28.28515625" style="906" hidden="1" customWidth="1"/>
    <col min="12" max="12" width="25.7109375" style="952" hidden="1" customWidth="1"/>
    <col min="13" max="13" width="16.42578125" style="953" customWidth="1"/>
    <col min="14" max="14" width="17.5703125" style="952" hidden="1" customWidth="1"/>
    <col min="15" max="17" width="16.42578125" style="952" customWidth="1"/>
    <col min="18" max="18" width="16.42578125" style="1070" customWidth="1"/>
    <col min="19" max="19" width="28.140625" style="894" hidden="1" customWidth="1"/>
    <col min="20" max="20" width="25.85546875" style="800" customWidth="1"/>
    <col min="21" max="16384" width="9.140625" style="800"/>
  </cols>
  <sheetData>
    <row r="1" spans="1:20" x14ac:dyDescent="0.25">
      <c r="B1" s="1238" t="s">
        <v>2128</v>
      </c>
      <c r="C1" s="1238"/>
      <c r="D1" s="1238"/>
      <c r="E1" s="1238"/>
      <c r="F1" s="1238"/>
      <c r="G1" s="1238"/>
      <c r="H1" s="1238"/>
      <c r="I1" s="1238"/>
      <c r="J1" s="1238"/>
      <c r="K1" s="1238"/>
      <c r="L1" s="1238"/>
      <c r="M1" s="1238"/>
      <c r="N1" s="1238"/>
      <c r="O1" s="1238"/>
      <c r="P1" s="1238"/>
      <c r="Q1" s="1238"/>
      <c r="R1" s="1238"/>
      <c r="S1" s="1243"/>
    </row>
    <row r="2" spans="1:20" s="801" customFormat="1" x14ac:dyDescent="0.25">
      <c r="B2" s="1247" t="s">
        <v>1666</v>
      </c>
      <c r="C2" s="1247"/>
      <c r="D2" s="1247"/>
      <c r="E2" s="1247"/>
      <c r="F2" s="1247"/>
      <c r="G2" s="1247"/>
      <c r="H2" s="1247"/>
      <c r="I2" s="1247"/>
      <c r="J2" s="1247"/>
      <c r="K2" s="1247"/>
      <c r="L2" s="1247"/>
      <c r="M2" s="1247"/>
      <c r="N2" s="1247"/>
      <c r="O2" s="1247"/>
      <c r="P2" s="1247"/>
      <c r="Q2" s="1247"/>
      <c r="R2" s="1247"/>
      <c r="S2" s="1247"/>
    </row>
    <row r="3" spans="1:20" s="802" customFormat="1" ht="25.5" customHeight="1" x14ac:dyDescent="0.25">
      <c r="B3" s="1234" t="s">
        <v>970</v>
      </c>
      <c r="C3" s="1239" t="s">
        <v>938</v>
      </c>
      <c r="D3" s="1236" t="s">
        <v>1024</v>
      </c>
      <c r="E3" s="1230" t="s">
        <v>1025</v>
      </c>
      <c r="F3" s="1236" t="s">
        <v>1026</v>
      </c>
      <c r="G3" s="1232" t="s">
        <v>1027</v>
      </c>
      <c r="H3" s="803" t="s">
        <v>1862</v>
      </c>
      <c r="I3" s="804" t="s">
        <v>1833</v>
      </c>
      <c r="J3" s="803" t="s">
        <v>1862</v>
      </c>
      <c r="K3" s="1228" t="s">
        <v>1948</v>
      </c>
      <c r="L3" s="1228" t="s">
        <v>1947</v>
      </c>
      <c r="M3" s="805" t="s">
        <v>1818</v>
      </c>
      <c r="N3" s="1228" t="s">
        <v>1819</v>
      </c>
      <c r="O3" s="806" t="s">
        <v>2115</v>
      </c>
      <c r="P3" s="1090" t="s">
        <v>2135</v>
      </c>
      <c r="Q3" s="1090" t="s">
        <v>2136</v>
      </c>
      <c r="R3" s="1065" t="s">
        <v>2132</v>
      </c>
      <c r="S3" s="807" t="s">
        <v>1850</v>
      </c>
      <c r="T3" s="1110" t="s">
        <v>1850</v>
      </c>
    </row>
    <row r="4" spans="1:20" s="802" customFormat="1" ht="13.9" customHeight="1" x14ac:dyDescent="0.25">
      <c r="B4" s="1235"/>
      <c r="C4" s="1240"/>
      <c r="D4" s="1237"/>
      <c r="E4" s="1231"/>
      <c r="F4" s="1237"/>
      <c r="G4" s="1233"/>
      <c r="H4" s="808" t="s">
        <v>939</v>
      </c>
      <c r="I4" s="808" t="s">
        <v>939</v>
      </c>
      <c r="J4" s="808" t="s">
        <v>939</v>
      </c>
      <c r="K4" s="1229"/>
      <c r="L4" s="1229"/>
      <c r="M4" s="809" t="s">
        <v>939</v>
      </c>
      <c r="N4" s="1229"/>
      <c r="O4" s="808" t="s">
        <v>939</v>
      </c>
      <c r="P4" s="808" t="s">
        <v>939</v>
      </c>
      <c r="Q4" s="808" t="s">
        <v>939</v>
      </c>
      <c r="R4" s="1066" t="s">
        <v>939</v>
      </c>
      <c r="S4" s="810"/>
      <c r="T4" s="1107"/>
    </row>
    <row r="5" spans="1:20" s="821" customFormat="1" ht="13.35" customHeight="1" x14ac:dyDescent="0.25">
      <c r="A5" s="811" t="s">
        <v>367</v>
      </c>
      <c r="B5" s="812" t="s">
        <v>24</v>
      </c>
      <c r="C5" s="813" t="s">
        <v>290</v>
      </c>
      <c r="D5" s="814" t="s">
        <v>1</v>
      </c>
      <c r="E5" s="815" t="s">
        <v>1689</v>
      </c>
      <c r="F5" s="816" t="s">
        <v>27</v>
      </c>
      <c r="G5" s="817" t="s">
        <v>266</v>
      </c>
      <c r="H5" s="818">
        <v>141123032</v>
      </c>
      <c r="I5" s="818">
        <v>267747600</v>
      </c>
      <c r="J5" s="818">
        <v>141123032</v>
      </c>
      <c r="K5" s="818">
        <f>M5-L5</f>
        <v>330000000</v>
      </c>
      <c r="L5" s="818"/>
      <c r="M5" s="819">
        <v>330000000</v>
      </c>
      <c r="N5" s="818"/>
      <c r="O5" s="818">
        <v>168376826</v>
      </c>
      <c r="P5" s="818">
        <f>Q5-O5</f>
        <v>81262441.419999987</v>
      </c>
      <c r="Q5" s="818">
        <v>249639267.41999999</v>
      </c>
      <c r="R5" s="1067">
        <f>M5-Q5</f>
        <v>80360732.580000013</v>
      </c>
      <c r="S5" s="820"/>
      <c r="T5" s="1103"/>
    </row>
    <row r="6" spans="1:20" s="828" customFormat="1" ht="13.35" customHeight="1" x14ac:dyDescent="0.25">
      <c r="A6" s="811" t="s">
        <v>367</v>
      </c>
      <c r="B6" s="812" t="s">
        <v>2</v>
      </c>
      <c r="C6" s="822" t="s">
        <v>60</v>
      </c>
      <c r="D6" s="823" t="s">
        <v>259</v>
      </c>
      <c r="E6" s="824" t="s">
        <v>1689</v>
      </c>
      <c r="F6" s="812" t="s">
        <v>27</v>
      </c>
      <c r="G6" s="825" t="s">
        <v>266</v>
      </c>
      <c r="H6" s="826">
        <v>182607000</v>
      </c>
      <c r="I6" s="826">
        <v>400000000</v>
      </c>
      <c r="J6" s="826">
        <v>182607000</v>
      </c>
      <c r="K6" s="826">
        <f t="shared" ref="K6:K9" si="0">M6-L6</f>
        <v>500000000</v>
      </c>
      <c r="L6" s="826"/>
      <c r="M6" s="826">
        <v>500000000</v>
      </c>
      <c r="N6" s="826"/>
      <c r="O6" s="826">
        <v>205787000</v>
      </c>
      <c r="P6" s="826">
        <f>Q6-O6</f>
        <v>69875000</v>
      </c>
      <c r="Q6" s="826">
        <v>275662000</v>
      </c>
      <c r="R6" s="1067">
        <f t="shared" ref="R6:R21" si="1">M6-Q6</f>
        <v>224338000</v>
      </c>
      <c r="S6" s="827"/>
      <c r="T6" s="822"/>
    </row>
    <row r="7" spans="1:20" ht="13.35" customHeight="1" x14ac:dyDescent="0.25">
      <c r="A7" s="811" t="s">
        <v>367</v>
      </c>
      <c r="B7" s="812" t="s">
        <v>267</v>
      </c>
      <c r="C7" s="822" t="s">
        <v>268</v>
      </c>
      <c r="D7" s="829" t="s">
        <v>259</v>
      </c>
      <c r="E7" s="815" t="s">
        <v>1689</v>
      </c>
      <c r="F7" s="816" t="s">
        <v>27</v>
      </c>
      <c r="G7" s="817" t="s">
        <v>266</v>
      </c>
      <c r="H7" s="830">
        <v>89260000</v>
      </c>
      <c r="I7" s="830">
        <v>100000000</v>
      </c>
      <c r="J7" s="830">
        <v>89260000</v>
      </c>
      <c r="K7" s="830">
        <f t="shared" si="0"/>
        <v>100000000</v>
      </c>
      <c r="L7" s="830"/>
      <c r="M7" s="826">
        <v>100000000</v>
      </c>
      <c r="N7" s="830"/>
      <c r="O7" s="830">
        <v>89260000</v>
      </c>
      <c r="P7" s="830">
        <f>Q7-O7</f>
        <v>0</v>
      </c>
      <c r="Q7" s="830">
        <v>89260000</v>
      </c>
      <c r="R7" s="1067">
        <f t="shared" si="1"/>
        <v>10740000</v>
      </c>
      <c r="S7" s="820"/>
      <c r="T7" s="1104"/>
    </row>
    <row r="8" spans="1:20" ht="13.35" customHeight="1" x14ac:dyDescent="0.25">
      <c r="A8" s="811" t="s">
        <v>367</v>
      </c>
      <c r="B8" s="812" t="s">
        <v>67</v>
      </c>
      <c r="C8" s="822" t="s">
        <v>92</v>
      </c>
      <c r="D8" s="829" t="s">
        <v>259</v>
      </c>
      <c r="E8" s="815" t="s">
        <v>1689</v>
      </c>
      <c r="F8" s="816" t="s">
        <v>27</v>
      </c>
      <c r="G8" s="817" t="s">
        <v>266</v>
      </c>
      <c r="H8" s="830">
        <v>5460587</v>
      </c>
      <c r="I8" s="830">
        <v>80000000</v>
      </c>
      <c r="J8" s="830">
        <v>5460587</v>
      </c>
      <c r="K8" s="830">
        <f t="shared" si="0"/>
        <v>20000000</v>
      </c>
      <c r="L8" s="830"/>
      <c r="M8" s="826">
        <v>20000000</v>
      </c>
      <c r="N8" s="830"/>
      <c r="O8" s="830">
        <v>5460587</v>
      </c>
      <c r="P8" s="830">
        <f>Q8-O8</f>
        <v>5480770.4700000007</v>
      </c>
      <c r="Q8" s="830">
        <v>10941357.470000001</v>
      </c>
      <c r="R8" s="1067">
        <f t="shared" si="1"/>
        <v>9058642.5299999993</v>
      </c>
      <c r="S8" s="820"/>
      <c r="T8" s="1104"/>
    </row>
    <row r="9" spans="1:20" ht="13.35" customHeight="1" x14ac:dyDescent="0.25">
      <c r="A9" s="811" t="s">
        <v>367</v>
      </c>
      <c r="B9" s="812" t="s">
        <v>113</v>
      </c>
      <c r="C9" s="822" t="s">
        <v>114</v>
      </c>
      <c r="D9" s="829" t="s">
        <v>259</v>
      </c>
      <c r="E9" s="815" t="s">
        <v>1689</v>
      </c>
      <c r="F9" s="816" t="s">
        <v>27</v>
      </c>
      <c r="G9" s="817" t="s">
        <v>266</v>
      </c>
      <c r="H9" s="830"/>
      <c r="I9" s="830">
        <v>20000000</v>
      </c>
      <c r="J9" s="830"/>
      <c r="K9" s="830">
        <f t="shared" si="0"/>
        <v>5000000</v>
      </c>
      <c r="L9" s="830"/>
      <c r="M9" s="826">
        <v>5000000</v>
      </c>
      <c r="N9" s="830"/>
      <c r="O9" s="830"/>
      <c r="P9" s="830">
        <f>Q9-O9</f>
        <v>2870000</v>
      </c>
      <c r="Q9" s="830">
        <v>2870000</v>
      </c>
      <c r="R9" s="1067">
        <f t="shared" si="1"/>
        <v>2130000</v>
      </c>
      <c r="S9" s="820"/>
      <c r="T9" s="1104"/>
    </row>
    <row r="10" spans="1:20" ht="13.35" customHeight="1" x14ac:dyDescent="0.25">
      <c r="A10" s="811" t="s">
        <v>367</v>
      </c>
      <c r="B10" s="812" t="s">
        <v>95</v>
      </c>
      <c r="C10" s="822" t="s">
        <v>96</v>
      </c>
      <c r="D10" s="829" t="s">
        <v>259</v>
      </c>
      <c r="E10" s="815">
        <v>0.3</v>
      </c>
      <c r="F10" s="816" t="s">
        <v>27</v>
      </c>
      <c r="G10" s="817" t="s">
        <v>266</v>
      </c>
      <c r="H10" s="830"/>
      <c r="I10" s="830">
        <v>5000000</v>
      </c>
      <c r="J10" s="830"/>
      <c r="K10" s="830">
        <f t="shared" ref="K10:K21" si="2">M10-L10</f>
        <v>5000000</v>
      </c>
      <c r="L10" s="830"/>
      <c r="M10" s="826">
        <v>5000000</v>
      </c>
      <c r="N10" s="830"/>
      <c r="O10" s="830"/>
      <c r="P10" s="830"/>
      <c r="Q10" s="830"/>
      <c r="R10" s="1067">
        <f t="shared" si="1"/>
        <v>5000000</v>
      </c>
      <c r="S10" s="820"/>
      <c r="T10" s="1104"/>
    </row>
    <row r="11" spans="1:20" ht="13.35" customHeight="1" x14ac:dyDescent="0.25">
      <c r="A11" s="811" t="s">
        <v>367</v>
      </c>
      <c r="B11" s="812" t="s">
        <v>3</v>
      </c>
      <c r="C11" s="822" t="s">
        <v>4</v>
      </c>
      <c r="D11" s="829" t="s">
        <v>259</v>
      </c>
      <c r="E11" s="815" t="s">
        <v>1689</v>
      </c>
      <c r="F11" s="816" t="s">
        <v>27</v>
      </c>
      <c r="G11" s="817" t="s">
        <v>266</v>
      </c>
      <c r="H11" s="830">
        <v>6607300</v>
      </c>
      <c r="I11" s="830">
        <v>20000000</v>
      </c>
      <c r="J11" s="830">
        <v>6607300</v>
      </c>
      <c r="K11" s="830">
        <f t="shared" si="2"/>
        <v>10000000</v>
      </c>
      <c r="L11" s="830"/>
      <c r="M11" s="826">
        <v>10000000</v>
      </c>
      <c r="N11" s="830"/>
      <c r="O11" s="830">
        <v>6607300</v>
      </c>
      <c r="P11" s="830">
        <f>Q11-O11</f>
        <v>0</v>
      </c>
      <c r="Q11" s="830">
        <v>6607300</v>
      </c>
      <c r="R11" s="1067">
        <f t="shared" si="1"/>
        <v>3392700</v>
      </c>
      <c r="S11" s="820"/>
      <c r="T11" s="1104"/>
    </row>
    <row r="12" spans="1:20" ht="13.35" customHeight="1" x14ac:dyDescent="0.25">
      <c r="A12" s="811" t="s">
        <v>367</v>
      </c>
      <c r="B12" s="812" t="s">
        <v>106</v>
      </c>
      <c r="C12" s="822" t="s">
        <v>107</v>
      </c>
      <c r="D12" s="829" t="s">
        <v>259</v>
      </c>
      <c r="E12" s="815" t="s">
        <v>1689</v>
      </c>
      <c r="F12" s="816" t="s">
        <v>27</v>
      </c>
      <c r="G12" s="817" t="s">
        <v>266</v>
      </c>
      <c r="H12" s="830">
        <v>75426000</v>
      </c>
      <c r="I12" s="830">
        <v>100000000</v>
      </c>
      <c r="J12" s="830">
        <v>75426000</v>
      </c>
      <c r="K12" s="830">
        <f t="shared" si="2"/>
        <v>100000000</v>
      </c>
      <c r="L12" s="830"/>
      <c r="M12" s="826">
        <v>100000000</v>
      </c>
      <c r="N12" s="830"/>
      <c r="O12" s="830">
        <v>82676000</v>
      </c>
      <c r="P12" s="830">
        <f>Q12-O12</f>
        <v>46050000</v>
      </c>
      <c r="Q12" s="830">
        <v>128726000</v>
      </c>
      <c r="R12" s="1067">
        <f t="shared" si="1"/>
        <v>-28726000</v>
      </c>
      <c r="S12" s="820"/>
      <c r="T12" s="1104"/>
    </row>
    <row r="13" spans="1:20" ht="13.35" customHeight="1" x14ac:dyDescent="0.25">
      <c r="A13" s="811" t="s">
        <v>367</v>
      </c>
      <c r="B13" s="812" t="s">
        <v>5</v>
      </c>
      <c r="C13" s="822" t="s">
        <v>6</v>
      </c>
      <c r="D13" s="829" t="s">
        <v>259</v>
      </c>
      <c r="E13" s="815" t="s">
        <v>1689</v>
      </c>
      <c r="F13" s="816" t="s">
        <v>27</v>
      </c>
      <c r="G13" s="817" t="s">
        <v>266</v>
      </c>
      <c r="H13" s="830"/>
      <c r="I13" s="830">
        <v>5000000</v>
      </c>
      <c r="J13" s="830"/>
      <c r="K13" s="830">
        <f t="shared" si="2"/>
        <v>5000000</v>
      </c>
      <c r="L13" s="830"/>
      <c r="M13" s="826">
        <v>5000000</v>
      </c>
      <c r="N13" s="830"/>
      <c r="O13" s="830"/>
      <c r="P13" s="830"/>
      <c r="Q13" s="830"/>
      <c r="R13" s="1067">
        <f t="shared" si="1"/>
        <v>5000000</v>
      </c>
      <c r="S13" s="820"/>
      <c r="T13" s="1104"/>
    </row>
    <row r="14" spans="1:20" ht="13.35" customHeight="1" x14ac:dyDescent="0.25">
      <c r="A14" s="811" t="s">
        <v>367</v>
      </c>
      <c r="B14" s="812" t="s">
        <v>32</v>
      </c>
      <c r="C14" s="822" t="s">
        <v>33</v>
      </c>
      <c r="D14" s="829" t="s">
        <v>259</v>
      </c>
      <c r="E14" s="815" t="s">
        <v>1689</v>
      </c>
      <c r="F14" s="816" t="s">
        <v>27</v>
      </c>
      <c r="G14" s="817" t="s">
        <v>266</v>
      </c>
      <c r="H14" s="830">
        <v>11160000</v>
      </c>
      <c r="I14" s="830">
        <v>200000000</v>
      </c>
      <c r="J14" s="830">
        <v>11160000</v>
      </c>
      <c r="K14" s="830">
        <f t="shared" si="2"/>
        <v>100000000</v>
      </c>
      <c r="L14" s="830"/>
      <c r="M14" s="826">
        <v>100000000</v>
      </c>
      <c r="N14" s="830"/>
      <c r="O14" s="830">
        <v>16885000</v>
      </c>
      <c r="P14" s="830">
        <f t="shared" ref="P14:P21" si="3">Q14-O14</f>
        <v>17547570</v>
      </c>
      <c r="Q14" s="830">
        <v>34432570</v>
      </c>
      <c r="R14" s="1067">
        <f t="shared" si="1"/>
        <v>65567430</v>
      </c>
      <c r="S14" s="820"/>
      <c r="T14" s="1104"/>
    </row>
    <row r="15" spans="1:20" s="831" customFormat="1" ht="13.35" customHeight="1" x14ac:dyDescent="0.25">
      <c r="A15" s="811" t="s">
        <v>367</v>
      </c>
      <c r="B15" s="812" t="s">
        <v>7</v>
      </c>
      <c r="C15" s="822" t="s">
        <v>8</v>
      </c>
      <c r="D15" s="829" t="s">
        <v>259</v>
      </c>
      <c r="E15" s="815" t="s">
        <v>1689</v>
      </c>
      <c r="F15" s="816" t="s">
        <v>27</v>
      </c>
      <c r="G15" s="817" t="s">
        <v>266</v>
      </c>
      <c r="H15" s="830">
        <v>27372145</v>
      </c>
      <c r="I15" s="830">
        <v>30000000</v>
      </c>
      <c r="J15" s="830">
        <v>27372145</v>
      </c>
      <c r="K15" s="830">
        <f t="shared" si="2"/>
        <v>30000000</v>
      </c>
      <c r="L15" s="830"/>
      <c r="M15" s="826">
        <v>30000000</v>
      </c>
      <c r="N15" s="830"/>
      <c r="O15" s="830">
        <v>27372145</v>
      </c>
      <c r="P15" s="830">
        <f t="shared" si="3"/>
        <v>1199999.7600000016</v>
      </c>
      <c r="Q15" s="830">
        <v>28572144.760000002</v>
      </c>
      <c r="R15" s="1067">
        <f t="shared" si="1"/>
        <v>1427855.2399999984</v>
      </c>
      <c r="S15" s="820"/>
      <c r="T15" s="1105"/>
    </row>
    <row r="16" spans="1:20" ht="13.35" customHeight="1" x14ac:dyDescent="0.25">
      <c r="A16" s="811" t="s">
        <v>367</v>
      </c>
      <c r="B16" s="812" t="s">
        <v>9</v>
      </c>
      <c r="C16" s="822" t="s">
        <v>10</v>
      </c>
      <c r="D16" s="829" t="s">
        <v>259</v>
      </c>
      <c r="E16" s="815" t="s">
        <v>1689</v>
      </c>
      <c r="F16" s="816" t="s">
        <v>27</v>
      </c>
      <c r="G16" s="817" t="s">
        <v>266</v>
      </c>
      <c r="H16" s="830">
        <v>2771500</v>
      </c>
      <c r="I16" s="830">
        <v>80000000</v>
      </c>
      <c r="J16" s="830">
        <v>2771500</v>
      </c>
      <c r="K16" s="830">
        <f t="shared" si="2"/>
        <v>13000000</v>
      </c>
      <c r="L16" s="830"/>
      <c r="M16" s="826">
        <v>13000000</v>
      </c>
      <c r="N16" s="830"/>
      <c r="O16" s="830">
        <v>2771500</v>
      </c>
      <c r="P16" s="830">
        <f t="shared" si="3"/>
        <v>4000000</v>
      </c>
      <c r="Q16" s="830">
        <v>6771500</v>
      </c>
      <c r="R16" s="1067">
        <f t="shared" si="1"/>
        <v>6228500</v>
      </c>
      <c r="S16" s="820"/>
      <c r="T16" s="1104"/>
    </row>
    <row r="17" spans="1:20" ht="13.35" customHeight="1" x14ac:dyDescent="0.25">
      <c r="A17" s="811" t="s">
        <v>367</v>
      </c>
      <c r="B17" s="812" t="s">
        <v>11</v>
      </c>
      <c r="C17" s="822" t="s">
        <v>12</v>
      </c>
      <c r="D17" s="829" t="s">
        <v>259</v>
      </c>
      <c r="E17" s="815" t="s">
        <v>1689</v>
      </c>
      <c r="F17" s="816" t="s">
        <v>27</v>
      </c>
      <c r="G17" s="817" t="s">
        <v>266</v>
      </c>
      <c r="H17" s="830">
        <v>426184324</v>
      </c>
      <c r="I17" s="830">
        <v>500000000</v>
      </c>
      <c r="J17" s="830">
        <v>426184324</v>
      </c>
      <c r="K17" s="830">
        <f t="shared" si="2"/>
        <v>800000000</v>
      </c>
      <c r="L17" s="830"/>
      <c r="M17" s="826">
        <v>800000000</v>
      </c>
      <c r="N17" s="830"/>
      <c r="O17" s="830">
        <v>500434324</v>
      </c>
      <c r="P17" s="830">
        <f t="shared" si="3"/>
        <v>267256287.94000006</v>
      </c>
      <c r="Q17" s="830">
        <v>767690611.94000006</v>
      </c>
      <c r="R17" s="1067">
        <f t="shared" si="1"/>
        <v>32309388.059999943</v>
      </c>
      <c r="S17" s="820"/>
      <c r="T17" s="1104"/>
    </row>
    <row r="18" spans="1:20" s="831" customFormat="1" ht="13.35" customHeight="1" x14ac:dyDescent="0.25">
      <c r="A18" s="811" t="s">
        <v>367</v>
      </c>
      <c r="B18" s="812" t="s">
        <v>175</v>
      </c>
      <c r="C18" s="822" t="s">
        <v>176</v>
      </c>
      <c r="D18" s="829" t="s">
        <v>259</v>
      </c>
      <c r="E18" s="815" t="s">
        <v>1689</v>
      </c>
      <c r="F18" s="816" t="s">
        <v>27</v>
      </c>
      <c r="G18" s="817" t="s">
        <v>266</v>
      </c>
      <c r="H18" s="830">
        <v>69816660</v>
      </c>
      <c r="I18" s="830">
        <v>100000000</v>
      </c>
      <c r="J18" s="830">
        <v>69816660</v>
      </c>
      <c r="K18" s="830">
        <f t="shared" si="2"/>
        <v>100000000</v>
      </c>
      <c r="L18" s="830"/>
      <c r="M18" s="826">
        <v>100000000</v>
      </c>
      <c r="N18" s="830"/>
      <c r="O18" s="830">
        <v>76069992</v>
      </c>
      <c r="P18" s="830">
        <f t="shared" si="3"/>
        <v>26059996</v>
      </c>
      <c r="Q18" s="830">
        <v>102129988</v>
      </c>
      <c r="R18" s="1067">
        <f t="shared" si="1"/>
        <v>-2129988</v>
      </c>
      <c r="S18" s="820"/>
      <c r="T18" s="1105"/>
    </row>
    <row r="19" spans="1:20" ht="13.35" customHeight="1" x14ac:dyDescent="0.25">
      <c r="A19" s="811" t="s">
        <v>367</v>
      </c>
      <c r="B19" s="812" t="s">
        <v>17</v>
      </c>
      <c r="C19" s="822" t="s">
        <v>18</v>
      </c>
      <c r="D19" s="829" t="s">
        <v>259</v>
      </c>
      <c r="E19" s="815" t="s">
        <v>1689</v>
      </c>
      <c r="F19" s="816" t="s">
        <v>27</v>
      </c>
      <c r="G19" s="817" t="s">
        <v>266</v>
      </c>
      <c r="H19" s="830">
        <v>86555000</v>
      </c>
      <c r="I19" s="830">
        <v>180000000</v>
      </c>
      <c r="J19" s="830">
        <v>86555000</v>
      </c>
      <c r="K19" s="830">
        <f t="shared" si="2"/>
        <v>130000000</v>
      </c>
      <c r="L19" s="830"/>
      <c r="M19" s="826">
        <v>130000000</v>
      </c>
      <c r="N19" s="830"/>
      <c r="O19" s="830">
        <v>102940000</v>
      </c>
      <c r="P19" s="830">
        <f t="shared" si="3"/>
        <v>49095000</v>
      </c>
      <c r="Q19" s="830">
        <v>152035000</v>
      </c>
      <c r="R19" s="1067">
        <f t="shared" si="1"/>
        <v>-22035000</v>
      </c>
      <c r="S19" s="820"/>
      <c r="T19" s="1104"/>
    </row>
    <row r="20" spans="1:20" ht="13.35" customHeight="1" x14ac:dyDescent="0.25">
      <c r="A20" s="811" t="s">
        <v>367</v>
      </c>
      <c r="B20" s="812" t="s">
        <v>22</v>
      </c>
      <c r="C20" s="822" t="s">
        <v>23</v>
      </c>
      <c r="D20" s="829" t="s">
        <v>259</v>
      </c>
      <c r="E20" s="815" t="s">
        <v>1689</v>
      </c>
      <c r="F20" s="816" t="s">
        <v>27</v>
      </c>
      <c r="G20" s="817" t="s">
        <v>266</v>
      </c>
      <c r="H20" s="830">
        <v>183270483</v>
      </c>
      <c r="I20" s="830">
        <v>230000000</v>
      </c>
      <c r="J20" s="830">
        <v>183270483</v>
      </c>
      <c r="K20" s="830">
        <f t="shared" si="2"/>
        <v>190000000</v>
      </c>
      <c r="L20" s="830"/>
      <c r="M20" s="826">
        <v>190000000</v>
      </c>
      <c r="N20" s="830"/>
      <c r="O20" s="830">
        <v>197084585</v>
      </c>
      <c r="P20" s="830">
        <f t="shared" si="3"/>
        <v>31130250.400000006</v>
      </c>
      <c r="Q20" s="830">
        <v>228214835.40000001</v>
      </c>
      <c r="R20" s="1067">
        <f t="shared" si="1"/>
        <v>-38214835.400000006</v>
      </c>
      <c r="S20" s="820"/>
      <c r="T20" s="1104"/>
    </row>
    <row r="21" spans="1:20" ht="13.35" customHeight="1" x14ac:dyDescent="0.25">
      <c r="A21" s="811" t="s">
        <v>367</v>
      </c>
      <c r="B21" s="812" t="s">
        <v>99</v>
      </c>
      <c r="C21" s="822" t="s">
        <v>100</v>
      </c>
      <c r="D21" s="829" t="s">
        <v>259</v>
      </c>
      <c r="E21" s="815" t="s">
        <v>1689</v>
      </c>
      <c r="F21" s="816" t="s">
        <v>27</v>
      </c>
      <c r="G21" s="817" t="s">
        <v>266</v>
      </c>
      <c r="H21" s="830">
        <v>52853500</v>
      </c>
      <c r="I21" s="830">
        <v>200000000</v>
      </c>
      <c r="J21" s="830">
        <v>52853500</v>
      </c>
      <c r="K21" s="830">
        <f t="shared" si="2"/>
        <v>142000000</v>
      </c>
      <c r="L21" s="830"/>
      <c r="M21" s="826">
        <v>142000000</v>
      </c>
      <c r="N21" s="830"/>
      <c r="O21" s="830">
        <v>62867000</v>
      </c>
      <c r="P21" s="830">
        <f t="shared" si="3"/>
        <v>85024500</v>
      </c>
      <c r="Q21" s="830">
        <v>147891500</v>
      </c>
      <c r="R21" s="1067">
        <f t="shared" si="1"/>
        <v>-5891500</v>
      </c>
      <c r="S21" s="820"/>
      <c r="T21" s="1104"/>
    </row>
    <row r="22" spans="1:20" ht="13.35" customHeight="1" x14ac:dyDescent="0.25">
      <c r="A22" s="811" t="s">
        <v>367</v>
      </c>
      <c r="B22" s="832"/>
      <c r="C22" s="833" t="s">
        <v>312</v>
      </c>
      <c r="D22" s="834"/>
      <c r="E22" s="835"/>
      <c r="F22" s="836"/>
      <c r="G22" s="836"/>
      <c r="H22" s="837">
        <f>SUM(H6:H21)</f>
        <v>1219344499</v>
      </c>
      <c r="I22" s="837">
        <f>SUM(I6:I21)</f>
        <v>2250000000</v>
      </c>
      <c r="J22" s="837">
        <f>SUM(J6:J21)</f>
        <v>1219344499</v>
      </c>
      <c r="K22" s="818">
        <f t="shared" ref="K22" si="4">M22-L22</f>
        <v>2250000000</v>
      </c>
      <c r="L22" s="837"/>
      <c r="M22" s="838">
        <f>SUM(M6:M21)</f>
        <v>2250000000</v>
      </c>
      <c r="N22" s="837"/>
      <c r="O22" s="839">
        <f>SUM(O6:O21)</f>
        <v>1376215433</v>
      </c>
      <c r="P22" s="839">
        <f>SUM(P5:P21)</f>
        <v>686851815.99000001</v>
      </c>
      <c r="Q22" s="839">
        <f>SUM(Q6:Q21)</f>
        <v>1981804807.5700002</v>
      </c>
      <c r="R22" s="1069"/>
      <c r="S22" s="840"/>
      <c r="T22" s="1106"/>
    </row>
    <row r="23" spans="1:20" ht="13.35" customHeight="1" x14ac:dyDescent="0.25">
      <c r="A23" s="811"/>
      <c r="B23" s="841"/>
      <c r="C23" s="842"/>
      <c r="D23" s="843"/>
      <c r="E23" s="844"/>
      <c r="F23" s="845"/>
      <c r="G23" s="845"/>
      <c r="H23" s="846"/>
      <c r="I23" s="846"/>
      <c r="J23" s="846"/>
      <c r="K23" s="846"/>
      <c r="L23" s="846"/>
      <c r="M23" s="847"/>
      <c r="N23" s="846"/>
      <c r="O23" s="846"/>
      <c r="P23" s="846"/>
      <c r="Q23" s="846"/>
      <c r="S23" s="848"/>
    </row>
    <row r="24" spans="1:20" ht="13.35" customHeight="1" x14ac:dyDescent="0.25">
      <c r="B24" s="1238" t="s">
        <v>2128</v>
      </c>
      <c r="C24" s="1238"/>
      <c r="D24" s="1238"/>
      <c r="E24" s="1238"/>
      <c r="F24" s="1238"/>
      <c r="G24" s="1238"/>
      <c r="H24" s="1238"/>
      <c r="I24" s="1238"/>
      <c r="J24" s="1238"/>
      <c r="K24" s="1238"/>
      <c r="L24" s="1238"/>
      <c r="M24" s="1238"/>
      <c r="N24" s="1238"/>
      <c r="O24" s="1238"/>
      <c r="P24" s="1238"/>
      <c r="Q24" s="1238"/>
      <c r="R24" s="1238"/>
      <c r="S24" s="1238"/>
    </row>
    <row r="25" spans="1:20" s="801" customFormat="1" ht="13.35" customHeight="1" x14ac:dyDescent="0.25">
      <c r="B25" s="849" t="s">
        <v>1667</v>
      </c>
      <c r="C25" s="850"/>
      <c r="D25" s="851"/>
      <c r="E25" s="852"/>
      <c r="F25" s="853"/>
      <c r="G25" s="853"/>
      <c r="H25" s="854"/>
      <c r="I25" s="854"/>
      <c r="J25" s="854"/>
      <c r="K25" s="854"/>
      <c r="L25" s="855"/>
      <c r="M25" s="856"/>
      <c r="N25" s="855"/>
      <c r="O25" s="855"/>
      <c r="P25" s="855"/>
      <c r="Q25" s="855"/>
      <c r="R25" s="1071"/>
      <c r="S25" s="857"/>
    </row>
    <row r="26" spans="1:20" s="802" customFormat="1" ht="25.5" customHeight="1" x14ac:dyDescent="0.25">
      <c r="B26" s="1234" t="s">
        <v>970</v>
      </c>
      <c r="C26" s="1239" t="s">
        <v>938</v>
      </c>
      <c r="D26" s="1236" t="s">
        <v>1024</v>
      </c>
      <c r="E26" s="1230" t="s">
        <v>1025</v>
      </c>
      <c r="F26" s="1236" t="s">
        <v>1026</v>
      </c>
      <c r="G26" s="1232" t="s">
        <v>1027</v>
      </c>
      <c r="H26" s="803" t="s">
        <v>1862</v>
      </c>
      <c r="I26" s="804" t="s">
        <v>1833</v>
      </c>
      <c r="J26" s="803" t="s">
        <v>1862</v>
      </c>
      <c r="K26" s="1228" t="s">
        <v>1948</v>
      </c>
      <c r="L26" s="1228" t="s">
        <v>1947</v>
      </c>
      <c r="M26" s="805" t="s">
        <v>1818</v>
      </c>
      <c r="N26" s="1228" t="s">
        <v>1819</v>
      </c>
      <c r="O26" s="806" t="s">
        <v>2115</v>
      </c>
      <c r="P26" s="1090" t="s">
        <v>2135</v>
      </c>
      <c r="Q26" s="1090" t="s">
        <v>2136</v>
      </c>
      <c r="R26" s="1065" t="s">
        <v>2132</v>
      </c>
      <c r="S26" s="807" t="s">
        <v>1850</v>
      </c>
      <c r="T26" s="1110" t="s">
        <v>1850</v>
      </c>
    </row>
    <row r="27" spans="1:20" s="802" customFormat="1" ht="13.9" customHeight="1" x14ac:dyDescent="0.25">
      <c r="B27" s="1235"/>
      <c r="C27" s="1240"/>
      <c r="D27" s="1237"/>
      <c r="E27" s="1231"/>
      <c r="F27" s="1237"/>
      <c r="G27" s="1233"/>
      <c r="H27" s="808"/>
      <c r="I27" s="808" t="s">
        <v>939</v>
      </c>
      <c r="J27" s="808"/>
      <c r="K27" s="1229"/>
      <c r="L27" s="1229"/>
      <c r="M27" s="809" t="s">
        <v>939</v>
      </c>
      <c r="N27" s="1229"/>
      <c r="O27" s="808" t="s">
        <v>939</v>
      </c>
      <c r="P27" s="808" t="s">
        <v>939</v>
      </c>
      <c r="Q27" s="808" t="s">
        <v>939</v>
      </c>
      <c r="R27" s="1066" t="s">
        <v>939</v>
      </c>
      <c r="S27" s="810"/>
      <c r="T27" s="1107"/>
    </row>
    <row r="28" spans="1:20" ht="13.5" customHeight="1" x14ac:dyDescent="0.25">
      <c r="A28" s="858" t="s">
        <v>374</v>
      </c>
      <c r="B28" s="812" t="s">
        <v>2</v>
      </c>
      <c r="C28" s="822" t="s">
        <v>60</v>
      </c>
      <c r="D28" s="829" t="s">
        <v>259</v>
      </c>
      <c r="E28" s="815" t="s">
        <v>1689</v>
      </c>
      <c r="F28" s="816" t="s">
        <v>27</v>
      </c>
      <c r="G28" s="817" t="s">
        <v>266</v>
      </c>
      <c r="H28" s="830">
        <v>17045000</v>
      </c>
      <c r="I28" s="830">
        <v>50000000</v>
      </c>
      <c r="J28" s="830">
        <v>17045000</v>
      </c>
      <c r="K28" s="830">
        <v>50000000</v>
      </c>
      <c r="L28" s="830"/>
      <c r="M28" s="826">
        <v>50000000</v>
      </c>
      <c r="N28" s="830"/>
      <c r="O28" s="830">
        <v>22656000</v>
      </c>
      <c r="P28" s="830">
        <f>Q28-O28</f>
        <v>24770000</v>
      </c>
      <c r="Q28" s="830">
        <v>47426000</v>
      </c>
      <c r="R28" s="1067">
        <f t="shared" ref="R28:R33" si="5">M28-Q28</f>
        <v>2574000</v>
      </c>
      <c r="S28" s="820"/>
      <c r="T28" s="1103"/>
    </row>
    <row r="29" spans="1:20" ht="13.5" customHeight="1" x14ac:dyDescent="0.25">
      <c r="A29" s="858" t="s">
        <v>374</v>
      </c>
      <c r="B29" s="812" t="s">
        <v>3</v>
      </c>
      <c r="C29" s="822" t="s">
        <v>4</v>
      </c>
      <c r="D29" s="829" t="s">
        <v>259</v>
      </c>
      <c r="E29" s="815" t="s">
        <v>1689</v>
      </c>
      <c r="F29" s="816" t="s">
        <v>27</v>
      </c>
      <c r="G29" s="817" t="s">
        <v>266</v>
      </c>
      <c r="H29" s="830">
        <v>4650000</v>
      </c>
      <c r="I29" s="830">
        <v>5000000</v>
      </c>
      <c r="J29" s="830">
        <v>4650000</v>
      </c>
      <c r="K29" s="830">
        <v>5000000</v>
      </c>
      <c r="L29" s="830"/>
      <c r="M29" s="826">
        <v>5000000</v>
      </c>
      <c r="N29" s="830"/>
      <c r="O29" s="830">
        <v>4650000</v>
      </c>
      <c r="P29" s="830">
        <f>Q29-O29</f>
        <v>0</v>
      </c>
      <c r="Q29" s="830">
        <v>4650000</v>
      </c>
      <c r="R29" s="1067">
        <f t="shared" si="5"/>
        <v>350000</v>
      </c>
      <c r="S29" s="820"/>
      <c r="T29" s="822"/>
    </row>
    <row r="30" spans="1:20" s="859" customFormat="1" ht="13.5" customHeight="1" x14ac:dyDescent="0.25">
      <c r="A30" s="858" t="s">
        <v>374</v>
      </c>
      <c r="B30" s="812" t="s">
        <v>32</v>
      </c>
      <c r="C30" s="822" t="s">
        <v>33</v>
      </c>
      <c r="D30" s="829" t="s">
        <v>259</v>
      </c>
      <c r="E30" s="815" t="s">
        <v>1689</v>
      </c>
      <c r="F30" s="816" t="s">
        <v>27</v>
      </c>
      <c r="G30" s="817" t="s">
        <v>266</v>
      </c>
      <c r="H30" s="830">
        <v>2000000</v>
      </c>
      <c r="I30" s="830">
        <v>35000000</v>
      </c>
      <c r="J30" s="830">
        <v>2000000</v>
      </c>
      <c r="K30" s="830">
        <v>35000000</v>
      </c>
      <c r="L30" s="830"/>
      <c r="M30" s="826">
        <v>35000000</v>
      </c>
      <c r="N30" s="830"/>
      <c r="O30" s="830">
        <v>2000000</v>
      </c>
      <c r="P30" s="830">
        <f>Q30-O30</f>
        <v>10910000</v>
      </c>
      <c r="Q30" s="830">
        <v>12910000</v>
      </c>
      <c r="R30" s="1067">
        <f t="shared" si="5"/>
        <v>22090000</v>
      </c>
      <c r="S30" s="820"/>
      <c r="T30" s="1104"/>
    </row>
    <row r="31" spans="1:20" s="831" customFormat="1" ht="13.5" customHeight="1" x14ac:dyDescent="0.25">
      <c r="A31" s="858" t="s">
        <v>374</v>
      </c>
      <c r="B31" s="812" t="s">
        <v>11</v>
      </c>
      <c r="C31" s="822" t="s">
        <v>12</v>
      </c>
      <c r="D31" s="829" t="s">
        <v>259</v>
      </c>
      <c r="E31" s="815" t="s">
        <v>1689</v>
      </c>
      <c r="F31" s="816" t="s">
        <v>27</v>
      </c>
      <c r="G31" s="817" t="s">
        <v>266</v>
      </c>
      <c r="H31" s="830">
        <v>176436889</v>
      </c>
      <c r="I31" s="830">
        <v>300000000</v>
      </c>
      <c r="J31" s="830">
        <v>176436889</v>
      </c>
      <c r="K31" s="830">
        <v>300000000</v>
      </c>
      <c r="L31" s="830"/>
      <c r="M31" s="826">
        <v>300000000</v>
      </c>
      <c r="N31" s="830"/>
      <c r="O31" s="830">
        <v>211066789</v>
      </c>
      <c r="P31" s="830">
        <f>Q31-O31</f>
        <v>87072500.370000005</v>
      </c>
      <c r="Q31" s="830">
        <v>298139289.37</v>
      </c>
      <c r="R31" s="1067">
        <f t="shared" si="5"/>
        <v>1860710.6299999952</v>
      </c>
      <c r="S31" s="820"/>
      <c r="T31" s="1104"/>
    </row>
    <row r="32" spans="1:20" ht="13.5" customHeight="1" x14ac:dyDescent="0.25">
      <c r="A32" s="858" t="s">
        <v>374</v>
      </c>
      <c r="B32" s="812" t="s">
        <v>99</v>
      </c>
      <c r="C32" s="822" t="s">
        <v>100</v>
      </c>
      <c r="D32" s="829" t="s">
        <v>259</v>
      </c>
      <c r="E32" s="815" t="s">
        <v>1689</v>
      </c>
      <c r="F32" s="816" t="s">
        <v>27</v>
      </c>
      <c r="G32" s="817" t="s">
        <v>266</v>
      </c>
      <c r="H32" s="830">
        <v>3200000</v>
      </c>
      <c r="I32" s="830">
        <v>5000000</v>
      </c>
      <c r="J32" s="830">
        <v>3200000</v>
      </c>
      <c r="K32" s="830">
        <v>5000000</v>
      </c>
      <c r="L32" s="830"/>
      <c r="M32" s="826">
        <v>5000000</v>
      </c>
      <c r="N32" s="830"/>
      <c r="O32" s="830">
        <v>3200000</v>
      </c>
      <c r="P32" s="830">
        <f>Q32-O32</f>
        <v>0</v>
      </c>
      <c r="Q32" s="830">
        <v>3200000</v>
      </c>
      <c r="R32" s="1067">
        <f t="shared" si="5"/>
        <v>1800000</v>
      </c>
      <c r="S32" s="820"/>
      <c r="T32" s="1104"/>
    </row>
    <row r="33" spans="1:20" ht="13.5" customHeight="1" x14ac:dyDescent="0.25">
      <c r="A33" s="858" t="s">
        <v>374</v>
      </c>
      <c r="B33" s="812" t="s">
        <v>368</v>
      </c>
      <c r="C33" s="822" t="s">
        <v>369</v>
      </c>
      <c r="D33" s="829" t="s">
        <v>259</v>
      </c>
      <c r="E33" s="815" t="s">
        <v>1689</v>
      </c>
      <c r="F33" s="816" t="s">
        <v>27</v>
      </c>
      <c r="G33" s="817" t="s">
        <v>266</v>
      </c>
      <c r="H33" s="830">
        <v>0</v>
      </c>
      <c r="I33" s="830">
        <v>5000000</v>
      </c>
      <c r="J33" s="830">
        <v>0</v>
      </c>
      <c r="K33" s="830">
        <v>5000000</v>
      </c>
      <c r="L33" s="830"/>
      <c r="M33" s="826">
        <v>5000000</v>
      </c>
      <c r="N33" s="830"/>
      <c r="O33" s="830">
        <v>0</v>
      </c>
      <c r="P33" s="830"/>
      <c r="Q33" s="830"/>
      <c r="R33" s="1067">
        <f t="shared" si="5"/>
        <v>5000000</v>
      </c>
      <c r="S33" s="820"/>
      <c r="T33" s="1104"/>
    </row>
    <row r="34" spans="1:20" ht="13.5" customHeight="1" x14ac:dyDescent="0.25">
      <c r="A34" s="858" t="s">
        <v>374</v>
      </c>
      <c r="B34" s="860"/>
      <c r="C34" s="833" t="s">
        <v>312</v>
      </c>
      <c r="D34" s="861"/>
      <c r="E34" s="862"/>
      <c r="F34" s="863"/>
      <c r="G34" s="863"/>
      <c r="H34" s="837">
        <f>SUM(H28:H33)</f>
        <v>203331889</v>
      </c>
      <c r="I34" s="837">
        <f>SUM(I28:I33)</f>
        <v>400000000</v>
      </c>
      <c r="J34" s="837">
        <f>SUM(J28:J33)</f>
        <v>203331889</v>
      </c>
      <c r="K34" s="837">
        <f>SUM(K28:K33)</f>
        <v>400000000</v>
      </c>
      <c r="L34" s="837"/>
      <c r="M34" s="838">
        <f>SUM(M28:M33)</f>
        <v>400000000</v>
      </c>
      <c r="N34" s="837"/>
      <c r="O34" s="839">
        <f>SUM(O28:O33)</f>
        <v>243572789</v>
      </c>
      <c r="P34" s="839">
        <f>SUM(P28:P33)</f>
        <v>122752500.37</v>
      </c>
      <c r="Q34" s="839">
        <f>SUM(Q28:Q33)</f>
        <v>366325289.37</v>
      </c>
      <c r="R34" s="1069"/>
      <c r="S34" s="840"/>
      <c r="T34" s="1106"/>
    </row>
    <row r="35" spans="1:20" ht="13.5" customHeight="1" x14ac:dyDescent="0.25">
      <c r="A35" s="858"/>
      <c r="C35" s="842"/>
      <c r="H35" s="846"/>
      <c r="I35" s="846"/>
      <c r="J35" s="846"/>
      <c r="K35" s="846"/>
      <c r="L35" s="846"/>
      <c r="M35" s="847"/>
      <c r="N35" s="846"/>
      <c r="O35" s="846"/>
      <c r="P35" s="846"/>
      <c r="Q35" s="846"/>
      <c r="R35" s="1072"/>
      <c r="S35" s="848"/>
    </row>
    <row r="36" spans="1:20" ht="13.5" customHeight="1" x14ac:dyDescent="0.25">
      <c r="A36" s="858"/>
      <c r="C36" s="842"/>
      <c r="H36" s="846"/>
      <c r="I36" s="846"/>
      <c r="J36" s="846"/>
      <c r="K36" s="846"/>
      <c r="L36" s="846"/>
      <c r="M36" s="847"/>
      <c r="N36" s="846"/>
      <c r="O36" s="846"/>
      <c r="P36" s="846"/>
      <c r="Q36" s="846"/>
      <c r="R36" s="1072"/>
      <c r="S36" s="848"/>
    </row>
    <row r="37" spans="1:20" ht="13.5" customHeight="1" x14ac:dyDescent="0.25">
      <c r="A37" s="858"/>
      <c r="C37" s="842"/>
      <c r="H37" s="846"/>
      <c r="I37" s="846"/>
      <c r="J37" s="846"/>
      <c r="K37" s="846"/>
      <c r="L37" s="846"/>
      <c r="M37" s="847"/>
      <c r="N37" s="846"/>
      <c r="O37" s="846"/>
      <c r="P37" s="846"/>
      <c r="Q37" s="846"/>
      <c r="R37" s="1072"/>
      <c r="S37" s="848"/>
    </row>
    <row r="38" spans="1:20" ht="13.5" customHeight="1" x14ac:dyDescent="0.25">
      <c r="A38" s="858"/>
      <c r="C38" s="842"/>
      <c r="H38" s="846"/>
      <c r="I38" s="846"/>
      <c r="J38" s="846"/>
      <c r="K38" s="846"/>
      <c r="L38" s="846"/>
      <c r="M38" s="847"/>
      <c r="N38" s="846"/>
      <c r="O38" s="846"/>
      <c r="P38" s="846"/>
      <c r="Q38" s="846"/>
      <c r="R38" s="1072"/>
      <c r="S38" s="848"/>
    </row>
    <row r="39" spans="1:20" x14ac:dyDescent="0.25">
      <c r="A39" s="858"/>
      <c r="C39" s="842"/>
      <c r="H39" s="846"/>
      <c r="I39" s="846"/>
      <c r="J39" s="846"/>
      <c r="K39" s="846"/>
      <c r="L39" s="846"/>
      <c r="M39" s="847"/>
      <c r="N39" s="846"/>
      <c r="O39" s="846"/>
      <c r="P39" s="846"/>
      <c r="Q39" s="846"/>
      <c r="R39" s="1072"/>
      <c r="S39" s="848"/>
      <c r="T39" s="831"/>
    </row>
    <row r="40" spans="1:20" x14ac:dyDescent="0.25">
      <c r="B40" s="1238" t="s">
        <v>2128</v>
      </c>
      <c r="C40" s="1238"/>
      <c r="D40" s="1238"/>
      <c r="E40" s="1238"/>
      <c r="F40" s="1238"/>
      <c r="G40" s="1238"/>
      <c r="H40" s="1238"/>
      <c r="I40" s="1238"/>
      <c r="J40" s="1238"/>
      <c r="K40" s="1238"/>
      <c r="L40" s="1238"/>
      <c r="M40" s="1238"/>
      <c r="N40" s="1238"/>
      <c r="O40" s="1238"/>
      <c r="P40" s="1238"/>
      <c r="Q40" s="1238"/>
      <c r="R40" s="1238"/>
      <c r="S40" s="1238"/>
    </row>
    <row r="41" spans="1:20" s="801" customFormat="1" x14ac:dyDescent="0.25">
      <c r="B41" s="849" t="s">
        <v>1668</v>
      </c>
      <c r="C41" s="850"/>
      <c r="E41" s="852"/>
      <c r="F41" s="851"/>
      <c r="G41" s="851"/>
      <c r="H41" s="854"/>
      <c r="I41" s="854"/>
      <c r="J41" s="854"/>
      <c r="K41" s="854"/>
      <c r="L41" s="855"/>
      <c r="M41" s="856"/>
      <c r="N41" s="855"/>
      <c r="O41" s="855"/>
      <c r="P41" s="855"/>
      <c r="Q41" s="855"/>
      <c r="R41" s="1071"/>
      <c r="S41" s="857"/>
      <c r="T41" s="800"/>
    </row>
    <row r="42" spans="1:20" s="802" customFormat="1" ht="30" x14ac:dyDescent="0.25">
      <c r="B42" s="1234" t="s">
        <v>970</v>
      </c>
      <c r="C42" s="1239" t="s">
        <v>938</v>
      </c>
      <c r="D42" s="1236" t="s">
        <v>1024</v>
      </c>
      <c r="E42" s="1230" t="s">
        <v>1025</v>
      </c>
      <c r="F42" s="1236" t="s">
        <v>1026</v>
      </c>
      <c r="G42" s="1232" t="s">
        <v>1027</v>
      </c>
      <c r="H42" s="803" t="s">
        <v>1862</v>
      </c>
      <c r="I42" s="804" t="s">
        <v>1833</v>
      </c>
      <c r="J42" s="803" t="s">
        <v>1862</v>
      </c>
      <c r="K42" s="1228" t="s">
        <v>1948</v>
      </c>
      <c r="L42" s="1228" t="s">
        <v>1947</v>
      </c>
      <c r="M42" s="805" t="s">
        <v>1818</v>
      </c>
      <c r="N42" s="1228" t="s">
        <v>1819</v>
      </c>
      <c r="O42" s="806" t="s">
        <v>2115</v>
      </c>
      <c r="P42" s="1090" t="s">
        <v>2135</v>
      </c>
      <c r="Q42" s="1090" t="s">
        <v>2136</v>
      </c>
      <c r="R42" s="1065" t="s">
        <v>2132</v>
      </c>
      <c r="S42" s="807" t="s">
        <v>1850</v>
      </c>
      <c r="T42" s="1110" t="s">
        <v>1850</v>
      </c>
    </row>
    <row r="43" spans="1:20" s="802" customFormat="1" x14ac:dyDescent="0.25">
      <c r="B43" s="1235"/>
      <c r="C43" s="1240"/>
      <c r="D43" s="1237"/>
      <c r="E43" s="1231"/>
      <c r="F43" s="1237"/>
      <c r="G43" s="1233"/>
      <c r="H43" s="808"/>
      <c r="I43" s="808" t="s">
        <v>939</v>
      </c>
      <c r="J43" s="808"/>
      <c r="K43" s="1229"/>
      <c r="L43" s="1229"/>
      <c r="M43" s="809" t="s">
        <v>939</v>
      </c>
      <c r="N43" s="1229"/>
      <c r="O43" s="808" t="s">
        <v>939</v>
      </c>
      <c r="P43" s="808" t="s">
        <v>939</v>
      </c>
      <c r="Q43" s="808" t="s">
        <v>939</v>
      </c>
      <c r="R43" s="1066" t="s">
        <v>939</v>
      </c>
      <c r="S43" s="810"/>
      <c r="T43" s="1106"/>
    </row>
    <row r="44" spans="1:20" ht="14.25" customHeight="1" x14ac:dyDescent="0.25">
      <c r="A44" s="858" t="s">
        <v>403</v>
      </c>
      <c r="B44" s="825" t="s">
        <v>25</v>
      </c>
      <c r="C44" s="822" t="s">
        <v>59</v>
      </c>
      <c r="D44" s="868">
        <v>70111</v>
      </c>
      <c r="E44" s="815" t="s">
        <v>1689</v>
      </c>
      <c r="F44" s="868">
        <v>23510200</v>
      </c>
      <c r="G44" s="869" t="s">
        <v>266</v>
      </c>
      <c r="H44" s="870"/>
      <c r="I44" s="870">
        <v>800000</v>
      </c>
      <c r="J44" s="870"/>
      <c r="K44" s="870">
        <v>500000</v>
      </c>
      <c r="L44" s="870"/>
      <c r="M44" s="871">
        <v>500000</v>
      </c>
      <c r="N44" s="870"/>
      <c r="O44" s="870"/>
      <c r="P44" s="870"/>
      <c r="R44" s="1068"/>
      <c r="S44" s="872"/>
      <c r="T44" s="1104"/>
    </row>
    <row r="45" spans="1:20" ht="14.25" customHeight="1" x14ac:dyDescent="0.25">
      <c r="A45" s="858" t="s">
        <v>403</v>
      </c>
      <c r="B45" s="812" t="s">
        <v>3</v>
      </c>
      <c r="C45" s="822" t="s">
        <v>4</v>
      </c>
      <c r="D45" s="868">
        <v>70111</v>
      </c>
      <c r="E45" s="815" t="s">
        <v>1689</v>
      </c>
      <c r="F45" s="868">
        <v>23510200</v>
      </c>
      <c r="G45" s="869" t="s">
        <v>266</v>
      </c>
      <c r="H45" s="870"/>
      <c r="I45" s="870">
        <v>500000</v>
      </c>
      <c r="J45" s="870"/>
      <c r="K45" s="870">
        <v>300000</v>
      </c>
      <c r="L45" s="870"/>
      <c r="M45" s="871">
        <v>300000</v>
      </c>
      <c r="N45" s="870"/>
      <c r="O45" s="870"/>
      <c r="P45" s="870"/>
      <c r="Q45" s="870"/>
      <c r="R45" s="1068"/>
      <c r="S45" s="872"/>
      <c r="T45" s="1104"/>
    </row>
    <row r="46" spans="1:20" ht="14.25" customHeight="1" x14ac:dyDescent="0.25">
      <c r="A46" s="858" t="s">
        <v>403</v>
      </c>
      <c r="B46" s="823" t="s">
        <v>32</v>
      </c>
      <c r="C46" s="822" t="s">
        <v>33</v>
      </c>
      <c r="D46" s="868">
        <v>70111</v>
      </c>
      <c r="E46" s="815" t="s">
        <v>1689</v>
      </c>
      <c r="F46" s="868">
        <v>23510200</v>
      </c>
      <c r="G46" s="869" t="s">
        <v>266</v>
      </c>
      <c r="H46" s="870"/>
      <c r="I46" s="870">
        <v>500000</v>
      </c>
      <c r="J46" s="870"/>
      <c r="K46" s="870">
        <v>300000</v>
      </c>
      <c r="L46" s="870"/>
      <c r="M46" s="871">
        <v>300000</v>
      </c>
      <c r="N46" s="870"/>
      <c r="O46" s="870"/>
      <c r="P46" s="870"/>
      <c r="Q46" s="870"/>
      <c r="R46" s="1068"/>
      <c r="S46" s="872"/>
      <c r="T46" s="1104"/>
    </row>
    <row r="47" spans="1:20" ht="14.25" customHeight="1" x14ac:dyDescent="0.25">
      <c r="A47" s="858" t="s">
        <v>403</v>
      </c>
      <c r="B47" s="812" t="s">
        <v>15</v>
      </c>
      <c r="C47" s="822" t="s">
        <v>436</v>
      </c>
      <c r="D47" s="868">
        <v>70111</v>
      </c>
      <c r="E47" s="815" t="s">
        <v>1689</v>
      </c>
      <c r="F47" s="868">
        <v>23510200</v>
      </c>
      <c r="G47" s="869" t="s">
        <v>266</v>
      </c>
      <c r="H47" s="870"/>
      <c r="I47" s="870">
        <v>600000</v>
      </c>
      <c r="J47" s="870"/>
      <c r="K47" s="870">
        <v>350000</v>
      </c>
      <c r="L47" s="870"/>
      <c r="M47" s="871">
        <v>350000</v>
      </c>
      <c r="N47" s="870"/>
      <c r="O47" s="870"/>
      <c r="P47" s="870"/>
      <c r="Q47" s="870"/>
      <c r="R47" s="1068"/>
      <c r="S47" s="872"/>
      <c r="T47" s="1104"/>
    </row>
    <row r="48" spans="1:20" ht="14.25" customHeight="1" x14ac:dyDescent="0.25">
      <c r="A48" s="858" t="s">
        <v>403</v>
      </c>
      <c r="B48" s="812" t="s">
        <v>19</v>
      </c>
      <c r="C48" s="822" t="s">
        <v>20</v>
      </c>
      <c r="D48" s="868">
        <v>70111</v>
      </c>
      <c r="E48" s="815" t="s">
        <v>1689</v>
      </c>
      <c r="F48" s="868">
        <v>23510200</v>
      </c>
      <c r="G48" s="869" t="s">
        <v>266</v>
      </c>
      <c r="H48" s="870"/>
      <c r="I48" s="870">
        <v>100000</v>
      </c>
      <c r="J48" s="870"/>
      <c r="K48" s="870">
        <v>100000</v>
      </c>
      <c r="L48" s="870"/>
      <c r="M48" s="871">
        <v>100000</v>
      </c>
      <c r="N48" s="870"/>
      <c r="O48" s="870"/>
      <c r="P48" s="870"/>
      <c r="Q48" s="870"/>
      <c r="R48" s="1068"/>
      <c r="S48" s="872"/>
      <c r="T48" s="1104"/>
    </row>
    <row r="49" spans="1:20" ht="14.25" customHeight="1" x14ac:dyDescent="0.25">
      <c r="A49" s="858" t="s">
        <v>403</v>
      </c>
      <c r="B49" s="812" t="s">
        <v>37</v>
      </c>
      <c r="C49" s="822" t="s">
        <v>38</v>
      </c>
      <c r="D49" s="868">
        <v>70111</v>
      </c>
      <c r="E49" s="815" t="s">
        <v>1689</v>
      </c>
      <c r="F49" s="868">
        <v>23510200</v>
      </c>
      <c r="G49" s="869" t="s">
        <v>266</v>
      </c>
      <c r="H49" s="870"/>
      <c r="I49" s="870">
        <v>500000</v>
      </c>
      <c r="J49" s="870"/>
      <c r="K49" s="870">
        <v>200000</v>
      </c>
      <c r="L49" s="870"/>
      <c r="M49" s="871">
        <v>200000</v>
      </c>
      <c r="N49" s="870"/>
      <c r="O49" s="870"/>
      <c r="P49" s="870"/>
      <c r="Q49" s="870"/>
      <c r="R49" s="1068"/>
      <c r="S49" s="872"/>
      <c r="T49" s="1104"/>
    </row>
    <row r="50" spans="1:20" ht="14.25" customHeight="1" x14ac:dyDescent="0.25">
      <c r="A50" s="858" t="s">
        <v>403</v>
      </c>
      <c r="B50" s="873"/>
      <c r="C50" s="833" t="s">
        <v>312</v>
      </c>
      <c r="D50" s="874"/>
      <c r="E50" s="875"/>
      <c r="F50" s="874"/>
      <c r="G50" s="874"/>
      <c r="H50" s="767">
        <v>875000</v>
      </c>
      <c r="I50" s="767">
        <v>3000000</v>
      </c>
      <c r="J50" s="767">
        <v>875000</v>
      </c>
      <c r="K50" s="767">
        <f>SUM(K44:K49)</f>
        <v>1750000</v>
      </c>
      <c r="L50" s="767"/>
      <c r="M50" s="768">
        <f>SUM(M44:M49)</f>
        <v>1750000</v>
      </c>
      <c r="N50" s="767"/>
      <c r="O50" s="769">
        <v>1000000</v>
      </c>
      <c r="P50" s="769">
        <v>1375000</v>
      </c>
      <c r="Q50" s="769">
        <v>1375000</v>
      </c>
      <c r="R50" s="1069">
        <f>M50-Q50</f>
        <v>375000</v>
      </c>
      <c r="S50" s="876"/>
      <c r="T50" s="1106"/>
    </row>
    <row r="51" spans="1:20" x14ac:dyDescent="0.25">
      <c r="A51" s="858"/>
      <c r="B51" s="877"/>
      <c r="C51" s="842"/>
      <c r="D51" s="878"/>
      <c r="E51" s="879"/>
      <c r="F51" s="878"/>
      <c r="G51" s="878"/>
      <c r="H51" s="770"/>
      <c r="I51" s="770"/>
      <c r="J51" s="770"/>
      <c r="K51" s="770"/>
      <c r="L51" s="770"/>
      <c r="M51" s="771"/>
      <c r="N51" s="770"/>
      <c r="O51" s="770"/>
      <c r="P51" s="770"/>
      <c r="Q51" s="770"/>
      <c r="R51" s="1073"/>
      <c r="S51" s="880"/>
    </row>
    <row r="52" spans="1:20" x14ac:dyDescent="0.25">
      <c r="A52" s="858"/>
      <c r="B52" s="877"/>
      <c r="C52" s="842"/>
      <c r="D52" s="878"/>
      <c r="E52" s="879"/>
      <c r="F52" s="878"/>
      <c r="G52" s="878"/>
      <c r="H52" s="770"/>
      <c r="I52" s="770"/>
      <c r="J52" s="770"/>
      <c r="K52" s="770"/>
      <c r="L52" s="770"/>
      <c r="M52" s="771"/>
      <c r="N52" s="770"/>
      <c r="O52" s="770"/>
      <c r="P52" s="770"/>
      <c r="Q52" s="770"/>
      <c r="R52" s="1073"/>
      <c r="S52" s="880"/>
    </row>
    <row r="53" spans="1:20" x14ac:dyDescent="0.25">
      <c r="B53" s="1238" t="s">
        <v>2128</v>
      </c>
      <c r="C53" s="1238"/>
      <c r="D53" s="1238"/>
      <c r="E53" s="1238"/>
      <c r="F53" s="1238"/>
      <c r="G53" s="1238"/>
      <c r="H53" s="1238"/>
      <c r="I53" s="1238"/>
      <c r="J53" s="1238"/>
      <c r="K53" s="1238"/>
      <c r="L53" s="1238"/>
      <c r="M53" s="1238"/>
      <c r="N53" s="1238"/>
      <c r="O53" s="1238"/>
      <c r="P53" s="1238"/>
      <c r="Q53" s="1238"/>
      <c r="R53" s="1238"/>
      <c r="S53" s="1238"/>
    </row>
    <row r="54" spans="1:20" x14ac:dyDescent="0.25">
      <c r="B54" s="881" t="s">
        <v>1543</v>
      </c>
      <c r="C54" s="882"/>
      <c r="D54" s="883"/>
      <c r="E54" s="883"/>
      <c r="F54" s="883"/>
      <c r="G54" s="883"/>
      <c r="H54" s="884"/>
      <c r="I54" s="884"/>
      <c r="J54" s="884"/>
      <c r="K54" s="884"/>
      <c r="L54" s="884"/>
      <c r="M54" s="885"/>
      <c r="N54" s="884"/>
      <c r="O54" s="884"/>
      <c r="P54" s="884"/>
      <c r="Q54" s="884"/>
      <c r="R54" s="1074"/>
      <c r="S54" s="886"/>
    </row>
    <row r="55" spans="1:20" s="802" customFormat="1" ht="30" x14ac:dyDescent="0.25">
      <c r="B55" s="1234" t="s">
        <v>970</v>
      </c>
      <c r="C55" s="1239" t="s">
        <v>938</v>
      </c>
      <c r="D55" s="1236" t="s">
        <v>1024</v>
      </c>
      <c r="E55" s="1230" t="s">
        <v>1025</v>
      </c>
      <c r="F55" s="1236" t="s">
        <v>1026</v>
      </c>
      <c r="G55" s="1232" t="s">
        <v>1027</v>
      </c>
      <c r="H55" s="803" t="s">
        <v>1862</v>
      </c>
      <c r="I55" s="804" t="s">
        <v>1833</v>
      </c>
      <c r="J55" s="803" t="s">
        <v>1862</v>
      </c>
      <c r="K55" s="1228" t="s">
        <v>1948</v>
      </c>
      <c r="L55" s="1228" t="s">
        <v>1947</v>
      </c>
      <c r="M55" s="805" t="s">
        <v>1818</v>
      </c>
      <c r="N55" s="1228" t="s">
        <v>1819</v>
      </c>
      <c r="O55" s="806" t="s">
        <v>2115</v>
      </c>
      <c r="P55" s="1090" t="s">
        <v>2135</v>
      </c>
      <c r="Q55" s="1090" t="s">
        <v>2136</v>
      </c>
      <c r="R55" s="1065" t="s">
        <v>2132</v>
      </c>
      <c r="S55" s="807" t="s">
        <v>1850</v>
      </c>
      <c r="T55" s="1110" t="s">
        <v>1850</v>
      </c>
    </row>
    <row r="56" spans="1:20" s="802" customFormat="1" x14ac:dyDescent="0.25">
      <c r="B56" s="1235"/>
      <c r="C56" s="1240"/>
      <c r="D56" s="1237"/>
      <c r="E56" s="1231"/>
      <c r="F56" s="1237"/>
      <c r="G56" s="1233"/>
      <c r="H56" s="808"/>
      <c r="I56" s="808" t="s">
        <v>939</v>
      </c>
      <c r="J56" s="808"/>
      <c r="K56" s="1229"/>
      <c r="L56" s="1229"/>
      <c r="M56" s="809" t="s">
        <v>939</v>
      </c>
      <c r="N56" s="1229"/>
      <c r="O56" s="808" t="s">
        <v>939</v>
      </c>
      <c r="P56" s="808" t="s">
        <v>939</v>
      </c>
      <c r="Q56" s="808" t="s">
        <v>939</v>
      </c>
      <c r="R56" s="1066" t="s">
        <v>939</v>
      </c>
      <c r="S56" s="810"/>
      <c r="T56" s="1107"/>
    </row>
    <row r="57" spans="1:20" ht="14.25" customHeight="1" x14ac:dyDescent="0.25">
      <c r="A57" s="858" t="s">
        <v>405</v>
      </c>
      <c r="B57" s="825" t="s">
        <v>25</v>
      </c>
      <c r="C57" s="822" t="s">
        <v>59</v>
      </c>
      <c r="D57" s="868">
        <v>70111</v>
      </c>
      <c r="E57" s="815" t="s">
        <v>1689</v>
      </c>
      <c r="F57" s="868">
        <v>23510200</v>
      </c>
      <c r="G57" s="869" t="s">
        <v>266</v>
      </c>
      <c r="H57" s="870"/>
      <c r="I57" s="870">
        <v>800000</v>
      </c>
      <c r="J57" s="870"/>
      <c r="K57" s="870">
        <v>500000</v>
      </c>
      <c r="L57" s="870"/>
      <c r="M57" s="871">
        <v>500000</v>
      </c>
      <c r="N57" s="870"/>
      <c r="O57" s="870"/>
      <c r="P57" s="870"/>
      <c r="Q57" s="870"/>
      <c r="R57" s="1068"/>
      <c r="S57" s="872"/>
      <c r="T57" s="1104"/>
    </row>
    <row r="58" spans="1:20" ht="14.25" customHeight="1" x14ac:dyDescent="0.25">
      <c r="A58" s="858" t="s">
        <v>405</v>
      </c>
      <c r="B58" s="812" t="s">
        <v>3</v>
      </c>
      <c r="C58" s="822" t="s">
        <v>4</v>
      </c>
      <c r="D58" s="868">
        <v>70111</v>
      </c>
      <c r="E58" s="815" t="s">
        <v>1689</v>
      </c>
      <c r="F58" s="868">
        <v>23510200</v>
      </c>
      <c r="G58" s="869" t="s">
        <v>266</v>
      </c>
      <c r="H58" s="870"/>
      <c r="I58" s="870">
        <v>500000</v>
      </c>
      <c r="J58" s="870"/>
      <c r="K58" s="870">
        <v>300000</v>
      </c>
      <c r="L58" s="870"/>
      <c r="M58" s="871">
        <v>300000</v>
      </c>
      <c r="N58" s="870"/>
      <c r="O58" s="870"/>
      <c r="P58" s="870"/>
      <c r="Q58" s="870"/>
      <c r="R58" s="1068"/>
      <c r="S58" s="872"/>
      <c r="T58" s="1104"/>
    </row>
    <row r="59" spans="1:20" ht="14.25" customHeight="1" x14ac:dyDescent="0.25">
      <c r="A59" s="858" t="s">
        <v>405</v>
      </c>
      <c r="B59" s="823" t="s">
        <v>32</v>
      </c>
      <c r="C59" s="822" t="s">
        <v>33</v>
      </c>
      <c r="D59" s="868">
        <v>70111</v>
      </c>
      <c r="E59" s="815" t="s">
        <v>1689</v>
      </c>
      <c r="F59" s="868">
        <v>23510200</v>
      </c>
      <c r="G59" s="869" t="s">
        <v>266</v>
      </c>
      <c r="H59" s="870"/>
      <c r="I59" s="870">
        <v>500000</v>
      </c>
      <c r="J59" s="870"/>
      <c r="K59" s="870">
        <v>300000</v>
      </c>
      <c r="L59" s="870"/>
      <c r="M59" s="871">
        <v>300000</v>
      </c>
      <c r="N59" s="870"/>
      <c r="O59" s="870"/>
      <c r="P59" s="870"/>
      <c r="Q59" s="870"/>
      <c r="R59" s="1068"/>
      <c r="S59" s="872"/>
      <c r="T59" s="1104"/>
    </row>
    <row r="60" spans="1:20" s="802" customFormat="1" ht="14.25" customHeight="1" x14ac:dyDescent="0.25">
      <c r="A60" s="858" t="s">
        <v>405</v>
      </c>
      <c r="B60" s="812" t="s">
        <v>15</v>
      </c>
      <c r="C60" s="822" t="s">
        <v>436</v>
      </c>
      <c r="D60" s="868">
        <v>70111</v>
      </c>
      <c r="E60" s="815" t="s">
        <v>1689</v>
      </c>
      <c r="F60" s="868">
        <v>23510200</v>
      </c>
      <c r="G60" s="869" t="s">
        <v>266</v>
      </c>
      <c r="H60" s="870"/>
      <c r="I60" s="870">
        <v>600000</v>
      </c>
      <c r="J60" s="870"/>
      <c r="K60" s="870">
        <v>350000</v>
      </c>
      <c r="L60" s="870"/>
      <c r="M60" s="871">
        <v>350000</v>
      </c>
      <c r="N60" s="870"/>
      <c r="O60" s="870"/>
      <c r="P60" s="870"/>
      <c r="Q60" s="870"/>
      <c r="R60" s="1068"/>
      <c r="S60" s="872"/>
      <c r="T60" s="1102"/>
    </row>
    <row r="61" spans="1:20" ht="14.25" customHeight="1" x14ac:dyDescent="0.25">
      <c r="A61" s="858" t="s">
        <v>405</v>
      </c>
      <c r="B61" s="812" t="s">
        <v>19</v>
      </c>
      <c r="C61" s="822" t="s">
        <v>20</v>
      </c>
      <c r="D61" s="868">
        <v>70111</v>
      </c>
      <c r="E61" s="815" t="s">
        <v>1689</v>
      </c>
      <c r="F61" s="868">
        <v>23510200</v>
      </c>
      <c r="G61" s="869" t="s">
        <v>266</v>
      </c>
      <c r="H61" s="870"/>
      <c r="I61" s="870">
        <v>100000</v>
      </c>
      <c r="J61" s="870"/>
      <c r="K61" s="870">
        <v>100000</v>
      </c>
      <c r="L61" s="870"/>
      <c r="M61" s="871">
        <v>100000</v>
      </c>
      <c r="N61" s="870"/>
      <c r="O61" s="870"/>
      <c r="P61" s="870"/>
      <c r="Q61" s="870"/>
      <c r="R61" s="1068"/>
      <c r="S61" s="872"/>
      <c r="T61" s="1104"/>
    </row>
    <row r="62" spans="1:20" ht="14.25" customHeight="1" x14ac:dyDescent="0.25">
      <c r="A62" s="858" t="s">
        <v>405</v>
      </c>
      <c r="B62" s="812" t="s">
        <v>37</v>
      </c>
      <c r="C62" s="822" t="s">
        <v>38</v>
      </c>
      <c r="D62" s="868">
        <v>70111</v>
      </c>
      <c r="E62" s="815" t="s">
        <v>1689</v>
      </c>
      <c r="F62" s="868">
        <v>23510200</v>
      </c>
      <c r="G62" s="869" t="s">
        <v>266</v>
      </c>
      <c r="H62" s="870"/>
      <c r="I62" s="870">
        <v>500000</v>
      </c>
      <c r="J62" s="870"/>
      <c r="K62" s="870">
        <v>200000</v>
      </c>
      <c r="L62" s="870"/>
      <c r="M62" s="871">
        <v>200000</v>
      </c>
      <c r="N62" s="870"/>
      <c r="O62" s="870"/>
      <c r="P62" s="870"/>
      <c r="Q62" s="870"/>
      <c r="R62" s="1068"/>
      <c r="S62" s="872"/>
      <c r="T62" s="1104"/>
    </row>
    <row r="63" spans="1:20" ht="14.25" customHeight="1" x14ac:dyDescent="0.25">
      <c r="A63" s="858" t="s">
        <v>405</v>
      </c>
      <c r="B63" s="887"/>
      <c r="C63" s="833" t="s">
        <v>312</v>
      </c>
      <c r="D63" s="874"/>
      <c r="E63" s="875"/>
      <c r="F63" s="874"/>
      <c r="G63" s="874"/>
      <c r="H63" s="767">
        <v>875000</v>
      </c>
      <c r="I63" s="767">
        <v>3000000</v>
      </c>
      <c r="J63" s="767">
        <v>875000</v>
      </c>
      <c r="K63" s="767">
        <f>SUM(K57:K62)</f>
        <v>1750000</v>
      </c>
      <c r="L63" s="837"/>
      <c r="M63" s="838">
        <f>SUM(M57:M62)</f>
        <v>1750000</v>
      </c>
      <c r="N63" s="837"/>
      <c r="O63" s="769">
        <v>1000000</v>
      </c>
      <c r="P63" s="769">
        <v>1375000</v>
      </c>
      <c r="Q63" s="769">
        <v>1375000</v>
      </c>
      <c r="R63" s="1069">
        <f>M63-Q63</f>
        <v>375000</v>
      </c>
      <c r="S63" s="876"/>
      <c r="T63" s="1106"/>
    </row>
    <row r="64" spans="1:20" x14ac:dyDescent="0.25">
      <c r="A64" s="858"/>
      <c r="B64" s="888"/>
      <c r="C64" s="842"/>
      <c r="D64" s="878"/>
      <c r="E64" s="879"/>
      <c r="F64" s="878"/>
      <c r="G64" s="878"/>
      <c r="H64" s="770"/>
      <c r="I64" s="770"/>
      <c r="J64" s="770"/>
      <c r="K64" s="770"/>
      <c r="L64" s="846"/>
      <c r="M64" s="847"/>
      <c r="N64" s="846"/>
      <c r="O64" s="846"/>
      <c r="P64" s="846"/>
      <c r="Q64" s="846"/>
      <c r="S64" s="880"/>
    </row>
    <row r="65" spans="1:20" x14ac:dyDescent="0.25">
      <c r="A65" s="858"/>
      <c r="B65" s="888"/>
      <c r="C65" s="842"/>
      <c r="D65" s="878"/>
      <c r="E65" s="879"/>
      <c r="F65" s="878"/>
      <c r="G65" s="878"/>
      <c r="H65" s="770"/>
      <c r="I65" s="770"/>
      <c r="J65" s="770"/>
      <c r="K65" s="770"/>
      <c r="L65" s="846"/>
      <c r="M65" s="847"/>
      <c r="N65" s="846"/>
      <c r="O65" s="846"/>
      <c r="P65" s="846"/>
      <c r="Q65" s="846"/>
      <c r="S65" s="880"/>
    </row>
    <row r="66" spans="1:20" x14ac:dyDescent="0.25">
      <c r="A66" s="858"/>
      <c r="B66" s="888"/>
      <c r="C66" s="842"/>
      <c r="D66" s="878"/>
      <c r="E66" s="879"/>
      <c r="F66" s="878"/>
      <c r="G66" s="878"/>
      <c r="H66" s="770"/>
      <c r="I66" s="770"/>
      <c r="J66" s="770"/>
      <c r="K66" s="770"/>
      <c r="L66" s="846"/>
      <c r="M66" s="847"/>
      <c r="N66" s="846"/>
      <c r="O66" s="846"/>
      <c r="P66" s="846"/>
      <c r="Q66" s="846"/>
      <c r="S66" s="880"/>
    </row>
    <row r="67" spans="1:20" x14ac:dyDescent="0.25">
      <c r="A67" s="858"/>
      <c r="B67" s="888"/>
      <c r="C67" s="842"/>
      <c r="D67" s="878"/>
      <c r="E67" s="879"/>
      <c r="F67" s="878"/>
      <c r="G67" s="878"/>
      <c r="H67" s="770"/>
      <c r="I67" s="770"/>
      <c r="J67" s="770"/>
      <c r="K67" s="770"/>
      <c r="L67" s="846"/>
      <c r="M67" s="847"/>
      <c r="N67" s="846"/>
      <c r="O67" s="846"/>
      <c r="P67" s="846"/>
      <c r="Q67" s="846"/>
      <c r="S67" s="880"/>
    </row>
    <row r="68" spans="1:20" x14ac:dyDescent="0.25">
      <c r="A68" s="858"/>
      <c r="B68" s="888"/>
      <c r="C68" s="842"/>
      <c r="D68" s="878"/>
      <c r="E68" s="879"/>
      <c r="F68" s="878"/>
      <c r="G68" s="878"/>
      <c r="H68" s="770"/>
      <c r="I68" s="770"/>
      <c r="J68" s="770"/>
      <c r="K68" s="770"/>
      <c r="L68" s="846"/>
      <c r="M68" s="847"/>
      <c r="N68" s="846"/>
      <c r="O68" s="846"/>
      <c r="P68" s="846"/>
      <c r="Q68" s="846"/>
      <c r="S68" s="880"/>
    </row>
    <row r="69" spans="1:20" x14ac:dyDescent="0.25">
      <c r="A69" s="858"/>
      <c r="B69" s="888"/>
      <c r="C69" s="842"/>
      <c r="D69" s="878"/>
      <c r="E69" s="879"/>
      <c r="F69" s="878"/>
      <c r="G69" s="878"/>
      <c r="H69" s="770"/>
      <c r="I69" s="770"/>
      <c r="J69" s="770"/>
      <c r="K69" s="770"/>
      <c r="L69" s="846"/>
      <c r="M69" s="847"/>
      <c r="N69" s="846"/>
      <c r="O69" s="846"/>
      <c r="P69" s="846"/>
      <c r="Q69" s="846"/>
      <c r="S69" s="880"/>
    </row>
    <row r="70" spans="1:20" x14ac:dyDescent="0.25">
      <c r="A70" s="858"/>
      <c r="B70" s="888"/>
      <c r="C70" s="842"/>
      <c r="D70" s="878"/>
      <c r="E70" s="879"/>
      <c r="F70" s="878"/>
      <c r="G70" s="878"/>
      <c r="H70" s="770"/>
      <c r="I70" s="770"/>
      <c r="J70" s="770"/>
      <c r="K70" s="770"/>
      <c r="L70" s="846"/>
      <c r="M70" s="847"/>
      <c r="N70" s="846"/>
      <c r="O70" s="846"/>
      <c r="P70" s="846"/>
      <c r="Q70" s="846"/>
      <c r="S70" s="880"/>
    </row>
    <row r="71" spans="1:20" x14ac:dyDescent="0.25">
      <c r="A71" s="858"/>
      <c r="B71" s="888"/>
      <c r="C71" s="842"/>
      <c r="D71" s="878"/>
      <c r="E71" s="879"/>
      <c r="F71" s="878"/>
      <c r="G71" s="878"/>
      <c r="H71" s="770"/>
      <c r="I71" s="770"/>
      <c r="J71" s="770"/>
      <c r="K71" s="770"/>
      <c r="L71" s="846"/>
      <c r="M71" s="847"/>
      <c r="N71" s="846"/>
      <c r="O71" s="846"/>
      <c r="P71" s="846"/>
      <c r="Q71" s="846"/>
      <c r="S71" s="880"/>
    </row>
    <row r="72" spans="1:20" x14ac:dyDescent="0.25">
      <c r="A72" s="858"/>
      <c r="B72" s="888"/>
      <c r="C72" s="842"/>
      <c r="D72" s="878"/>
      <c r="E72" s="879"/>
      <c r="F72" s="878"/>
      <c r="G72" s="878"/>
      <c r="H72" s="770"/>
      <c r="I72" s="770"/>
      <c r="J72" s="770"/>
      <c r="K72" s="770"/>
      <c r="L72" s="846"/>
      <c r="M72" s="847"/>
      <c r="N72" s="846"/>
      <c r="O72" s="846"/>
      <c r="P72" s="846"/>
      <c r="Q72" s="846"/>
      <c r="S72" s="880"/>
    </row>
    <row r="73" spans="1:20" x14ac:dyDescent="0.25">
      <c r="A73" s="858"/>
      <c r="B73" s="888"/>
      <c r="C73" s="842"/>
      <c r="D73" s="878"/>
      <c r="E73" s="879"/>
      <c r="F73" s="878"/>
      <c r="G73" s="878"/>
      <c r="H73" s="770"/>
      <c r="I73" s="770"/>
      <c r="J73" s="770"/>
      <c r="K73" s="770"/>
      <c r="L73" s="846"/>
      <c r="M73" s="847"/>
      <c r="N73" s="846"/>
      <c r="O73" s="846"/>
      <c r="P73" s="846"/>
      <c r="Q73" s="846"/>
      <c r="S73" s="880"/>
    </row>
    <row r="74" spans="1:20" x14ac:dyDescent="0.25">
      <c r="A74" s="858"/>
      <c r="B74" s="888"/>
      <c r="C74" s="842"/>
      <c r="D74" s="878"/>
      <c r="E74" s="879"/>
      <c r="F74" s="878"/>
      <c r="G74" s="878"/>
      <c r="H74" s="770"/>
      <c r="I74" s="770"/>
      <c r="J74" s="770"/>
      <c r="K74" s="770"/>
      <c r="L74" s="846"/>
      <c r="M74" s="847"/>
      <c r="N74" s="846"/>
      <c r="O74" s="846"/>
      <c r="P74" s="846"/>
      <c r="Q74" s="846"/>
      <c r="S74" s="880"/>
    </row>
    <row r="75" spans="1:20" x14ac:dyDescent="0.25">
      <c r="B75" s="1238" t="s">
        <v>2128</v>
      </c>
      <c r="C75" s="1238"/>
      <c r="D75" s="1238"/>
      <c r="E75" s="1238"/>
      <c r="F75" s="1238"/>
      <c r="G75" s="1238"/>
      <c r="H75" s="1238"/>
      <c r="I75" s="1238"/>
      <c r="J75" s="1238"/>
      <c r="K75" s="1238"/>
      <c r="L75" s="1238"/>
      <c r="M75" s="1238"/>
      <c r="N75" s="1238"/>
      <c r="O75" s="1238"/>
      <c r="P75" s="1238"/>
      <c r="Q75" s="1238"/>
      <c r="R75" s="1238"/>
      <c r="S75" s="1238"/>
    </row>
    <row r="76" spans="1:20" x14ac:dyDescent="0.25">
      <c r="B76" s="881" t="s">
        <v>1544</v>
      </c>
      <c r="C76" s="882"/>
      <c r="D76" s="883"/>
      <c r="E76" s="883"/>
      <c r="F76" s="883"/>
      <c r="G76" s="883"/>
      <c r="H76" s="884"/>
      <c r="I76" s="884"/>
      <c r="J76" s="884"/>
      <c r="K76" s="884"/>
      <c r="L76" s="884"/>
      <c r="M76" s="885"/>
      <c r="N76" s="884"/>
      <c r="O76" s="884"/>
      <c r="P76" s="884"/>
      <c r="Q76" s="884"/>
      <c r="R76" s="1074"/>
      <c r="S76" s="886"/>
    </row>
    <row r="77" spans="1:20" s="802" customFormat="1" ht="26.25" customHeight="1" x14ac:dyDescent="0.25">
      <c r="B77" s="1234" t="s">
        <v>970</v>
      </c>
      <c r="C77" s="1239" t="s">
        <v>938</v>
      </c>
      <c r="D77" s="1236" t="s">
        <v>1024</v>
      </c>
      <c r="E77" s="1230" t="s">
        <v>1025</v>
      </c>
      <c r="F77" s="1236" t="s">
        <v>1026</v>
      </c>
      <c r="G77" s="1232" t="s">
        <v>1027</v>
      </c>
      <c r="H77" s="803" t="s">
        <v>1862</v>
      </c>
      <c r="I77" s="804" t="s">
        <v>1833</v>
      </c>
      <c r="J77" s="803" t="s">
        <v>1862</v>
      </c>
      <c r="K77" s="1228" t="s">
        <v>1948</v>
      </c>
      <c r="L77" s="1228" t="s">
        <v>1947</v>
      </c>
      <c r="M77" s="805" t="s">
        <v>1818</v>
      </c>
      <c r="N77" s="1228" t="s">
        <v>1819</v>
      </c>
      <c r="O77" s="806" t="s">
        <v>2115</v>
      </c>
      <c r="P77" s="1090" t="s">
        <v>2135</v>
      </c>
      <c r="Q77" s="1090" t="s">
        <v>2136</v>
      </c>
      <c r="R77" s="1065" t="s">
        <v>2132</v>
      </c>
      <c r="S77" s="807" t="s">
        <v>1850</v>
      </c>
      <c r="T77" s="1110" t="s">
        <v>1850</v>
      </c>
    </row>
    <row r="78" spans="1:20" s="802" customFormat="1" x14ac:dyDescent="0.25">
      <c r="B78" s="1235"/>
      <c r="C78" s="1240"/>
      <c r="D78" s="1237"/>
      <c r="E78" s="1231"/>
      <c r="F78" s="1237"/>
      <c r="G78" s="1233"/>
      <c r="H78" s="808"/>
      <c r="I78" s="808" t="s">
        <v>939</v>
      </c>
      <c r="J78" s="808"/>
      <c r="K78" s="1229"/>
      <c r="L78" s="1229"/>
      <c r="M78" s="809" t="s">
        <v>939</v>
      </c>
      <c r="N78" s="1229"/>
      <c r="O78" s="808" t="s">
        <v>939</v>
      </c>
      <c r="P78" s="808" t="s">
        <v>939</v>
      </c>
      <c r="Q78" s="808" t="s">
        <v>939</v>
      </c>
      <c r="R78" s="1066" t="s">
        <v>939</v>
      </c>
      <c r="S78" s="810"/>
      <c r="T78" s="1107"/>
    </row>
    <row r="79" spans="1:20" ht="13.5" customHeight="1" x14ac:dyDescent="0.25">
      <c r="A79" s="858" t="s">
        <v>406</v>
      </c>
      <c r="B79" s="825" t="s">
        <v>25</v>
      </c>
      <c r="C79" s="822" t="s">
        <v>59</v>
      </c>
      <c r="D79" s="868">
        <v>70111</v>
      </c>
      <c r="E79" s="815" t="s">
        <v>1689</v>
      </c>
      <c r="F79" s="868">
        <v>23510200</v>
      </c>
      <c r="G79" s="869" t="s">
        <v>266</v>
      </c>
      <c r="H79" s="870"/>
      <c r="I79" s="870">
        <v>800000</v>
      </c>
      <c r="J79" s="870"/>
      <c r="K79" s="870">
        <v>500000</v>
      </c>
      <c r="L79" s="870"/>
      <c r="M79" s="871">
        <v>500000</v>
      </c>
      <c r="N79" s="870"/>
      <c r="O79" s="870"/>
      <c r="P79" s="870"/>
      <c r="Q79" s="870"/>
      <c r="R79" s="1068"/>
      <c r="S79" s="872"/>
      <c r="T79" s="1104"/>
    </row>
    <row r="80" spans="1:20" ht="13.5" customHeight="1" x14ac:dyDescent="0.25">
      <c r="A80" s="858" t="s">
        <v>406</v>
      </c>
      <c r="B80" s="812" t="s">
        <v>3</v>
      </c>
      <c r="C80" s="822" t="s">
        <v>4</v>
      </c>
      <c r="D80" s="868">
        <v>70111</v>
      </c>
      <c r="E80" s="815" t="s">
        <v>1689</v>
      </c>
      <c r="F80" s="868">
        <v>23510200</v>
      </c>
      <c r="G80" s="869" t="s">
        <v>266</v>
      </c>
      <c r="H80" s="870"/>
      <c r="I80" s="870">
        <v>500000</v>
      </c>
      <c r="J80" s="870"/>
      <c r="K80" s="870">
        <v>300000</v>
      </c>
      <c r="L80" s="870"/>
      <c r="M80" s="871">
        <v>300000</v>
      </c>
      <c r="N80" s="870"/>
      <c r="O80" s="870"/>
      <c r="P80" s="870"/>
      <c r="Q80" s="870"/>
      <c r="R80" s="1068"/>
      <c r="S80" s="872"/>
      <c r="T80" s="1104"/>
    </row>
    <row r="81" spans="1:20" ht="13.5" customHeight="1" x14ac:dyDescent="0.25">
      <c r="A81" s="858" t="s">
        <v>406</v>
      </c>
      <c r="B81" s="823" t="s">
        <v>32</v>
      </c>
      <c r="C81" s="822" t="s">
        <v>33</v>
      </c>
      <c r="D81" s="868">
        <v>70111</v>
      </c>
      <c r="E81" s="815" t="s">
        <v>1689</v>
      </c>
      <c r="F81" s="868">
        <v>23510200</v>
      </c>
      <c r="G81" s="869" t="s">
        <v>266</v>
      </c>
      <c r="H81" s="870"/>
      <c r="I81" s="870">
        <v>500000</v>
      </c>
      <c r="J81" s="870"/>
      <c r="K81" s="870">
        <v>300000</v>
      </c>
      <c r="L81" s="870"/>
      <c r="M81" s="871">
        <v>300000</v>
      </c>
      <c r="N81" s="870"/>
      <c r="O81" s="870"/>
      <c r="P81" s="870"/>
      <c r="R81" s="1068"/>
      <c r="S81" s="872"/>
      <c r="T81" s="1104"/>
    </row>
    <row r="82" spans="1:20" ht="13.5" customHeight="1" x14ac:dyDescent="0.25">
      <c r="A82" s="858" t="s">
        <v>406</v>
      </c>
      <c r="B82" s="812" t="s">
        <v>15</v>
      </c>
      <c r="C82" s="822" t="s">
        <v>436</v>
      </c>
      <c r="D82" s="868">
        <v>70111</v>
      </c>
      <c r="E82" s="815" t="s">
        <v>1689</v>
      </c>
      <c r="F82" s="868">
        <v>23510200</v>
      </c>
      <c r="G82" s="869" t="s">
        <v>266</v>
      </c>
      <c r="H82" s="870"/>
      <c r="I82" s="870">
        <v>600000</v>
      </c>
      <c r="J82" s="870"/>
      <c r="K82" s="870">
        <v>350000</v>
      </c>
      <c r="L82" s="870"/>
      <c r="M82" s="871">
        <v>350000</v>
      </c>
      <c r="N82" s="870"/>
      <c r="O82" s="870"/>
      <c r="P82" s="870"/>
      <c r="Q82" s="870"/>
      <c r="R82" s="1068"/>
      <c r="S82" s="872"/>
      <c r="T82" s="1102"/>
    </row>
    <row r="83" spans="1:20" ht="13.5" customHeight="1" x14ac:dyDescent="0.25">
      <c r="A83" s="858" t="s">
        <v>406</v>
      </c>
      <c r="B83" s="812" t="s">
        <v>19</v>
      </c>
      <c r="C83" s="822" t="s">
        <v>20</v>
      </c>
      <c r="D83" s="868">
        <v>70111</v>
      </c>
      <c r="E83" s="815" t="s">
        <v>1689</v>
      </c>
      <c r="F83" s="868">
        <v>23510200</v>
      </c>
      <c r="G83" s="869" t="s">
        <v>266</v>
      </c>
      <c r="H83" s="870"/>
      <c r="I83" s="870">
        <v>100000</v>
      </c>
      <c r="J83" s="870"/>
      <c r="K83" s="870">
        <v>100000</v>
      </c>
      <c r="L83" s="870"/>
      <c r="M83" s="871">
        <v>100000</v>
      </c>
      <c r="N83" s="870"/>
      <c r="O83" s="870"/>
      <c r="P83" s="870"/>
      <c r="Q83" s="870"/>
      <c r="R83" s="1068"/>
      <c r="S83" s="872"/>
      <c r="T83" s="1104"/>
    </row>
    <row r="84" spans="1:20" ht="13.5" customHeight="1" x14ac:dyDescent="0.25">
      <c r="A84" s="858" t="s">
        <v>406</v>
      </c>
      <c r="B84" s="812" t="s">
        <v>37</v>
      </c>
      <c r="C84" s="822" t="s">
        <v>38</v>
      </c>
      <c r="D84" s="868">
        <v>70111</v>
      </c>
      <c r="E84" s="815" t="s">
        <v>1689</v>
      </c>
      <c r="F84" s="868">
        <v>23510200</v>
      </c>
      <c r="G84" s="869" t="s">
        <v>266</v>
      </c>
      <c r="H84" s="870"/>
      <c r="I84" s="870">
        <v>500000</v>
      </c>
      <c r="J84" s="870"/>
      <c r="K84" s="870">
        <v>200000</v>
      </c>
      <c r="L84" s="870"/>
      <c r="M84" s="871">
        <v>200000</v>
      </c>
      <c r="N84" s="870"/>
      <c r="O84" s="870"/>
      <c r="P84" s="870"/>
      <c r="Q84" s="870"/>
      <c r="R84" s="1068"/>
      <c r="S84" s="872"/>
      <c r="T84" s="1104"/>
    </row>
    <row r="85" spans="1:20" ht="13.5" customHeight="1" x14ac:dyDescent="0.25">
      <c r="A85" s="858" t="s">
        <v>406</v>
      </c>
      <c r="B85" s="887"/>
      <c r="C85" s="833" t="s">
        <v>312</v>
      </c>
      <c r="D85" s="874"/>
      <c r="E85" s="875"/>
      <c r="F85" s="874"/>
      <c r="G85" s="874"/>
      <c r="H85" s="767">
        <v>875000</v>
      </c>
      <c r="I85" s="767">
        <v>3000000</v>
      </c>
      <c r="J85" s="767">
        <v>875000</v>
      </c>
      <c r="K85" s="767">
        <f>SUM(K79:K84)</f>
        <v>1750000</v>
      </c>
      <c r="L85" s="837"/>
      <c r="M85" s="838">
        <f>SUM(M79:M84)</f>
        <v>1750000</v>
      </c>
      <c r="N85" s="837"/>
      <c r="O85" s="769">
        <v>1000000</v>
      </c>
      <c r="P85" s="769">
        <v>1375000</v>
      </c>
      <c r="Q85" s="769">
        <v>1375000</v>
      </c>
      <c r="R85" s="1069">
        <f>M85-Q85</f>
        <v>375000</v>
      </c>
      <c r="S85" s="876"/>
      <c r="T85" s="1106"/>
    </row>
    <row r="86" spans="1:20" ht="13.5" customHeight="1" x14ac:dyDescent="0.25">
      <c r="A86" s="858"/>
      <c r="B86" s="888"/>
      <c r="C86" s="842"/>
      <c r="D86" s="878"/>
      <c r="E86" s="879"/>
      <c r="F86" s="878"/>
      <c r="G86" s="878"/>
      <c r="H86" s="770"/>
      <c r="I86" s="770"/>
      <c r="J86" s="770"/>
      <c r="K86" s="770"/>
      <c r="L86" s="846"/>
      <c r="M86" s="847"/>
      <c r="N86" s="846"/>
      <c r="O86" s="770"/>
      <c r="P86" s="770"/>
      <c r="Q86" s="770"/>
      <c r="R86" s="1072"/>
      <c r="S86" s="880"/>
    </row>
    <row r="87" spans="1:20" ht="13.5" customHeight="1" x14ac:dyDescent="0.25">
      <c r="A87" s="858"/>
      <c r="B87" s="888"/>
      <c r="C87" s="842"/>
      <c r="D87" s="878"/>
      <c r="E87" s="879"/>
      <c r="F87" s="878"/>
      <c r="G87" s="878"/>
      <c r="H87" s="770"/>
      <c r="I87" s="770"/>
      <c r="J87" s="770"/>
      <c r="K87" s="770"/>
      <c r="L87" s="846"/>
      <c r="M87" s="847"/>
      <c r="N87" s="846"/>
      <c r="O87" s="770"/>
      <c r="P87" s="770"/>
      <c r="Q87" s="770"/>
      <c r="R87" s="1072"/>
      <c r="S87" s="880"/>
    </row>
    <row r="88" spans="1:20" x14ac:dyDescent="0.25">
      <c r="B88" s="1238" t="s">
        <v>2128</v>
      </c>
      <c r="C88" s="1238"/>
      <c r="D88" s="1238"/>
      <c r="E88" s="1238"/>
      <c r="F88" s="1238"/>
      <c r="G88" s="1238"/>
      <c r="H88" s="1238"/>
      <c r="I88" s="1238"/>
      <c r="J88" s="1238"/>
      <c r="K88" s="1238"/>
      <c r="L88" s="1238"/>
      <c r="M88" s="1238"/>
      <c r="N88" s="1238"/>
      <c r="O88" s="1238"/>
      <c r="P88" s="1238"/>
      <c r="Q88" s="1238"/>
      <c r="R88" s="1238"/>
      <c r="S88" s="1238"/>
    </row>
    <row r="89" spans="1:20" x14ac:dyDescent="0.25">
      <c r="B89" s="881" t="s">
        <v>1545</v>
      </c>
      <c r="C89" s="882"/>
      <c r="D89" s="883"/>
      <c r="E89" s="883"/>
      <c r="F89" s="883"/>
      <c r="G89" s="883"/>
      <c r="H89" s="884"/>
      <c r="I89" s="884"/>
      <c r="J89" s="884"/>
      <c r="K89" s="884"/>
      <c r="L89" s="884"/>
      <c r="M89" s="885"/>
      <c r="N89" s="884"/>
      <c r="O89" s="884"/>
      <c r="P89" s="884"/>
      <c r="Q89" s="884"/>
      <c r="R89" s="1074"/>
      <c r="S89" s="886"/>
    </row>
    <row r="90" spans="1:20" s="802" customFormat="1" ht="27" customHeight="1" x14ac:dyDescent="0.25">
      <c r="B90" s="1234" t="s">
        <v>970</v>
      </c>
      <c r="C90" s="1239" t="s">
        <v>938</v>
      </c>
      <c r="D90" s="1236" t="s">
        <v>1024</v>
      </c>
      <c r="E90" s="1230" t="s">
        <v>1025</v>
      </c>
      <c r="F90" s="1236" t="s">
        <v>1026</v>
      </c>
      <c r="G90" s="1232" t="s">
        <v>1027</v>
      </c>
      <c r="H90" s="803" t="s">
        <v>1862</v>
      </c>
      <c r="I90" s="804" t="s">
        <v>1833</v>
      </c>
      <c r="J90" s="803" t="s">
        <v>1862</v>
      </c>
      <c r="K90" s="1228" t="s">
        <v>1948</v>
      </c>
      <c r="L90" s="1228" t="s">
        <v>1947</v>
      </c>
      <c r="M90" s="805" t="s">
        <v>1818</v>
      </c>
      <c r="N90" s="1228" t="s">
        <v>1819</v>
      </c>
      <c r="O90" s="806" t="s">
        <v>2115</v>
      </c>
      <c r="P90" s="1090" t="s">
        <v>2135</v>
      </c>
      <c r="Q90" s="1090" t="s">
        <v>2136</v>
      </c>
      <c r="R90" s="1065" t="s">
        <v>2132</v>
      </c>
      <c r="S90" s="807" t="s">
        <v>1850</v>
      </c>
      <c r="T90" s="1110" t="s">
        <v>1850</v>
      </c>
    </row>
    <row r="91" spans="1:20" s="802" customFormat="1" x14ac:dyDescent="0.25">
      <c r="B91" s="1235"/>
      <c r="C91" s="1240"/>
      <c r="D91" s="1237"/>
      <c r="E91" s="1231"/>
      <c r="F91" s="1237"/>
      <c r="G91" s="1233"/>
      <c r="H91" s="808"/>
      <c r="I91" s="808" t="s">
        <v>939</v>
      </c>
      <c r="J91" s="808"/>
      <c r="K91" s="1229"/>
      <c r="L91" s="1229"/>
      <c r="M91" s="809" t="s">
        <v>939</v>
      </c>
      <c r="N91" s="1229"/>
      <c r="O91" s="808" t="s">
        <v>939</v>
      </c>
      <c r="P91" s="808" t="s">
        <v>939</v>
      </c>
      <c r="Q91" s="808" t="s">
        <v>939</v>
      </c>
      <c r="R91" s="1066" t="s">
        <v>939</v>
      </c>
      <c r="S91" s="810"/>
      <c r="T91" s="1107"/>
    </row>
    <row r="92" spans="1:20" x14ac:dyDescent="0.25">
      <c r="A92" s="858" t="s">
        <v>407</v>
      </c>
      <c r="B92" s="825" t="s">
        <v>25</v>
      </c>
      <c r="C92" s="822" t="s">
        <v>59</v>
      </c>
      <c r="D92" s="868">
        <v>70111</v>
      </c>
      <c r="E92" s="815" t="s">
        <v>1689</v>
      </c>
      <c r="F92" s="868">
        <v>23510200</v>
      </c>
      <c r="G92" s="869" t="s">
        <v>266</v>
      </c>
      <c r="H92" s="870"/>
      <c r="I92" s="870">
        <v>800000</v>
      </c>
      <c r="J92" s="870"/>
      <c r="K92" s="870">
        <f>M92</f>
        <v>500000</v>
      </c>
      <c r="L92" s="870"/>
      <c r="M92" s="871">
        <v>500000</v>
      </c>
      <c r="N92" s="870"/>
      <c r="O92" s="870"/>
      <c r="P92" s="870"/>
      <c r="R92" s="1068"/>
      <c r="S92" s="872"/>
      <c r="T92" s="1104"/>
    </row>
    <row r="93" spans="1:20" s="831" customFormat="1" x14ac:dyDescent="0.25">
      <c r="A93" s="858" t="s">
        <v>407</v>
      </c>
      <c r="B93" s="812" t="s">
        <v>3</v>
      </c>
      <c r="C93" s="822" t="s">
        <v>4</v>
      </c>
      <c r="D93" s="868">
        <v>70111</v>
      </c>
      <c r="E93" s="815" t="s">
        <v>1689</v>
      </c>
      <c r="F93" s="868">
        <v>23510200</v>
      </c>
      <c r="G93" s="869" t="s">
        <v>266</v>
      </c>
      <c r="H93" s="870"/>
      <c r="I93" s="870">
        <v>500000</v>
      </c>
      <c r="J93" s="870"/>
      <c r="K93" s="870">
        <f t="shared" ref="K93:K97" si="6">M93</f>
        <v>300000</v>
      </c>
      <c r="L93" s="870"/>
      <c r="M93" s="871">
        <v>300000</v>
      </c>
      <c r="N93" s="870"/>
      <c r="O93" s="870"/>
      <c r="P93" s="870"/>
      <c r="Q93" s="870"/>
      <c r="R93" s="1068"/>
      <c r="S93" s="872"/>
      <c r="T93" s="1104"/>
    </row>
    <row r="94" spans="1:20" x14ac:dyDescent="0.25">
      <c r="A94" s="858" t="s">
        <v>407</v>
      </c>
      <c r="B94" s="823" t="s">
        <v>32</v>
      </c>
      <c r="C94" s="822" t="s">
        <v>33</v>
      </c>
      <c r="D94" s="868">
        <v>70111</v>
      </c>
      <c r="E94" s="815" t="s">
        <v>1689</v>
      </c>
      <c r="F94" s="868">
        <v>23510200</v>
      </c>
      <c r="G94" s="869" t="s">
        <v>266</v>
      </c>
      <c r="H94" s="870"/>
      <c r="I94" s="870">
        <v>500000</v>
      </c>
      <c r="J94" s="870"/>
      <c r="K94" s="870">
        <f t="shared" si="6"/>
        <v>300000</v>
      </c>
      <c r="L94" s="870"/>
      <c r="M94" s="871">
        <v>300000</v>
      </c>
      <c r="N94" s="870"/>
      <c r="O94" s="870"/>
      <c r="P94" s="870"/>
      <c r="Q94" s="870"/>
      <c r="R94" s="1068"/>
      <c r="S94" s="872"/>
      <c r="T94" s="1104"/>
    </row>
    <row r="95" spans="1:20" x14ac:dyDescent="0.25">
      <c r="A95" s="858" t="s">
        <v>407</v>
      </c>
      <c r="B95" s="812" t="s">
        <v>15</v>
      </c>
      <c r="C95" s="822" t="s">
        <v>436</v>
      </c>
      <c r="D95" s="868">
        <v>70111</v>
      </c>
      <c r="E95" s="815" t="s">
        <v>1689</v>
      </c>
      <c r="F95" s="868">
        <v>23510200</v>
      </c>
      <c r="G95" s="869" t="s">
        <v>266</v>
      </c>
      <c r="H95" s="870"/>
      <c r="I95" s="870">
        <v>600000</v>
      </c>
      <c r="J95" s="870"/>
      <c r="K95" s="870">
        <f>M95</f>
        <v>350000</v>
      </c>
      <c r="L95" s="870"/>
      <c r="M95" s="871">
        <v>350000</v>
      </c>
      <c r="N95" s="870"/>
      <c r="O95" s="870"/>
      <c r="P95" s="870"/>
      <c r="Q95" s="870"/>
      <c r="R95" s="1068"/>
      <c r="S95" s="872"/>
      <c r="T95" s="1102"/>
    </row>
    <row r="96" spans="1:20" s="831" customFormat="1" x14ac:dyDescent="0.25">
      <c r="A96" s="858" t="s">
        <v>407</v>
      </c>
      <c r="B96" s="812" t="s">
        <v>19</v>
      </c>
      <c r="C96" s="822" t="s">
        <v>20</v>
      </c>
      <c r="D96" s="868">
        <v>70111</v>
      </c>
      <c r="E96" s="815" t="s">
        <v>1689</v>
      </c>
      <c r="F96" s="868">
        <v>23510200</v>
      </c>
      <c r="G96" s="869" t="s">
        <v>266</v>
      </c>
      <c r="H96" s="870"/>
      <c r="I96" s="870">
        <v>100000</v>
      </c>
      <c r="J96" s="870"/>
      <c r="K96" s="870">
        <f t="shared" si="6"/>
        <v>100000</v>
      </c>
      <c r="L96" s="870"/>
      <c r="M96" s="871">
        <v>100000</v>
      </c>
      <c r="N96" s="870"/>
      <c r="O96" s="870"/>
      <c r="P96" s="870"/>
      <c r="Q96" s="870"/>
      <c r="R96" s="1068"/>
      <c r="S96" s="872"/>
      <c r="T96" s="1104"/>
    </row>
    <row r="97" spans="1:20" x14ac:dyDescent="0.25">
      <c r="A97" s="858" t="s">
        <v>407</v>
      </c>
      <c r="B97" s="812" t="s">
        <v>37</v>
      </c>
      <c r="C97" s="822" t="s">
        <v>38</v>
      </c>
      <c r="D97" s="868">
        <v>70111</v>
      </c>
      <c r="E97" s="815" t="s">
        <v>1689</v>
      </c>
      <c r="F97" s="868">
        <v>23510200</v>
      </c>
      <c r="G97" s="869" t="s">
        <v>266</v>
      </c>
      <c r="H97" s="870"/>
      <c r="I97" s="870">
        <v>500000</v>
      </c>
      <c r="J97" s="870"/>
      <c r="K97" s="870">
        <f t="shared" si="6"/>
        <v>200000</v>
      </c>
      <c r="L97" s="870"/>
      <c r="M97" s="871">
        <v>200000</v>
      </c>
      <c r="N97" s="870"/>
      <c r="O97" s="870"/>
      <c r="P97" s="870"/>
      <c r="Q97" s="870"/>
      <c r="R97" s="1068"/>
      <c r="S97" s="872"/>
      <c r="T97" s="1104"/>
    </row>
    <row r="98" spans="1:20" x14ac:dyDescent="0.25">
      <c r="A98" s="858" t="s">
        <v>407</v>
      </c>
      <c r="B98" s="887"/>
      <c r="C98" s="833" t="s">
        <v>312</v>
      </c>
      <c r="D98" s="874"/>
      <c r="E98" s="875"/>
      <c r="F98" s="874"/>
      <c r="G98" s="874"/>
      <c r="H98" s="767">
        <v>875000</v>
      </c>
      <c r="I98" s="767">
        <v>3000000</v>
      </c>
      <c r="J98" s="767">
        <v>875000</v>
      </c>
      <c r="K98" s="767">
        <f>SUM(K92:K97)</f>
        <v>1750000</v>
      </c>
      <c r="L98" s="837"/>
      <c r="M98" s="838">
        <f>SUM(M92:M97)</f>
        <v>1750000</v>
      </c>
      <c r="N98" s="837"/>
      <c r="O98" s="839">
        <v>1000000</v>
      </c>
      <c r="P98" s="839">
        <v>1375000</v>
      </c>
      <c r="Q98" s="839">
        <v>1375000</v>
      </c>
      <c r="R98" s="1069">
        <f>M98-Q98</f>
        <v>375000</v>
      </c>
      <c r="S98" s="876"/>
      <c r="T98" s="1106"/>
    </row>
    <row r="99" spans="1:20" x14ac:dyDescent="0.25">
      <c r="A99" s="858"/>
      <c r="B99" s="888"/>
      <c r="C99" s="842"/>
      <c r="D99" s="878"/>
      <c r="E99" s="879"/>
      <c r="F99" s="878"/>
      <c r="G99" s="878"/>
      <c r="H99" s="770"/>
      <c r="I99" s="770"/>
      <c r="J99" s="770"/>
      <c r="K99" s="770"/>
      <c r="L99" s="846"/>
      <c r="M99" s="847"/>
      <c r="N99" s="846"/>
      <c r="O99" s="846"/>
      <c r="P99" s="846"/>
      <c r="Q99" s="846"/>
      <c r="R99" s="1072"/>
      <c r="S99" s="880"/>
    </row>
    <row r="100" spans="1:20" x14ac:dyDescent="0.25">
      <c r="A100" s="858"/>
      <c r="B100" s="888"/>
      <c r="C100" s="842"/>
      <c r="D100" s="878"/>
      <c r="E100" s="879"/>
      <c r="F100" s="878"/>
      <c r="G100" s="878"/>
      <c r="H100" s="770"/>
      <c r="I100" s="770"/>
      <c r="J100" s="770"/>
      <c r="K100" s="770"/>
      <c r="L100" s="846"/>
      <c r="M100" s="847"/>
      <c r="N100" s="846"/>
      <c r="O100" s="846"/>
      <c r="P100" s="846"/>
      <c r="Q100" s="846"/>
      <c r="R100" s="1072"/>
      <c r="S100" s="880"/>
    </row>
    <row r="101" spans="1:20" x14ac:dyDescent="0.25">
      <c r="A101" s="858"/>
      <c r="B101" s="888"/>
      <c r="C101" s="842"/>
      <c r="D101" s="878"/>
      <c r="E101" s="879"/>
      <c r="F101" s="878"/>
      <c r="G101" s="878"/>
      <c r="H101" s="770"/>
      <c r="I101" s="770"/>
      <c r="J101" s="770"/>
      <c r="K101" s="770"/>
      <c r="L101" s="846"/>
      <c r="M101" s="847"/>
      <c r="N101" s="846"/>
      <c r="O101" s="846"/>
      <c r="P101" s="846"/>
      <c r="Q101" s="846"/>
      <c r="R101" s="1072"/>
      <c r="S101" s="880"/>
    </row>
    <row r="102" spans="1:20" x14ac:dyDescent="0.25">
      <c r="A102" s="858"/>
      <c r="B102" s="888"/>
      <c r="C102" s="842"/>
      <c r="D102" s="878"/>
      <c r="E102" s="879"/>
      <c r="F102" s="878"/>
      <c r="G102" s="878"/>
      <c r="H102" s="770"/>
      <c r="I102" s="770"/>
      <c r="J102" s="770"/>
      <c r="K102" s="770"/>
      <c r="L102" s="846"/>
      <c r="M102" s="847"/>
      <c r="N102" s="846"/>
      <c r="O102" s="846"/>
      <c r="P102" s="846"/>
      <c r="Q102" s="846"/>
      <c r="R102" s="1072"/>
      <c r="S102" s="880"/>
    </row>
    <row r="103" spans="1:20" x14ac:dyDescent="0.25">
      <c r="A103" s="858"/>
      <c r="B103" s="888"/>
      <c r="C103" s="842"/>
      <c r="D103" s="878"/>
      <c r="E103" s="879"/>
      <c r="F103" s="878"/>
      <c r="G103" s="878"/>
      <c r="H103" s="770"/>
      <c r="I103" s="770"/>
      <c r="J103" s="770"/>
      <c r="K103" s="770"/>
      <c r="L103" s="846"/>
      <c r="M103" s="847"/>
      <c r="N103" s="846"/>
      <c r="O103" s="846"/>
      <c r="P103" s="846"/>
      <c r="Q103" s="846"/>
      <c r="R103" s="1072"/>
      <c r="S103" s="880"/>
    </row>
    <row r="104" spans="1:20" x14ac:dyDescent="0.25">
      <c r="A104" s="858"/>
      <c r="B104" s="888"/>
      <c r="C104" s="842"/>
      <c r="D104" s="878"/>
      <c r="E104" s="879"/>
      <c r="F104" s="878"/>
      <c r="G104" s="878"/>
      <c r="H104" s="770"/>
      <c r="I104" s="770"/>
      <c r="J104" s="770"/>
      <c r="K104" s="770"/>
      <c r="L104" s="846"/>
      <c r="M104" s="847"/>
      <c r="N104" s="846"/>
      <c r="O104" s="846"/>
      <c r="P104" s="846"/>
      <c r="Q104" s="846"/>
      <c r="R104" s="1072"/>
      <c r="S104" s="880"/>
    </row>
    <row r="105" spans="1:20" x14ac:dyDescent="0.25">
      <c r="A105" s="858"/>
      <c r="B105" s="888"/>
      <c r="C105" s="842"/>
      <c r="D105" s="878"/>
      <c r="E105" s="879"/>
      <c r="F105" s="878"/>
      <c r="G105" s="878"/>
      <c r="H105" s="770"/>
      <c r="I105" s="770"/>
      <c r="J105" s="770"/>
      <c r="K105" s="770"/>
      <c r="L105" s="846"/>
      <c r="M105" s="847"/>
      <c r="N105" s="846"/>
      <c r="O105" s="846"/>
      <c r="P105" s="846"/>
      <c r="Q105" s="846"/>
      <c r="R105" s="1072"/>
      <c r="S105" s="880"/>
    </row>
    <row r="106" spans="1:20" x14ac:dyDescent="0.25">
      <c r="A106" s="858"/>
      <c r="B106" s="888"/>
      <c r="C106" s="842"/>
      <c r="D106" s="878"/>
      <c r="E106" s="879"/>
      <c r="F106" s="878"/>
      <c r="G106" s="878"/>
      <c r="H106" s="770"/>
      <c r="I106" s="770"/>
      <c r="J106" s="770"/>
      <c r="K106" s="770"/>
      <c r="L106" s="846"/>
      <c r="M106" s="847"/>
      <c r="N106" s="846"/>
      <c r="O106" s="846"/>
      <c r="P106" s="846"/>
      <c r="Q106" s="846"/>
      <c r="R106" s="1072"/>
      <c r="S106" s="880"/>
    </row>
    <row r="107" spans="1:20" x14ac:dyDescent="0.25">
      <c r="A107" s="858"/>
      <c r="B107" s="888"/>
      <c r="C107" s="842"/>
      <c r="D107" s="878"/>
      <c r="E107" s="879"/>
      <c r="F107" s="878"/>
      <c r="G107" s="878"/>
      <c r="H107" s="770"/>
      <c r="I107" s="770"/>
      <c r="J107" s="770"/>
      <c r="K107" s="770"/>
      <c r="L107" s="846"/>
      <c r="M107" s="847"/>
      <c r="N107" s="846"/>
      <c r="O107" s="846"/>
      <c r="P107" s="846"/>
      <c r="Q107" s="846"/>
      <c r="R107" s="1072"/>
      <c r="S107" s="880"/>
    </row>
    <row r="108" spans="1:20" x14ac:dyDescent="0.25">
      <c r="A108" s="858"/>
      <c r="B108" s="888"/>
      <c r="C108" s="842"/>
      <c r="D108" s="878"/>
      <c r="E108" s="879"/>
      <c r="F108" s="878"/>
      <c r="G108" s="878"/>
      <c r="H108" s="770"/>
      <c r="I108" s="770"/>
      <c r="J108" s="770"/>
      <c r="K108" s="770"/>
      <c r="L108" s="846"/>
      <c r="M108" s="847"/>
      <c r="N108" s="846"/>
      <c r="O108" s="846"/>
      <c r="P108" s="846"/>
      <c r="Q108" s="846"/>
      <c r="R108" s="1072"/>
      <c r="S108" s="880"/>
    </row>
    <row r="109" spans="1:20" x14ac:dyDescent="0.25">
      <c r="A109" s="858"/>
      <c r="B109" s="888"/>
      <c r="C109" s="842"/>
      <c r="D109" s="878"/>
      <c r="E109" s="879"/>
      <c r="F109" s="878"/>
      <c r="G109" s="878"/>
      <c r="H109" s="770"/>
      <c r="I109" s="770"/>
      <c r="J109" s="770"/>
      <c r="K109" s="770"/>
      <c r="L109" s="846"/>
      <c r="M109" s="847"/>
      <c r="N109" s="846"/>
      <c r="O109" s="846"/>
      <c r="P109" s="846"/>
      <c r="Q109" s="846"/>
      <c r="R109" s="1072"/>
      <c r="S109" s="880"/>
    </row>
    <row r="110" spans="1:20" x14ac:dyDescent="0.25">
      <c r="A110" s="858"/>
      <c r="B110" s="888"/>
      <c r="C110" s="842"/>
      <c r="D110" s="878"/>
      <c r="E110" s="879"/>
      <c r="F110" s="878"/>
      <c r="G110" s="878"/>
      <c r="H110" s="770"/>
      <c r="I110" s="770"/>
      <c r="J110" s="770"/>
      <c r="K110" s="770"/>
      <c r="L110" s="846"/>
      <c r="M110" s="847"/>
      <c r="N110" s="846"/>
      <c r="O110" s="846"/>
      <c r="P110" s="846"/>
      <c r="Q110" s="846"/>
      <c r="R110" s="1072"/>
      <c r="S110" s="880"/>
    </row>
    <row r="111" spans="1:20" x14ac:dyDescent="0.25">
      <c r="B111" s="1238" t="s">
        <v>2128</v>
      </c>
      <c r="C111" s="1238"/>
      <c r="D111" s="1238"/>
      <c r="E111" s="1238"/>
      <c r="F111" s="1238"/>
      <c r="G111" s="1238"/>
      <c r="H111" s="1238"/>
      <c r="I111" s="1238"/>
      <c r="J111" s="1238"/>
      <c r="K111" s="1238"/>
      <c r="L111" s="1238"/>
      <c r="M111" s="1238"/>
      <c r="N111" s="1238"/>
      <c r="O111" s="1238"/>
      <c r="P111" s="1238"/>
      <c r="Q111" s="1238"/>
      <c r="R111" s="1238"/>
      <c r="S111" s="1238"/>
    </row>
    <row r="112" spans="1:20" x14ac:dyDescent="0.25">
      <c r="B112" s="881" t="s">
        <v>1546</v>
      </c>
      <c r="C112" s="882"/>
      <c r="D112" s="883"/>
      <c r="E112" s="883"/>
      <c r="F112" s="883"/>
      <c r="G112" s="883"/>
      <c r="H112" s="884"/>
      <c r="I112" s="884"/>
      <c r="J112" s="884"/>
      <c r="K112" s="884"/>
      <c r="L112" s="884"/>
      <c r="M112" s="885"/>
      <c r="N112" s="884"/>
      <c r="O112" s="884"/>
      <c r="P112" s="884"/>
      <c r="Q112" s="884"/>
      <c r="R112" s="1074"/>
      <c r="S112" s="886"/>
    </row>
    <row r="113" spans="1:20" s="802" customFormat="1" ht="30" x14ac:dyDescent="0.25">
      <c r="B113" s="1234" t="s">
        <v>970</v>
      </c>
      <c r="C113" s="1239" t="s">
        <v>938</v>
      </c>
      <c r="D113" s="1236" t="s">
        <v>1024</v>
      </c>
      <c r="E113" s="1230" t="s">
        <v>1025</v>
      </c>
      <c r="F113" s="1236" t="s">
        <v>1026</v>
      </c>
      <c r="G113" s="1232" t="s">
        <v>1027</v>
      </c>
      <c r="H113" s="803" t="s">
        <v>1862</v>
      </c>
      <c r="I113" s="804" t="s">
        <v>1833</v>
      </c>
      <c r="J113" s="803" t="s">
        <v>1862</v>
      </c>
      <c r="K113" s="1228" t="s">
        <v>1948</v>
      </c>
      <c r="L113" s="1228" t="s">
        <v>1947</v>
      </c>
      <c r="M113" s="805" t="s">
        <v>1818</v>
      </c>
      <c r="N113" s="1228" t="s">
        <v>1819</v>
      </c>
      <c r="O113" s="806" t="s">
        <v>2115</v>
      </c>
      <c r="P113" s="1090" t="s">
        <v>2135</v>
      </c>
      <c r="Q113" s="1090" t="s">
        <v>2136</v>
      </c>
      <c r="R113" s="1065" t="s">
        <v>2132</v>
      </c>
      <c r="S113" s="807" t="s">
        <v>1850</v>
      </c>
      <c r="T113" s="1110" t="s">
        <v>1850</v>
      </c>
    </row>
    <row r="114" spans="1:20" s="802" customFormat="1" x14ac:dyDescent="0.25">
      <c r="B114" s="1235"/>
      <c r="C114" s="1240"/>
      <c r="D114" s="1237"/>
      <c r="E114" s="1231"/>
      <c r="F114" s="1237"/>
      <c r="G114" s="1233"/>
      <c r="H114" s="808"/>
      <c r="I114" s="808" t="s">
        <v>939</v>
      </c>
      <c r="J114" s="808"/>
      <c r="K114" s="1229"/>
      <c r="L114" s="1229"/>
      <c r="M114" s="809" t="s">
        <v>939</v>
      </c>
      <c r="N114" s="1229"/>
      <c r="O114" s="808" t="s">
        <v>939</v>
      </c>
      <c r="P114" s="808" t="s">
        <v>939</v>
      </c>
      <c r="Q114" s="808" t="s">
        <v>939</v>
      </c>
      <c r="R114" s="1066" t="s">
        <v>939</v>
      </c>
      <c r="S114" s="810"/>
      <c r="T114" s="1107"/>
    </row>
    <row r="115" spans="1:20" s="831" customFormat="1" x14ac:dyDescent="0.25">
      <c r="A115" s="858" t="s">
        <v>408</v>
      </c>
      <c r="B115" s="825" t="s">
        <v>25</v>
      </c>
      <c r="C115" s="822" t="s">
        <v>59</v>
      </c>
      <c r="D115" s="868">
        <v>70111</v>
      </c>
      <c r="E115" s="815" t="s">
        <v>1689</v>
      </c>
      <c r="F115" s="868">
        <v>23510200</v>
      </c>
      <c r="G115" s="869" t="s">
        <v>266</v>
      </c>
      <c r="H115" s="870"/>
      <c r="I115" s="870">
        <v>800000</v>
      </c>
      <c r="J115" s="870"/>
      <c r="K115" s="870">
        <f>M115</f>
        <v>500000</v>
      </c>
      <c r="L115" s="870"/>
      <c r="M115" s="871">
        <v>500000</v>
      </c>
      <c r="N115" s="870"/>
      <c r="O115" s="870"/>
      <c r="P115" s="870"/>
      <c r="Q115" s="870"/>
      <c r="R115" s="1068"/>
      <c r="S115" s="872"/>
      <c r="T115" s="1104"/>
    </row>
    <row r="116" spans="1:20" x14ac:dyDescent="0.25">
      <c r="A116" s="858" t="s">
        <v>408</v>
      </c>
      <c r="B116" s="812" t="s">
        <v>3</v>
      </c>
      <c r="C116" s="822" t="s">
        <v>4</v>
      </c>
      <c r="D116" s="868">
        <v>70111</v>
      </c>
      <c r="E116" s="815" t="s">
        <v>1689</v>
      </c>
      <c r="F116" s="868">
        <v>23510200</v>
      </c>
      <c r="G116" s="869" t="s">
        <v>266</v>
      </c>
      <c r="H116" s="870"/>
      <c r="I116" s="870">
        <v>500000</v>
      </c>
      <c r="J116" s="870"/>
      <c r="K116" s="870">
        <f t="shared" ref="K116:K120" si="7">M116</f>
        <v>300000</v>
      </c>
      <c r="L116" s="870"/>
      <c r="M116" s="871">
        <v>300000</v>
      </c>
      <c r="N116" s="870"/>
      <c r="O116" s="870"/>
      <c r="P116" s="870"/>
      <c r="R116" s="1068"/>
      <c r="S116" s="872"/>
      <c r="T116" s="1104"/>
    </row>
    <row r="117" spans="1:20" s="831" customFormat="1" x14ac:dyDescent="0.25">
      <c r="A117" s="858" t="s">
        <v>408</v>
      </c>
      <c r="B117" s="823" t="s">
        <v>32</v>
      </c>
      <c r="C117" s="822" t="s">
        <v>33</v>
      </c>
      <c r="D117" s="868">
        <v>70111</v>
      </c>
      <c r="E117" s="815" t="s">
        <v>1689</v>
      </c>
      <c r="F117" s="868">
        <v>23510200</v>
      </c>
      <c r="G117" s="869" t="s">
        <v>266</v>
      </c>
      <c r="H117" s="870"/>
      <c r="I117" s="870">
        <v>500000</v>
      </c>
      <c r="J117" s="870"/>
      <c r="K117" s="870">
        <f t="shared" si="7"/>
        <v>300000</v>
      </c>
      <c r="L117" s="870"/>
      <c r="M117" s="871">
        <v>300000</v>
      </c>
      <c r="N117" s="870"/>
      <c r="O117" s="870"/>
      <c r="P117" s="870"/>
      <c r="Q117" s="870"/>
      <c r="R117" s="1068"/>
      <c r="S117" s="872"/>
      <c r="T117" s="1104"/>
    </row>
    <row r="118" spans="1:20" s="831" customFormat="1" x14ac:dyDescent="0.25">
      <c r="A118" s="858" t="s">
        <v>408</v>
      </c>
      <c r="B118" s="812" t="s">
        <v>15</v>
      </c>
      <c r="C118" s="822" t="s">
        <v>436</v>
      </c>
      <c r="D118" s="868">
        <v>70111</v>
      </c>
      <c r="E118" s="815" t="s">
        <v>1689</v>
      </c>
      <c r="F118" s="868">
        <v>23510200</v>
      </c>
      <c r="G118" s="869" t="s">
        <v>266</v>
      </c>
      <c r="H118" s="870"/>
      <c r="I118" s="870">
        <v>600000</v>
      </c>
      <c r="J118" s="870"/>
      <c r="K118" s="870">
        <f t="shared" si="7"/>
        <v>350000</v>
      </c>
      <c r="L118" s="870"/>
      <c r="M118" s="871">
        <v>350000</v>
      </c>
      <c r="N118" s="870"/>
      <c r="O118" s="870"/>
      <c r="P118" s="870"/>
      <c r="Q118" s="870"/>
      <c r="R118" s="1068"/>
      <c r="S118" s="872"/>
      <c r="T118" s="1102"/>
    </row>
    <row r="119" spans="1:20" x14ac:dyDescent="0.25">
      <c r="A119" s="858" t="s">
        <v>408</v>
      </c>
      <c r="B119" s="812" t="s">
        <v>19</v>
      </c>
      <c r="C119" s="822" t="s">
        <v>20</v>
      </c>
      <c r="D119" s="868">
        <v>70111</v>
      </c>
      <c r="E119" s="815" t="s">
        <v>1689</v>
      </c>
      <c r="F119" s="868">
        <v>23510200</v>
      </c>
      <c r="G119" s="869" t="s">
        <v>266</v>
      </c>
      <c r="H119" s="870"/>
      <c r="I119" s="870">
        <v>100000</v>
      </c>
      <c r="J119" s="870"/>
      <c r="K119" s="870">
        <f t="shared" si="7"/>
        <v>100000</v>
      </c>
      <c r="L119" s="870"/>
      <c r="M119" s="871">
        <v>100000</v>
      </c>
      <c r="N119" s="870"/>
      <c r="O119" s="870"/>
      <c r="P119" s="870"/>
      <c r="Q119" s="870"/>
      <c r="R119" s="1068"/>
      <c r="S119" s="872"/>
      <c r="T119" s="1104"/>
    </row>
    <row r="120" spans="1:20" x14ac:dyDescent="0.25">
      <c r="A120" s="858" t="s">
        <v>408</v>
      </c>
      <c r="B120" s="812" t="s">
        <v>37</v>
      </c>
      <c r="C120" s="822" t="s">
        <v>38</v>
      </c>
      <c r="D120" s="868">
        <v>70111</v>
      </c>
      <c r="E120" s="815" t="s">
        <v>1689</v>
      </c>
      <c r="F120" s="868">
        <v>23510200</v>
      </c>
      <c r="G120" s="869" t="s">
        <v>266</v>
      </c>
      <c r="H120" s="870"/>
      <c r="I120" s="870">
        <v>500000</v>
      </c>
      <c r="J120" s="870"/>
      <c r="K120" s="870">
        <f t="shared" si="7"/>
        <v>200000</v>
      </c>
      <c r="L120" s="870"/>
      <c r="M120" s="871">
        <v>200000</v>
      </c>
      <c r="N120" s="870"/>
      <c r="O120" s="870"/>
      <c r="P120" s="870"/>
      <c r="Q120" s="870"/>
      <c r="R120" s="1068"/>
      <c r="S120" s="872"/>
      <c r="T120" s="1104"/>
    </row>
    <row r="121" spans="1:20" x14ac:dyDescent="0.25">
      <c r="A121" s="858" t="s">
        <v>408</v>
      </c>
      <c r="B121" s="887"/>
      <c r="C121" s="833" t="s">
        <v>312</v>
      </c>
      <c r="D121" s="874"/>
      <c r="E121" s="875"/>
      <c r="F121" s="874"/>
      <c r="G121" s="874"/>
      <c r="H121" s="767">
        <v>875000</v>
      </c>
      <c r="I121" s="767">
        <v>3000000</v>
      </c>
      <c r="J121" s="767">
        <v>875000</v>
      </c>
      <c r="K121" s="767">
        <f>SUM(K115:K120)</f>
        <v>1750000</v>
      </c>
      <c r="L121" s="837"/>
      <c r="M121" s="838">
        <f>SUM(M115:M120)</f>
        <v>1750000</v>
      </c>
      <c r="N121" s="837"/>
      <c r="O121" s="839">
        <v>1000000</v>
      </c>
      <c r="P121" s="839">
        <v>1375000</v>
      </c>
      <c r="Q121" s="839">
        <v>1375000</v>
      </c>
      <c r="R121" s="1069">
        <f>M121-Q121</f>
        <v>375000</v>
      </c>
      <c r="S121" s="876"/>
      <c r="T121" s="1106"/>
    </row>
    <row r="122" spans="1:20" x14ac:dyDescent="0.25">
      <c r="A122" s="858"/>
      <c r="B122" s="888"/>
      <c r="C122" s="842"/>
      <c r="D122" s="878"/>
      <c r="E122" s="879"/>
      <c r="F122" s="878"/>
      <c r="G122" s="878"/>
      <c r="H122" s="770"/>
      <c r="I122" s="770"/>
      <c r="J122" s="770"/>
      <c r="K122" s="770"/>
      <c r="L122" s="846"/>
      <c r="M122" s="847"/>
      <c r="N122" s="846"/>
      <c r="O122" s="846"/>
      <c r="P122" s="846"/>
      <c r="Q122" s="846"/>
      <c r="R122" s="1072"/>
      <c r="S122" s="880"/>
    </row>
    <row r="123" spans="1:20" x14ac:dyDescent="0.25">
      <c r="A123" s="858"/>
      <c r="B123" s="888"/>
      <c r="C123" s="842"/>
      <c r="D123" s="878"/>
      <c r="E123" s="879"/>
      <c r="F123" s="878"/>
      <c r="G123" s="878"/>
      <c r="H123" s="770"/>
      <c r="I123" s="770"/>
      <c r="J123" s="770"/>
      <c r="K123" s="770"/>
      <c r="L123" s="846"/>
      <c r="M123" s="847"/>
      <c r="N123" s="846"/>
      <c r="O123" s="846"/>
      <c r="P123" s="846"/>
      <c r="Q123" s="846"/>
      <c r="R123" s="1072"/>
      <c r="S123" s="880"/>
    </row>
    <row r="124" spans="1:20" x14ac:dyDescent="0.25">
      <c r="B124" s="1238" t="s">
        <v>2128</v>
      </c>
      <c r="C124" s="1238"/>
      <c r="D124" s="1238"/>
      <c r="E124" s="1238"/>
      <c r="F124" s="1238"/>
      <c r="G124" s="1238"/>
      <c r="H124" s="1238"/>
      <c r="I124" s="1238"/>
      <c r="J124" s="1238"/>
      <c r="K124" s="1238"/>
      <c r="L124" s="1238"/>
      <c r="M124" s="1238"/>
      <c r="N124" s="1238"/>
      <c r="O124" s="1238"/>
      <c r="P124" s="1238"/>
      <c r="Q124" s="1238"/>
      <c r="R124" s="1238"/>
      <c r="S124" s="1238"/>
    </row>
    <row r="125" spans="1:20" x14ac:dyDescent="0.25">
      <c r="B125" s="881" t="s">
        <v>1547</v>
      </c>
      <c r="C125" s="882"/>
      <c r="D125" s="883"/>
      <c r="E125" s="883"/>
      <c r="F125" s="883"/>
      <c r="G125" s="883"/>
      <c r="H125" s="884"/>
      <c r="I125" s="884"/>
      <c r="J125" s="884"/>
      <c r="K125" s="884"/>
      <c r="L125" s="884"/>
      <c r="M125" s="885"/>
      <c r="N125" s="884"/>
      <c r="O125" s="884"/>
      <c r="P125" s="884"/>
      <c r="Q125" s="884"/>
      <c r="R125" s="1074"/>
      <c r="S125" s="886"/>
    </row>
    <row r="126" spans="1:20" s="802" customFormat="1" ht="30" x14ac:dyDescent="0.25">
      <c r="B126" s="1234" t="s">
        <v>970</v>
      </c>
      <c r="C126" s="1239" t="s">
        <v>938</v>
      </c>
      <c r="D126" s="1236" t="s">
        <v>1024</v>
      </c>
      <c r="E126" s="1230" t="s">
        <v>1025</v>
      </c>
      <c r="F126" s="1236" t="s">
        <v>1026</v>
      </c>
      <c r="G126" s="1232" t="s">
        <v>1027</v>
      </c>
      <c r="H126" s="803" t="s">
        <v>1862</v>
      </c>
      <c r="I126" s="804" t="s">
        <v>1833</v>
      </c>
      <c r="J126" s="803" t="s">
        <v>1862</v>
      </c>
      <c r="K126" s="1228" t="s">
        <v>1948</v>
      </c>
      <c r="L126" s="1228" t="s">
        <v>1947</v>
      </c>
      <c r="M126" s="805" t="s">
        <v>1818</v>
      </c>
      <c r="N126" s="1228" t="s">
        <v>1819</v>
      </c>
      <c r="O126" s="806" t="s">
        <v>2115</v>
      </c>
      <c r="P126" s="1090" t="s">
        <v>2135</v>
      </c>
      <c r="Q126" s="1090" t="s">
        <v>2136</v>
      </c>
      <c r="R126" s="1065" t="s">
        <v>2132</v>
      </c>
      <c r="S126" s="807" t="s">
        <v>1850</v>
      </c>
      <c r="T126" s="1110" t="s">
        <v>1850</v>
      </c>
    </row>
    <row r="127" spans="1:20" s="802" customFormat="1" x14ac:dyDescent="0.25">
      <c r="B127" s="1235"/>
      <c r="C127" s="1240"/>
      <c r="D127" s="1237"/>
      <c r="E127" s="1231"/>
      <c r="F127" s="1237"/>
      <c r="G127" s="1233"/>
      <c r="H127" s="808"/>
      <c r="I127" s="808" t="s">
        <v>939</v>
      </c>
      <c r="J127" s="808"/>
      <c r="K127" s="1229"/>
      <c r="L127" s="1229"/>
      <c r="M127" s="809" t="s">
        <v>939</v>
      </c>
      <c r="N127" s="1229"/>
      <c r="O127" s="808" t="s">
        <v>939</v>
      </c>
      <c r="P127" s="808" t="s">
        <v>939</v>
      </c>
      <c r="Q127" s="808" t="s">
        <v>939</v>
      </c>
      <c r="R127" s="1066" t="s">
        <v>939</v>
      </c>
      <c r="S127" s="810"/>
      <c r="T127" s="1107"/>
    </row>
    <row r="128" spans="1:20" x14ac:dyDescent="0.25">
      <c r="A128" s="858" t="s">
        <v>409</v>
      </c>
      <c r="B128" s="825" t="s">
        <v>25</v>
      </c>
      <c r="C128" s="822" t="s">
        <v>59</v>
      </c>
      <c r="D128" s="868">
        <v>70111</v>
      </c>
      <c r="E128" s="815" t="s">
        <v>1689</v>
      </c>
      <c r="F128" s="868">
        <v>23510200</v>
      </c>
      <c r="G128" s="869" t="s">
        <v>266</v>
      </c>
      <c r="H128" s="870"/>
      <c r="I128" s="870">
        <v>800000</v>
      </c>
      <c r="J128" s="870"/>
      <c r="K128" s="870">
        <f>M128</f>
        <v>500000</v>
      </c>
      <c r="L128" s="870"/>
      <c r="M128" s="871">
        <v>500000</v>
      </c>
      <c r="N128" s="870"/>
      <c r="O128" s="870"/>
      <c r="P128" s="870"/>
      <c r="Q128" s="870"/>
      <c r="R128" s="1068">
        <f t="shared" ref="R128:R134" si="8">M128-O128</f>
        <v>500000</v>
      </c>
      <c r="S128" s="872"/>
      <c r="T128" s="1104"/>
    </row>
    <row r="129" spans="1:20" x14ac:dyDescent="0.25">
      <c r="A129" s="858" t="s">
        <v>409</v>
      </c>
      <c r="B129" s="812" t="s">
        <v>3</v>
      </c>
      <c r="C129" s="822" t="s">
        <v>4</v>
      </c>
      <c r="D129" s="868">
        <v>70111</v>
      </c>
      <c r="E129" s="815" t="s">
        <v>1689</v>
      </c>
      <c r="F129" s="868">
        <v>23510200</v>
      </c>
      <c r="G129" s="869" t="s">
        <v>266</v>
      </c>
      <c r="H129" s="870"/>
      <c r="I129" s="870">
        <v>500000</v>
      </c>
      <c r="J129" s="870"/>
      <c r="K129" s="870">
        <f t="shared" ref="K129:K133" si="9">M129</f>
        <v>300000</v>
      </c>
      <c r="L129" s="870"/>
      <c r="M129" s="871">
        <v>300000</v>
      </c>
      <c r="N129" s="870"/>
      <c r="O129" s="870"/>
      <c r="P129" s="870"/>
      <c r="Q129" s="870"/>
      <c r="R129" s="1068">
        <f t="shared" si="8"/>
        <v>300000</v>
      </c>
      <c r="S129" s="872"/>
      <c r="T129" s="1104"/>
    </row>
    <row r="130" spans="1:20" x14ac:dyDescent="0.25">
      <c r="A130" s="858" t="s">
        <v>409</v>
      </c>
      <c r="B130" s="823" t="s">
        <v>32</v>
      </c>
      <c r="C130" s="822" t="s">
        <v>33</v>
      </c>
      <c r="D130" s="868">
        <v>70111</v>
      </c>
      <c r="E130" s="815" t="s">
        <v>1689</v>
      </c>
      <c r="F130" s="868">
        <v>23510200</v>
      </c>
      <c r="G130" s="869" t="s">
        <v>266</v>
      </c>
      <c r="H130" s="870"/>
      <c r="I130" s="870">
        <v>500000</v>
      </c>
      <c r="J130" s="870"/>
      <c r="K130" s="870">
        <f t="shared" si="9"/>
        <v>300000</v>
      </c>
      <c r="L130" s="870"/>
      <c r="M130" s="871">
        <v>300000</v>
      </c>
      <c r="N130" s="870"/>
      <c r="O130" s="870"/>
      <c r="P130" s="870"/>
      <c r="Q130" s="870"/>
      <c r="R130" s="1068">
        <f t="shared" si="8"/>
        <v>300000</v>
      </c>
      <c r="S130" s="872"/>
      <c r="T130" s="1104"/>
    </row>
    <row r="131" spans="1:20" x14ac:dyDescent="0.25">
      <c r="A131" s="858" t="s">
        <v>409</v>
      </c>
      <c r="B131" s="812" t="s">
        <v>15</v>
      </c>
      <c r="C131" s="822" t="s">
        <v>436</v>
      </c>
      <c r="D131" s="868">
        <v>70111</v>
      </c>
      <c r="E131" s="815" t="s">
        <v>1689</v>
      </c>
      <c r="F131" s="868">
        <v>23510200</v>
      </c>
      <c r="G131" s="869" t="s">
        <v>266</v>
      </c>
      <c r="H131" s="870"/>
      <c r="I131" s="870">
        <v>600000</v>
      </c>
      <c r="J131" s="870"/>
      <c r="K131" s="870">
        <f t="shared" si="9"/>
        <v>350000</v>
      </c>
      <c r="L131" s="870"/>
      <c r="M131" s="871">
        <v>350000</v>
      </c>
      <c r="N131" s="870"/>
      <c r="O131" s="870"/>
      <c r="P131" s="870"/>
      <c r="Q131" s="870"/>
      <c r="R131" s="1068">
        <f t="shared" si="8"/>
        <v>350000</v>
      </c>
      <c r="S131" s="872"/>
      <c r="T131" s="1102"/>
    </row>
    <row r="132" spans="1:20" x14ac:dyDescent="0.25">
      <c r="A132" s="858" t="s">
        <v>409</v>
      </c>
      <c r="B132" s="812" t="s">
        <v>19</v>
      </c>
      <c r="C132" s="822" t="s">
        <v>20</v>
      </c>
      <c r="D132" s="868">
        <v>70111</v>
      </c>
      <c r="E132" s="815" t="s">
        <v>1689</v>
      </c>
      <c r="F132" s="868">
        <v>23510200</v>
      </c>
      <c r="G132" s="869" t="s">
        <v>266</v>
      </c>
      <c r="H132" s="870"/>
      <c r="I132" s="870">
        <v>100000</v>
      </c>
      <c r="J132" s="870"/>
      <c r="K132" s="870">
        <f t="shared" si="9"/>
        <v>100000</v>
      </c>
      <c r="L132" s="870"/>
      <c r="M132" s="871">
        <v>100000</v>
      </c>
      <c r="N132" s="870"/>
      <c r="O132" s="870"/>
      <c r="P132" s="870"/>
      <c r="Q132" s="870"/>
      <c r="R132" s="1068">
        <f t="shared" si="8"/>
        <v>100000</v>
      </c>
      <c r="S132" s="872"/>
      <c r="T132" s="1104"/>
    </row>
    <row r="133" spans="1:20" x14ac:dyDescent="0.25">
      <c r="A133" s="858" t="s">
        <v>409</v>
      </c>
      <c r="B133" s="812" t="s">
        <v>37</v>
      </c>
      <c r="C133" s="822" t="s">
        <v>38</v>
      </c>
      <c r="D133" s="868">
        <v>70111</v>
      </c>
      <c r="E133" s="815" t="s">
        <v>1689</v>
      </c>
      <c r="F133" s="868">
        <v>23510200</v>
      </c>
      <c r="G133" s="869" t="s">
        <v>266</v>
      </c>
      <c r="H133" s="870"/>
      <c r="I133" s="870">
        <v>500000</v>
      </c>
      <c r="J133" s="870"/>
      <c r="K133" s="870">
        <f t="shared" si="9"/>
        <v>200000</v>
      </c>
      <c r="L133" s="870"/>
      <c r="M133" s="871">
        <v>200000</v>
      </c>
      <c r="N133" s="870"/>
      <c r="O133" s="870"/>
      <c r="P133" s="870"/>
      <c r="Q133" s="870"/>
      <c r="R133" s="1068">
        <f t="shared" si="8"/>
        <v>200000</v>
      </c>
      <c r="S133" s="872"/>
      <c r="T133" s="1104"/>
    </row>
    <row r="134" spans="1:20" x14ac:dyDescent="0.25">
      <c r="A134" s="858" t="s">
        <v>409</v>
      </c>
      <c r="B134" s="887"/>
      <c r="C134" s="833" t="s">
        <v>312</v>
      </c>
      <c r="D134" s="874"/>
      <c r="E134" s="875"/>
      <c r="F134" s="874"/>
      <c r="G134" s="874"/>
      <c r="H134" s="767">
        <v>875000</v>
      </c>
      <c r="I134" s="767">
        <v>3000000</v>
      </c>
      <c r="J134" s="767">
        <v>875000</v>
      </c>
      <c r="K134" s="767">
        <f>SUM(K128:K133)</f>
        <v>1750000</v>
      </c>
      <c r="L134" s="837"/>
      <c r="M134" s="838">
        <f>SUM(M128:M133)</f>
        <v>1750000</v>
      </c>
      <c r="N134" s="837"/>
      <c r="O134" s="839">
        <v>1000000</v>
      </c>
      <c r="P134" s="839">
        <v>1375000</v>
      </c>
      <c r="Q134" s="839">
        <v>1375000</v>
      </c>
      <c r="R134" s="1069">
        <f t="shared" si="8"/>
        <v>750000</v>
      </c>
      <c r="S134" s="876"/>
      <c r="T134" s="1106"/>
    </row>
    <row r="135" spans="1:20" x14ac:dyDescent="0.25">
      <c r="A135" s="858"/>
      <c r="B135" s="888"/>
      <c r="C135" s="842"/>
      <c r="D135" s="878"/>
      <c r="E135" s="879"/>
      <c r="F135" s="878"/>
      <c r="G135" s="878"/>
      <c r="H135" s="770"/>
      <c r="I135" s="770"/>
      <c r="J135" s="770"/>
      <c r="K135" s="770"/>
      <c r="L135" s="846"/>
      <c r="M135" s="847"/>
      <c r="N135" s="846"/>
      <c r="O135" s="846"/>
      <c r="P135" s="846"/>
      <c r="Q135" s="846"/>
      <c r="R135" s="1072"/>
      <c r="S135" s="880"/>
    </row>
    <row r="136" spans="1:20" x14ac:dyDescent="0.25">
      <c r="A136" s="858"/>
      <c r="B136" s="888"/>
      <c r="C136" s="842"/>
      <c r="D136" s="878"/>
      <c r="E136" s="879"/>
      <c r="F136" s="878"/>
      <c r="G136" s="878"/>
      <c r="H136" s="770"/>
      <c r="I136" s="770"/>
      <c r="J136" s="770"/>
      <c r="K136" s="770"/>
      <c r="L136" s="846"/>
      <c r="M136" s="847"/>
      <c r="N136" s="846"/>
      <c r="O136" s="846"/>
      <c r="P136" s="846"/>
      <c r="Q136" s="846"/>
      <c r="R136" s="1072"/>
      <c r="S136" s="880"/>
    </row>
    <row r="137" spans="1:20" x14ac:dyDescent="0.25">
      <c r="A137" s="858"/>
      <c r="B137" s="888"/>
      <c r="C137" s="842"/>
      <c r="D137" s="878"/>
      <c r="E137" s="879"/>
      <c r="F137" s="878"/>
      <c r="G137" s="878"/>
      <c r="H137" s="770"/>
      <c r="I137" s="770"/>
      <c r="J137" s="770"/>
      <c r="K137" s="770"/>
      <c r="L137" s="846"/>
      <c r="M137" s="847"/>
      <c r="N137" s="846"/>
      <c r="O137" s="846"/>
      <c r="P137" s="846"/>
      <c r="Q137" s="846"/>
      <c r="R137" s="1072"/>
      <c r="S137" s="880"/>
    </row>
    <row r="138" spans="1:20" x14ac:dyDescent="0.25">
      <c r="A138" s="858"/>
      <c r="B138" s="888"/>
      <c r="C138" s="842"/>
      <c r="D138" s="878"/>
      <c r="E138" s="879"/>
      <c r="F138" s="878"/>
      <c r="G138" s="878"/>
      <c r="H138" s="770"/>
      <c r="I138" s="770"/>
      <c r="J138" s="770"/>
      <c r="K138" s="770"/>
      <c r="L138" s="846"/>
      <c r="M138" s="847"/>
      <c r="N138" s="846"/>
      <c r="O138" s="846"/>
      <c r="P138" s="846"/>
      <c r="Q138" s="846"/>
      <c r="R138" s="1072"/>
      <c r="S138" s="880"/>
    </row>
    <row r="139" spans="1:20" x14ac:dyDescent="0.25">
      <c r="A139" s="858"/>
      <c r="B139" s="888"/>
      <c r="C139" s="842"/>
      <c r="D139" s="878"/>
      <c r="E139" s="879"/>
      <c r="F139" s="878"/>
      <c r="G139" s="878"/>
      <c r="H139" s="770"/>
      <c r="I139" s="770"/>
      <c r="J139" s="770"/>
      <c r="K139" s="770"/>
      <c r="L139" s="846"/>
      <c r="M139" s="847"/>
      <c r="N139" s="846"/>
      <c r="O139" s="846"/>
      <c r="P139" s="846"/>
      <c r="Q139" s="846"/>
      <c r="R139" s="1072"/>
      <c r="S139" s="880"/>
    </row>
    <row r="140" spans="1:20" x14ac:dyDescent="0.25">
      <c r="A140" s="858"/>
      <c r="B140" s="888"/>
      <c r="C140" s="842"/>
      <c r="D140" s="878"/>
      <c r="E140" s="879"/>
      <c r="F140" s="878"/>
      <c r="G140" s="878"/>
      <c r="H140" s="770"/>
      <c r="I140" s="770"/>
      <c r="J140" s="770"/>
      <c r="K140" s="770"/>
      <c r="L140" s="846"/>
      <c r="M140" s="847"/>
      <c r="N140" s="846"/>
      <c r="O140" s="846"/>
      <c r="P140" s="846"/>
      <c r="Q140" s="846"/>
      <c r="R140" s="1072"/>
      <c r="S140" s="880"/>
    </row>
    <row r="141" spans="1:20" x14ac:dyDescent="0.25">
      <c r="A141" s="858"/>
      <c r="B141" s="888"/>
      <c r="C141" s="842"/>
      <c r="D141" s="878"/>
      <c r="E141" s="879"/>
      <c r="F141" s="878"/>
      <c r="G141" s="878"/>
      <c r="H141" s="770"/>
      <c r="I141" s="770"/>
      <c r="J141" s="770"/>
      <c r="K141" s="770"/>
      <c r="L141" s="846"/>
      <c r="M141" s="847"/>
      <c r="N141" s="846"/>
      <c r="O141" s="846"/>
      <c r="P141" s="846"/>
      <c r="Q141" s="846"/>
      <c r="R141" s="1072"/>
      <c r="S141" s="880"/>
    </row>
    <row r="142" spans="1:20" x14ac:dyDescent="0.25">
      <c r="A142" s="858"/>
      <c r="B142" s="888"/>
      <c r="C142" s="842"/>
      <c r="D142" s="878"/>
      <c r="E142" s="879"/>
      <c r="F142" s="878"/>
      <c r="G142" s="878"/>
      <c r="H142" s="770"/>
      <c r="I142" s="770"/>
      <c r="J142" s="770"/>
      <c r="K142" s="770"/>
      <c r="L142" s="846"/>
      <c r="M142" s="847"/>
      <c r="N142" s="846"/>
      <c r="O142" s="846"/>
      <c r="P142" s="846"/>
      <c r="Q142" s="846"/>
      <c r="R142" s="1072"/>
      <c r="S142" s="880"/>
    </row>
    <row r="143" spans="1:20" x14ac:dyDescent="0.25">
      <c r="A143" s="858"/>
      <c r="B143" s="888"/>
      <c r="C143" s="842"/>
      <c r="D143" s="878"/>
      <c r="E143" s="879"/>
      <c r="F143" s="878"/>
      <c r="G143" s="878"/>
      <c r="H143" s="770"/>
      <c r="I143" s="770"/>
      <c r="J143" s="770"/>
      <c r="K143" s="770"/>
      <c r="L143" s="846"/>
      <c r="M143" s="847"/>
      <c r="N143" s="846"/>
      <c r="O143" s="846"/>
      <c r="P143" s="846"/>
      <c r="Q143" s="846"/>
      <c r="R143" s="1072"/>
      <c r="S143" s="880"/>
    </row>
    <row r="144" spans="1:20" x14ac:dyDescent="0.25">
      <c r="A144" s="858"/>
      <c r="B144" s="888"/>
      <c r="C144" s="842"/>
      <c r="D144" s="878"/>
      <c r="E144" s="879"/>
      <c r="F144" s="878"/>
      <c r="G144" s="878"/>
      <c r="H144" s="770"/>
      <c r="I144" s="770"/>
      <c r="J144" s="770"/>
      <c r="K144" s="770"/>
      <c r="L144" s="846"/>
      <c r="M144" s="847"/>
      <c r="N144" s="846"/>
      <c r="O144" s="846"/>
      <c r="P144" s="846"/>
      <c r="Q144" s="846"/>
      <c r="R144" s="1072"/>
      <c r="S144" s="880"/>
    </row>
    <row r="145" spans="1:20" x14ac:dyDescent="0.25">
      <c r="B145" s="1238" t="s">
        <v>2128</v>
      </c>
      <c r="C145" s="1238"/>
      <c r="D145" s="1238"/>
      <c r="E145" s="1238"/>
      <c r="F145" s="1238"/>
      <c r="G145" s="1238"/>
      <c r="H145" s="1238"/>
      <c r="I145" s="1238"/>
      <c r="J145" s="1238"/>
      <c r="K145" s="1238"/>
      <c r="L145" s="1238"/>
      <c r="M145" s="1238"/>
      <c r="N145" s="1238"/>
      <c r="O145" s="1238"/>
      <c r="P145" s="1238"/>
      <c r="Q145" s="1238"/>
      <c r="R145" s="1238"/>
      <c r="S145" s="1238"/>
    </row>
    <row r="146" spans="1:20" x14ac:dyDescent="0.25">
      <c r="B146" s="881" t="s">
        <v>1548</v>
      </c>
      <c r="C146" s="882"/>
      <c r="D146" s="883"/>
      <c r="E146" s="883"/>
      <c r="F146" s="883"/>
      <c r="G146" s="883"/>
      <c r="H146" s="884"/>
      <c r="I146" s="884"/>
      <c r="J146" s="884"/>
      <c r="K146" s="884"/>
      <c r="L146" s="884"/>
      <c r="M146" s="885"/>
      <c r="N146" s="884"/>
      <c r="O146" s="884"/>
      <c r="P146" s="884"/>
      <c r="Q146" s="884"/>
      <c r="R146" s="1074"/>
      <c r="S146" s="886"/>
    </row>
    <row r="147" spans="1:20" s="802" customFormat="1" ht="30" x14ac:dyDescent="0.25">
      <c r="B147" s="1234" t="s">
        <v>970</v>
      </c>
      <c r="C147" s="1239" t="s">
        <v>938</v>
      </c>
      <c r="D147" s="1236" t="s">
        <v>1024</v>
      </c>
      <c r="E147" s="1230" t="s">
        <v>1025</v>
      </c>
      <c r="F147" s="1236" t="s">
        <v>1026</v>
      </c>
      <c r="G147" s="1232" t="s">
        <v>1027</v>
      </c>
      <c r="H147" s="803" t="s">
        <v>1862</v>
      </c>
      <c r="I147" s="804" t="s">
        <v>1833</v>
      </c>
      <c r="J147" s="803" t="s">
        <v>1862</v>
      </c>
      <c r="K147" s="1228" t="s">
        <v>1948</v>
      </c>
      <c r="L147" s="1228" t="s">
        <v>1947</v>
      </c>
      <c r="M147" s="805" t="s">
        <v>1818</v>
      </c>
      <c r="N147" s="1228" t="s">
        <v>1819</v>
      </c>
      <c r="O147" s="806" t="s">
        <v>2115</v>
      </c>
      <c r="P147" s="1090" t="s">
        <v>2135</v>
      </c>
      <c r="Q147" s="1090" t="s">
        <v>2136</v>
      </c>
      <c r="R147" s="1065" t="s">
        <v>2132</v>
      </c>
      <c r="S147" s="807" t="s">
        <v>1850</v>
      </c>
      <c r="T147" s="1110" t="s">
        <v>1850</v>
      </c>
    </row>
    <row r="148" spans="1:20" s="802" customFormat="1" x14ac:dyDescent="0.25">
      <c r="B148" s="1235"/>
      <c r="C148" s="1240"/>
      <c r="D148" s="1237"/>
      <c r="E148" s="1231"/>
      <c r="F148" s="1237"/>
      <c r="G148" s="1233"/>
      <c r="H148" s="808"/>
      <c r="I148" s="808" t="s">
        <v>939</v>
      </c>
      <c r="J148" s="808"/>
      <c r="K148" s="1229"/>
      <c r="L148" s="1229"/>
      <c r="M148" s="809" t="s">
        <v>939</v>
      </c>
      <c r="N148" s="1229"/>
      <c r="O148" s="808" t="s">
        <v>939</v>
      </c>
      <c r="P148" s="808" t="s">
        <v>939</v>
      </c>
      <c r="Q148" s="808" t="s">
        <v>939</v>
      </c>
      <c r="R148" s="1066" t="s">
        <v>939</v>
      </c>
      <c r="S148" s="810"/>
      <c r="T148" s="1107"/>
    </row>
    <row r="149" spans="1:20" x14ac:dyDescent="0.25">
      <c r="A149" s="858" t="s">
        <v>410</v>
      </c>
      <c r="B149" s="825" t="s">
        <v>25</v>
      </c>
      <c r="C149" s="822" t="s">
        <v>59</v>
      </c>
      <c r="D149" s="868">
        <v>70111</v>
      </c>
      <c r="E149" s="815" t="s">
        <v>1689</v>
      </c>
      <c r="F149" s="868">
        <v>23510200</v>
      </c>
      <c r="G149" s="869" t="s">
        <v>266</v>
      </c>
      <c r="H149" s="870"/>
      <c r="I149" s="870">
        <v>800000</v>
      </c>
      <c r="J149" s="870"/>
      <c r="K149" s="870">
        <f>M149</f>
        <v>500000</v>
      </c>
      <c r="L149" s="870"/>
      <c r="M149" s="871">
        <v>500000</v>
      </c>
      <c r="N149" s="870"/>
      <c r="O149" s="870"/>
      <c r="P149" s="870"/>
      <c r="Q149" s="870"/>
      <c r="R149" s="1068"/>
      <c r="S149" s="872"/>
      <c r="T149" s="1104"/>
    </row>
    <row r="150" spans="1:20" x14ac:dyDescent="0.25">
      <c r="A150" s="858" t="s">
        <v>410</v>
      </c>
      <c r="B150" s="812" t="s">
        <v>3</v>
      </c>
      <c r="C150" s="822" t="s">
        <v>4</v>
      </c>
      <c r="D150" s="868">
        <v>70111</v>
      </c>
      <c r="E150" s="815" t="s">
        <v>1689</v>
      </c>
      <c r="F150" s="868">
        <v>23510200</v>
      </c>
      <c r="G150" s="869" t="s">
        <v>266</v>
      </c>
      <c r="H150" s="870"/>
      <c r="I150" s="870">
        <v>500000</v>
      </c>
      <c r="J150" s="870"/>
      <c r="K150" s="870">
        <f t="shared" ref="K150:K154" si="10">M150</f>
        <v>300000</v>
      </c>
      <c r="L150" s="870"/>
      <c r="M150" s="871">
        <v>300000</v>
      </c>
      <c r="N150" s="870"/>
      <c r="O150" s="870"/>
      <c r="P150" s="870"/>
      <c r="Q150" s="870"/>
      <c r="R150" s="1068"/>
      <c r="S150" s="872"/>
      <c r="T150" s="1104"/>
    </row>
    <row r="151" spans="1:20" x14ac:dyDescent="0.25">
      <c r="A151" s="858" t="s">
        <v>410</v>
      </c>
      <c r="B151" s="823" t="s">
        <v>32</v>
      </c>
      <c r="C151" s="822" t="s">
        <v>33</v>
      </c>
      <c r="D151" s="868">
        <v>70111</v>
      </c>
      <c r="E151" s="815" t="s">
        <v>1689</v>
      </c>
      <c r="F151" s="868">
        <v>23510200</v>
      </c>
      <c r="G151" s="869" t="s">
        <v>266</v>
      </c>
      <c r="H151" s="870"/>
      <c r="I151" s="870">
        <v>500000</v>
      </c>
      <c r="J151" s="870"/>
      <c r="K151" s="870">
        <f t="shared" si="10"/>
        <v>300000</v>
      </c>
      <c r="L151" s="870"/>
      <c r="M151" s="871">
        <v>300000</v>
      </c>
      <c r="N151" s="870"/>
      <c r="O151" s="870"/>
      <c r="P151" s="870"/>
      <c r="Q151" s="870"/>
      <c r="R151" s="1068"/>
      <c r="S151" s="872"/>
      <c r="T151" s="1104"/>
    </row>
    <row r="152" spans="1:20" x14ac:dyDescent="0.25">
      <c r="A152" s="858" t="s">
        <v>410</v>
      </c>
      <c r="B152" s="812" t="s">
        <v>15</v>
      </c>
      <c r="C152" s="822" t="s">
        <v>436</v>
      </c>
      <c r="D152" s="868">
        <v>70111</v>
      </c>
      <c r="E152" s="815" t="s">
        <v>1689</v>
      </c>
      <c r="F152" s="868">
        <v>23510200</v>
      </c>
      <c r="G152" s="869" t="s">
        <v>266</v>
      </c>
      <c r="H152" s="870"/>
      <c r="I152" s="870">
        <v>600000</v>
      </c>
      <c r="J152" s="870"/>
      <c r="K152" s="870">
        <f t="shared" si="10"/>
        <v>350000</v>
      </c>
      <c r="L152" s="870"/>
      <c r="M152" s="871">
        <v>350000</v>
      </c>
      <c r="N152" s="870"/>
      <c r="O152" s="870"/>
      <c r="P152" s="870"/>
      <c r="Q152" s="870"/>
      <c r="R152" s="1068"/>
      <c r="S152" s="872"/>
      <c r="T152" s="1102"/>
    </row>
    <row r="153" spans="1:20" x14ac:dyDescent="0.25">
      <c r="A153" s="858" t="s">
        <v>410</v>
      </c>
      <c r="B153" s="812" t="s">
        <v>19</v>
      </c>
      <c r="C153" s="822" t="s">
        <v>20</v>
      </c>
      <c r="D153" s="868">
        <v>70111</v>
      </c>
      <c r="E153" s="815" t="s">
        <v>1689</v>
      </c>
      <c r="F153" s="868">
        <v>23510200</v>
      </c>
      <c r="G153" s="869" t="s">
        <v>266</v>
      </c>
      <c r="H153" s="870"/>
      <c r="I153" s="870">
        <v>100000</v>
      </c>
      <c r="J153" s="870"/>
      <c r="K153" s="870">
        <f t="shared" si="10"/>
        <v>100000</v>
      </c>
      <c r="L153" s="870"/>
      <c r="M153" s="871">
        <v>100000</v>
      </c>
      <c r="N153" s="870"/>
      <c r="O153" s="870"/>
      <c r="P153" s="870"/>
      <c r="Q153" s="870"/>
      <c r="R153" s="1068"/>
      <c r="S153" s="872"/>
      <c r="T153" s="1104"/>
    </row>
    <row r="154" spans="1:20" x14ac:dyDescent="0.25">
      <c r="A154" s="858" t="s">
        <v>410</v>
      </c>
      <c r="B154" s="812" t="s">
        <v>37</v>
      </c>
      <c r="C154" s="822" t="s">
        <v>38</v>
      </c>
      <c r="D154" s="868">
        <v>70111</v>
      </c>
      <c r="E154" s="815" t="s">
        <v>1689</v>
      </c>
      <c r="F154" s="868">
        <v>23510200</v>
      </c>
      <c r="G154" s="869" t="s">
        <v>266</v>
      </c>
      <c r="H154" s="870"/>
      <c r="I154" s="870">
        <v>500000</v>
      </c>
      <c r="J154" s="870"/>
      <c r="K154" s="870">
        <f t="shared" si="10"/>
        <v>200000</v>
      </c>
      <c r="L154" s="870"/>
      <c r="M154" s="871">
        <v>200000</v>
      </c>
      <c r="N154" s="870"/>
      <c r="O154" s="870"/>
      <c r="P154" s="870"/>
      <c r="Q154" s="870"/>
      <c r="R154" s="1068"/>
      <c r="S154" s="872"/>
      <c r="T154" s="1104"/>
    </row>
    <row r="155" spans="1:20" x14ac:dyDescent="0.25">
      <c r="A155" s="858" t="s">
        <v>410</v>
      </c>
      <c r="B155" s="887"/>
      <c r="C155" s="833" t="s">
        <v>312</v>
      </c>
      <c r="D155" s="874"/>
      <c r="E155" s="875"/>
      <c r="F155" s="874"/>
      <c r="G155" s="874"/>
      <c r="H155" s="767">
        <v>875000</v>
      </c>
      <c r="I155" s="767">
        <v>3000000</v>
      </c>
      <c r="J155" s="767">
        <v>875000</v>
      </c>
      <c r="K155" s="889">
        <f>SUM(K149:K154)</f>
        <v>1750000</v>
      </c>
      <c r="L155" s="837"/>
      <c r="M155" s="838">
        <f>SUM(M149:M154)</f>
        <v>1750000</v>
      </c>
      <c r="N155" s="837"/>
      <c r="O155" s="839">
        <v>1000000</v>
      </c>
      <c r="P155" s="839">
        <v>1375000</v>
      </c>
      <c r="Q155" s="839">
        <v>1375000</v>
      </c>
      <c r="R155" s="1069">
        <f>M155-Q155</f>
        <v>375000</v>
      </c>
      <c r="S155" s="876"/>
      <c r="T155" s="1106"/>
    </row>
    <row r="156" spans="1:20" x14ac:dyDescent="0.25">
      <c r="A156" s="858"/>
      <c r="B156" s="888"/>
      <c r="C156" s="842"/>
      <c r="D156" s="878"/>
      <c r="E156" s="879"/>
      <c r="F156" s="878"/>
      <c r="G156" s="878"/>
      <c r="H156" s="770"/>
      <c r="I156" s="770"/>
      <c r="J156" s="770"/>
      <c r="K156" s="770"/>
      <c r="L156" s="846"/>
      <c r="M156" s="847"/>
      <c r="N156" s="846"/>
      <c r="O156" s="846"/>
      <c r="P156" s="846"/>
      <c r="Q156" s="846"/>
      <c r="R156" s="1072"/>
      <c r="S156" s="880"/>
    </row>
    <row r="157" spans="1:20" x14ac:dyDescent="0.25">
      <c r="A157" s="858"/>
      <c r="B157" s="888"/>
      <c r="C157" s="842"/>
      <c r="D157" s="878"/>
      <c r="E157" s="879"/>
      <c r="F157" s="878"/>
      <c r="G157" s="878"/>
      <c r="H157" s="770"/>
      <c r="I157" s="770"/>
      <c r="J157" s="770"/>
      <c r="K157" s="770"/>
      <c r="L157" s="846"/>
      <c r="M157" s="847"/>
      <c r="N157" s="846"/>
      <c r="O157" s="846"/>
      <c r="P157" s="846"/>
      <c r="Q157" s="846"/>
      <c r="R157" s="1072"/>
      <c r="S157" s="880"/>
    </row>
    <row r="158" spans="1:20" x14ac:dyDescent="0.25">
      <c r="B158" s="1238" t="s">
        <v>2128</v>
      </c>
      <c r="C158" s="1238"/>
      <c r="D158" s="1238"/>
      <c r="E158" s="1238"/>
      <c r="F158" s="1238"/>
      <c r="G158" s="1238"/>
      <c r="H158" s="1238"/>
      <c r="I158" s="1238"/>
      <c r="J158" s="1238"/>
      <c r="K158" s="1238"/>
      <c r="L158" s="1238"/>
      <c r="M158" s="1238"/>
      <c r="N158" s="1238"/>
      <c r="O158" s="1238"/>
      <c r="P158" s="1238"/>
      <c r="Q158" s="1238"/>
      <c r="R158" s="1238"/>
      <c r="S158" s="1238"/>
    </row>
    <row r="159" spans="1:20" x14ac:dyDescent="0.25">
      <c r="B159" s="881" t="s">
        <v>1549</v>
      </c>
      <c r="C159" s="882"/>
      <c r="D159" s="883"/>
      <c r="E159" s="883"/>
      <c r="F159" s="883"/>
      <c r="G159" s="883"/>
      <c r="H159" s="884"/>
      <c r="I159" s="884"/>
      <c r="J159" s="884"/>
      <c r="K159" s="884"/>
      <c r="L159" s="884"/>
      <c r="M159" s="885"/>
      <c r="N159" s="884"/>
      <c r="O159" s="884"/>
      <c r="P159" s="884"/>
      <c r="Q159" s="884"/>
      <c r="R159" s="1074"/>
      <c r="S159" s="886"/>
    </row>
    <row r="160" spans="1:20" s="802" customFormat="1" ht="30" x14ac:dyDescent="0.25">
      <c r="B160" s="1234" t="s">
        <v>970</v>
      </c>
      <c r="C160" s="1239" t="s">
        <v>938</v>
      </c>
      <c r="D160" s="1236" t="s">
        <v>1024</v>
      </c>
      <c r="E160" s="1230" t="s">
        <v>1025</v>
      </c>
      <c r="F160" s="1236" t="s">
        <v>1026</v>
      </c>
      <c r="G160" s="1232" t="s">
        <v>1027</v>
      </c>
      <c r="H160" s="803" t="s">
        <v>1862</v>
      </c>
      <c r="I160" s="804" t="s">
        <v>1833</v>
      </c>
      <c r="J160" s="803" t="s">
        <v>1862</v>
      </c>
      <c r="K160" s="1228" t="s">
        <v>1948</v>
      </c>
      <c r="L160" s="1228" t="s">
        <v>1947</v>
      </c>
      <c r="M160" s="805" t="s">
        <v>1818</v>
      </c>
      <c r="N160" s="1228" t="s">
        <v>1819</v>
      </c>
      <c r="O160" s="806" t="s">
        <v>2115</v>
      </c>
      <c r="P160" s="1090" t="s">
        <v>2135</v>
      </c>
      <c r="Q160" s="1090" t="s">
        <v>2136</v>
      </c>
      <c r="R160" s="1065" t="s">
        <v>2132</v>
      </c>
      <c r="S160" s="807" t="s">
        <v>1850</v>
      </c>
      <c r="T160" s="1110" t="s">
        <v>1850</v>
      </c>
    </row>
    <row r="161" spans="1:20" s="802" customFormat="1" x14ac:dyDescent="0.25">
      <c r="B161" s="1235"/>
      <c r="C161" s="1240"/>
      <c r="D161" s="1237"/>
      <c r="E161" s="1231"/>
      <c r="F161" s="1237"/>
      <c r="G161" s="1233"/>
      <c r="H161" s="808"/>
      <c r="I161" s="808" t="s">
        <v>939</v>
      </c>
      <c r="J161" s="808"/>
      <c r="K161" s="1229"/>
      <c r="L161" s="1229"/>
      <c r="M161" s="809" t="s">
        <v>939</v>
      </c>
      <c r="N161" s="1229"/>
      <c r="O161" s="808" t="s">
        <v>939</v>
      </c>
      <c r="P161" s="808" t="s">
        <v>939</v>
      </c>
      <c r="Q161" s="808" t="s">
        <v>939</v>
      </c>
      <c r="R161" s="1066" t="s">
        <v>939</v>
      </c>
      <c r="S161" s="810"/>
      <c r="T161" s="1107"/>
    </row>
    <row r="162" spans="1:20" x14ac:dyDescent="0.25">
      <c r="A162" s="858" t="s">
        <v>411</v>
      </c>
      <c r="B162" s="825" t="s">
        <v>25</v>
      </c>
      <c r="C162" s="822" t="s">
        <v>59</v>
      </c>
      <c r="D162" s="868">
        <v>70111</v>
      </c>
      <c r="E162" s="815" t="s">
        <v>1689</v>
      </c>
      <c r="F162" s="868">
        <v>23510200</v>
      </c>
      <c r="G162" s="869" t="s">
        <v>266</v>
      </c>
      <c r="H162" s="870"/>
      <c r="I162" s="870">
        <v>800000</v>
      </c>
      <c r="J162" s="870"/>
      <c r="K162" s="870">
        <f>M162</f>
        <v>500000</v>
      </c>
      <c r="L162" s="870"/>
      <c r="M162" s="871">
        <v>500000</v>
      </c>
      <c r="N162" s="870"/>
      <c r="O162" s="870"/>
      <c r="P162" s="870"/>
      <c r="Q162" s="870"/>
      <c r="R162" s="1068"/>
      <c r="S162" s="872"/>
      <c r="T162" s="1104"/>
    </row>
    <row r="163" spans="1:20" x14ac:dyDescent="0.25">
      <c r="A163" s="858" t="s">
        <v>411</v>
      </c>
      <c r="B163" s="812" t="s">
        <v>3</v>
      </c>
      <c r="C163" s="822" t="s">
        <v>4</v>
      </c>
      <c r="D163" s="868">
        <v>70111</v>
      </c>
      <c r="E163" s="815" t="s">
        <v>1689</v>
      </c>
      <c r="F163" s="868">
        <v>23510200</v>
      </c>
      <c r="G163" s="869" t="s">
        <v>266</v>
      </c>
      <c r="H163" s="870"/>
      <c r="I163" s="870">
        <v>500000</v>
      </c>
      <c r="J163" s="870"/>
      <c r="K163" s="870">
        <f t="shared" ref="K163:K167" si="11">M163</f>
        <v>300000</v>
      </c>
      <c r="L163" s="870"/>
      <c r="M163" s="871">
        <v>300000</v>
      </c>
      <c r="N163" s="870"/>
      <c r="O163" s="870"/>
      <c r="P163" s="870"/>
      <c r="Q163" s="870"/>
      <c r="R163" s="1068"/>
      <c r="S163" s="872"/>
      <c r="T163" s="1104"/>
    </row>
    <row r="164" spans="1:20" x14ac:dyDescent="0.25">
      <c r="A164" s="858" t="s">
        <v>411</v>
      </c>
      <c r="B164" s="823" t="s">
        <v>32</v>
      </c>
      <c r="C164" s="822" t="s">
        <v>33</v>
      </c>
      <c r="D164" s="868">
        <v>70111</v>
      </c>
      <c r="E164" s="815" t="s">
        <v>1689</v>
      </c>
      <c r="F164" s="868">
        <v>23510200</v>
      </c>
      <c r="G164" s="869" t="s">
        <v>266</v>
      </c>
      <c r="H164" s="870"/>
      <c r="I164" s="870">
        <v>500000</v>
      </c>
      <c r="J164" s="870"/>
      <c r="K164" s="870">
        <f t="shared" si="11"/>
        <v>300000</v>
      </c>
      <c r="L164" s="870"/>
      <c r="M164" s="871">
        <v>300000</v>
      </c>
      <c r="N164" s="870"/>
      <c r="O164" s="870"/>
      <c r="P164" s="870"/>
      <c r="Q164" s="870"/>
      <c r="R164" s="1068"/>
      <c r="S164" s="872"/>
      <c r="T164" s="1104"/>
    </row>
    <row r="165" spans="1:20" x14ac:dyDescent="0.25">
      <c r="A165" s="858" t="s">
        <v>411</v>
      </c>
      <c r="B165" s="812" t="s">
        <v>15</v>
      </c>
      <c r="C165" s="822" t="s">
        <v>436</v>
      </c>
      <c r="D165" s="868">
        <v>70111</v>
      </c>
      <c r="E165" s="815" t="s">
        <v>1689</v>
      </c>
      <c r="F165" s="868">
        <v>23510200</v>
      </c>
      <c r="G165" s="869" t="s">
        <v>266</v>
      </c>
      <c r="H165" s="870"/>
      <c r="I165" s="870">
        <v>600000</v>
      </c>
      <c r="J165" s="870"/>
      <c r="K165" s="870">
        <f t="shared" si="11"/>
        <v>350000</v>
      </c>
      <c r="L165" s="870"/>
      <c r="M165" s="871">
        <v>350000</v>
      </c>
      <c r="N165" s="870"/>
      <c r="O165" s="870"/>
      <c r="P165" s="870"/>
      <c r="Q165" s="870"/>
      <c r="R165" s="1068"/>
      <c r="S165" s="872"/>
      <c r="T165" s="1102"/>
    </row>
    <row r="166" spans="1:20" x14ac:dyDescent="0.25">
      <c r="A166" s="858" t="s">
        <v>411</v>
      </c>
      <c r="B166" s="812" t="s">
        <v>19</v>
      </c>
      <c r="C166" s="822" t="s">
        <v>20</v>
      </c>
      <c r="D166" s="868">
        <v>70111</v>
      </c>
      <c r="E166" s="815" t="s">
        <v>1689</v>
      </c>
      <c r="F166" s="868">
        <v>23510200</v>
      </c>
      <c r="G166" s="869" t="s">
        <v>266</v>
      </c>
      <c r="H166" s="870"/>
      <c r="I166" s="870">
        <v>100000</v>
      </c>
      <c r="J166" s="870"/>
      <c r="K166" s="870">
        <f t="shared" si="11"/>
        <v>100000</v>
      </c>
      <c r="L166" s="870"/>
      <c r="M166" s="871">
        <v>100000</v>
      </c>
      <c r="N166" s="870"/>
      <c r="O166" s="870"/>
      <c r="P166" s="870"/>
      <c r="Q166" s="870"/>
      <c r="R166" s="1068"/>
      <c r="S166" s="872"/>
      <c r="T166" s="1104"/>
    </row>
    <row r="167" spans="1:20" x14ac:dyDescent="0.25">
      <c r="A167" s="858" t="s">
        <v>411</v>
      </c>
      <c r="B167" s="812" t="s">
        <v>37</v>
      </c>
      <c r="C167" s="822" t="s">
        <v>38</v>
      </c>
      <c r="D167" s="868">
        <v>70111</v>
      </c>
      <c r="E167" s="815" t="s">
        <v>1689</v>
      </c>
      <c r="F167" s="868">
        <v>23510200</v>
      </c>
      <c r="G167" s="869" t="s">
        <v>266</v>
      </c>
      <c r="H167" s="870"/>
      <c r="I167" s="870">
        <v>500000</v>
      </c>
      <c r="J167" s="870"/>
      <c r="K167" s="870">
        <f t="shared" si="11"/>
        <v>200000</v>
      </c>
      <c r="L167" s="870"/>
      <c r="M167" s="871">
        <v>200000</v>
      </c>
      <c r="N167" s="870"/>
      <c r="O167" s="870"/>
      <c r="P167" s="870"/>
      <c r="Q167" s="870"/>
      <c r="R167" s="1068"/>
      <c r="S167" s="872"/>
      <c r="T167" s="1104"/>
    </row>
    <row r="168" spans="1:20" s="831" customFormat="1" x14ac:dyDescent="0.25">
      <c r="A168" s="858" t="s">
        <v>411</v>
      </c>
      <c r="B168" s="887"/>
      <c r="C168" s="833" t="s">
        <v>312</v>
      </c>
      <c r="D168" s="874"/>
      <c r="E168" s="875"/>
      <c r="F168" s="874"/>
      <c r="G168" s="874"/>
      <c r="H168" s="767">
        <v>875000</v>
      </c>
      <c r="I168" s="767">
        <v>3000000</v>
      </c>
      <c r="J168" s="767">
        <v>875000</v>
      </c>
      <c r="K168" s="767">
        <f>SUM(K162:K167)</f>
        <v>1750000</v>
      </c>
      <c r="L168" s="837"/>
      <c r="M168" s="838">
        <f>SUM(M162:M167)</f>
        <v>1750000</v>
      </c>
      <c r="N168" s="837"/>
      <c r="O168" s="839">
        <v>1000000</v>
      </c>
      <c r="P168" s="839">
        <v>1375000</v>
      </c>
      <c r="Q168" s="839">
        <v>1375000</v>
      </c>
      <c r="R168" s="1069">
        <f>M168-Q168</f>
        <v>375000</v>
      </c>
      <c r="S168" s="876"/>
      <c r="T168" s="1106"/>
    </row>
    <row r="169" spans="1:20" s="831" customFormat="1" x14ac:dyDescent="0.25">
      <c r="A169" s="858"/>
      <c r="B169" s="888"/>
      <c r="C169" s="842"/>
      <c r="D169" s="878"/>
      <c r="E169" s="879"/>
      <c r="F169" s="878"/>
      <c r="G169" s="878"/>
      <c r="H169" s="770"/>
      <c r="I169" s="770"/>
      <c r="J169" s="770"/>
      <c r="K169" s="770"/>
      <c r="L169" s="846"/>
      <c r="M169" s="847"/>
      <c r="N169" s="846"/>
      <c r="O169" s="846"/>
      <c r="P169" s="846"/>
      <c r="Q169" s="846"/>
      <c r="R169" s="1072"/>
      <c r="S169" s="880"/>
    </row>
    <row r="170" spans="1:20" s="831" customFormat="1" x14ac:dyDescent="0.25">
      <c r="A170" s="858"/>
      <c r="B170" s="888"/>
      <c r="C170" s="842"/>
      <c r="D170" s="878"/>
      <c r="E170" s="879"/>
      <c r="F170" s="878"/>
      <c r="G170" s="878"/>
      <c r="H170" s="770"/>
      <c r="I170" s="770"/>
      <c r="J170" s="770"/>
      <c r="K170" s="770"/>
      <c r="L170" s="846"/>
      <c r="M170" s="847"/>
      <c r="N170" s="846"/>
      <c r="O170" s="846"/>
      <c r="P170" s="846"/>
      <c r="Q170" s="846"/>
      <c r="R170" s="1072"/>
      <c r="S170" s="880"/>
    </row>
    <row r="171" spans="1:20" s="831" customFormat="1" x14ac:dyDescent="0.25">
      <c r="A171" s="858"/>
      <c r="B171" s="888"/>
      <c r="C171" s="842"/>
      <c r="D171" s="878"/>
      <c r="E171" s="879"/>
      <c r="F171" s="878"/>
      <c r="G171" s="878"/>
      <c r="H171" s="770"/>
      <c r="I171" s="770"/>
      <c r="J171" s="770"/>
      <c r="K171" s="770"/>
      <c r="L171" s="846"/>
      <c r="M171" s="847"/>
      <c r="N171" s="846"/>
      <c r="O171" s="846"/>
      <c r="P171" s="846"/>
      <c r="Q171" s="846"/>
      <c r="R171" s="1072"/>
      <c r="S171" s="880"/>
    </row>
    <row r="172" spans="1:20" s="831" customFormat="1" x14ac:dyDescent="0.25">
      <c r="A172" s="858"/>
      <c r="B172" s="888"/>
      <c r="C172" s="842"/>
      <c r="D172" s="878"/>
      <c r="E172" s="879"/>
      <c r="F172" s="878"/>
      <c r="G172" s="878"/>
      <c r="H172" s="770"/>
      <c r="I172" s="770"/>
      <c r="J172" s="770"/>
      <c r="K172" s="770"/>
      <c r="L172" s="846"/>
      <c r="M172" s="847"/>
      <c r="N172" s="846"/>
      <c r="O172" s="846"/>
      <c r="P172" s="846"/>
      <c r="Q172" s="846"/>
      <c r="R172" s="1072"/>
      <c r="S172" s="880"/>
    </row>
    <row r="173" spans="1:20" s="831" customFormat="1" x14ac:dyDescent="0.25">
      <c r="A173" s="858"/>
      <c r="B173" s="888"/>
      <c r="C173" s="842"/>
      <c r="D173" s="878"/>
      <c r="E173" s="879"/>
      <c r="F173" s="878"/>
      <c r="G173" s="878"/>
      <c r="H173" s="770"/>
      <c r="I173" s="770"/>
      <c r="J173" s="770"/>
      <c r="K173" s="770"/>
      <c r="L173" s="846"/>
      <c r="M173" s="847"/>
      <c r="N173" s="846"/>
      <c r="O173" s="846"/>
      <c r="P173" s="846"/>
      <c r="Q173" s="846"/>
      <c r="R173" s="1072"/>
      <c r="S173" s="880"/>
    </row>
    <row r="174" spans="1:20" s="831" customFormat="1" x14ac:dyDescent="0.25">
      <c r="A174" s="858"/>
      <c r="B174" s="888"/>
      <c r="C174" s="842"/>
      <c r="D174" s="878"/>
      <c r="E174" s="879"/>
      <c r="F174" s="878"/>
      <c r="G174" s="878"/>
      <c r="H174" s="770"/>
      <c r="I174" s="770"/>
      <c r="J174" s="770"/>
      <c r="K174" s="770"/>
      <c r="L174" s="846"/>
      <c r="M174" s="847"/>
      <c r="N174" s="846"/>
      <c r="O174" s="846"/>
      <c r="P174" s="846"/>
      <c r="Q174" s="846"/>
      <c r="R174" s="1072"/>
      <c r="S174" s="880"/>
    </row>
    <row r="175" spans="1:20" s="831" customFormat="1" x14ac:dyDescent="0.25">
      <c r="A175" s="858"/>
      <c r="B175" s="888"/>
      <c r="C175" s="842"/>
      <c r="D175" s="878"/>
      <c r="E175" s="879"/>
      <c r="F175" s="878"/>
      <c r="G175" s="878"/>
      <c r="H175" s="770"/>
      <c r="I175" s="770"/>
      <c r="J175" s="770"/>
      <c r="K175" s="770"/>
      <c r="L175" s="846"/>
      <c r="M175" s="847"/>
      <c r="N175" s="846"/>
      <c r="O175" s="846"/>
      <c r="P175" s="846"/>
      <c r="Q175" s="846"/>
      <c r="R175" s="1072"/>
      <c r="S175" s="880"/>
    </row>
    <row r="176" spans="1:20" s="831" customFormat="1" x14ac:dyDescent="0.25">
      <c r="A176" s="858"/>
      <c r="B176" s="888"/>
      <c r="C176" s="842"/>
      <c r="D176" s="878"/>
      <c r="E176" s="879"/>
      <c r="F176" s="878"/>
      <c r="G176" s="878"/>
      <c r="H176" s="770"/>
      <c r="I176" s="770"/>
      <c r="J176" s="770"/>
      <c r="K176" s="770"/>
      <c r="L176" s="846"/>
      <c r="M176" s="847"/>
      <c r="N176" s="846"/>
      <c r="O176" s="846"/>
      <c r="P176" s="846"/>
      <c r="Q176" s="846"/>
      <c r="R176" s="1072"/>
      <c r="S176" s="880"/>
    </row>
    <row r="177" spans="1:20" s="831" customFormat="1" x14ac:dyDescent="0.25">
      <c r="A177" s="858"/>
      <c r="B177" s="888"/>
      <c r="C177" s="842"/>
      <c r="D177" s="878"/>
      <c r="E177" s="879"/>
      <c r="F177" s="878"/>
      <c r="G177" s="878"/>
      <c r="H177" s="770"/>
      <c r="I177" s="770"/>
      <c r="J177" s="770"/>
      <c r="K177" s="770"/>
      <c r="L177" s="846"/>
      <c r="M177" s="847"/>
      <c r="N177" s="846"/>
      <c r="O177" s="846"/>
      <c r="P177" s="846"/>
      <c r="Q177" s="846"/>
      <c r="R177" s="1072"/>
      <c r="S177" s="880"/>
    </row>
    <row r="178" spans="1:20" s="831" customFormat="1" x14ac:dyDescent="0.25">
      <c r="A178" s="858"/>
      <c r="B178" s="888"/>
      <c r="C178" s="842"/>
      <c r="D178" s="878"/>
      <c r="E178" s="879"/>
      <c r="F178" s="878"/>
      <c r="G178" s="878"/>
      <c r="H178" s="770"/>
      <c r="I178" s="770"/>
      <c r="J178" s="770"/>
      <c r="K178" s="770"/>
      <c r="L178" s="846"/>
      <c r="M178" s="847"/>
      <c r="N178" s="846"/>
      <c r="O178" s="846"/>
      <c r="P178" s="846"/>
      <c r="Q178" s="846"/>
      <c r="R178" s="1072"/>
      <c r="S178" s="880"/>
    </row>
    <row r="179" spans="1:20" x14ac:dyDescent="0.25">
      <c r="B179" s="1238" t="s">
        <v>2128</v>
      </c>
      <c r="C179" s="1238"/>
      <c r="D179" s="1238"/>
      <c r="E179" s="1238"/>
      <c r="F179" s="1238"/>
      <c r="G179" s="1238"/>
      <c r="H179" s="1238"/>
      <c r="I179" s="1238"/>
      <c r="J179" s="1238"/>
      <c r="K179" s="1238"/>
      <c r="L179" s="1238"/>
      <c r="M179" s="1238"/>
      <c r="N179" s="1238"/>
      <c r="O179" s="1238"/>
      <c r="P179" s="1238"/>
      <c r="Q179" s="1238"/>
      <c r="R179" s="1238"/>
      <c r="S179" s="1238"/>
    </row>
    <row r="180" spans="1:20" x14ac:dyDescent="0.25">
      <c r="B180" s="881" t="s">
        <v>1550</v>
      </c>
      <c r="C180" s="882"/>
      <c r="D180" s="883"/>
      <c r="E180" s="883"/>
      <c r="F180" s="883"/>
      <c r="G180" s="883"/>
      <c r="H180" s="884"/>
      <c r="I180" s="884"/>
      <c r="J180" s="884"/>
      <c r="K180" s="884"/>
      <c r="L180" s="884"/>
      <c r="M180" s="885"/>
      <c r="N180" s="884"/>
      <c r="O180" s="884"/>
      <c r="P180" s="884"/>
      <c r="Q180" s="884"/>
      <c r="R180" s="1074"/>
      <c r="S180" s="886"/>
    </row>
    <row r="181" spans="1:20" s="802" customFormat="1" ht="30" x14ac:dyDescent="0.25">
      <c r="B181" s="1234" t="s">
        <v>970</v>
      </c>
      <c r="C181" s="1239" t="s">
        <v>938</v>
      </c>
      <c r="D181" s="1236" t="s">
        <v>1024</v>
      </c>
      <c r="E181" s="1230" t="s">
        <v>1025</v>
      </c>
      <c r="F181" s="1236" t="s">
        <v>1026</v>
      </c>
      <c r="G181" s="1232" t="s">
        <v>1027</v>
      </c>
      <c r="H181" s="803" t="s">
        <v>1862</v>
      </c>
      <c r="I181" s="804" t="s">
        <v>1833</v>
      </c>
      <c r="J181" s="803" t="s">
        <v>1862</v>
      </c>
      <c r="K181" s="1228" t="s">
        <v>1948</v>
      </c>
      <c r="L181" s="1228" t="s">
        <v>1947</v>
      </c>
      <c r="M181" s="805" t="s">
        <v>1818</v>
      </c>
      <c r="N181" s="1228" t="s">
        <v>1819</v>
      </c>
      <c r="O181" s="806" t="s">
        <v>2115</v>
      </c>
      <c r="P181" s="1090" t="s">
        <v>2135</v>
      </c>
      <c r="Q181" s="1090" t="s">
        <v>2136</v>
      </c>
      <c r="R181" s="1065" t="s">
        <v>2132</v>
      </c>
      <c r="S181" s="807" t="s">
        <v>1850</v>
      </c>
      <c r="T181" s="1110" t="s">
        <v>1850</v>
      </c>
    </row>
    <row r="182" spans="1:20" s="802" customFormat="1" x14ac:dyDescent="0.25">
      <c r="B182" s="1235"/>
      <c r="C182" s="1240"/>
      <c r="D182" s="1237"/>
      <c r="E182" s="1231"/>
      <c r="F182" s="1237"/>
      <c r="G182" s="1233"/>
      <c r="H182" s="808"/>
      <c r="I182" s="808" t="s">
        <v>939</v>
      </c>
      <c r="J182" s="808"/>
      <c r="K182" s="1229"/>
      <c r="L182" s="1229"/>
      <c r="M182" s="809" t="s">
        <v>939</v>
      </c>
      <c r="N182" s="1229"/>
      <c r="O182" s="808" t="s">
        <v>939</v>
      </c>
      <c r="P182" s="808" t="s">
        <v>939</v>
      </c>
      <c r="Q182" s="808" t="s">
        <v>939</v>
      </c>
      <c r="R182" s="1066" t="s">
        <v>939</v>
      </c>
      <c r="S182" s="810"/>
      <c r="T182" s="1107"/>
    </row>
    <row r="183" spans="1:20" x14ac:dyDescent="0.25">
      <c r="A183" s="858" t="s">
        <v>412</v>
      </c>
      <c r="B183" s="825" t="s">
        <v>25</v>
      </c>
      <c r="C183" s="822" t="s">
        <v>59</v>
      </c>
      <c r="D183" s="868">
        <v>70111</v>
      </c>
      <c r="E183" s="815" t="s">
        <v>1689</v>
      </c>
      <c r="F183" s="868">
        <v>23510200</v>
      </c>
      <c r="G183" s="869" t="s">
        <v>266</v>
      </c>
      <c r="H183" s="870"/>
      <c r="I183" s="870">
        <v>800000</v>
      </c>
      <c r="J183" s="870"/>
      <c r="K183" s="870">
        <f>M183</f>
        <v>500000</v>
      </c>
      <c r="L183" s="870"/>
      <c r="M183" s="871">
        <v>500000</v>
      </c>
      <c r="N183" s="870"/>
      <c r="O183" s="870"/>
      <c r="P183" s="870"/>
      <c r="Q183" s="870"/>
      <c r="R183" s="1068"/>
      <c r="S183" s="872"/>
      <c r="T183" s="1104"/>
    </row>
    <row r="184" spans="1:20" s="831" customFormat="1" x14ac:dyDescent="0.25">
      <c r="A184" s="858" t="s">
        <v>412</v>
      </c>
      <c r="B184" s="812" t="s">
        <v>3</v>
      </c>
      <c r="C184" s="822" t="s">
        <v>4</v>
      </c>
      <c r="D184" s="868">
        <v>70111</v>
      </c>
      <c r="E184" s="815" t="s">
        <v>1689</v>
      </c>
      <c r="F184" s="868">
        <v>23510200</v>
      </c>
      <c r="G184" s="869" t="s">
        <v>266</v>
      </c>
      <c r="H184" s="870"/>
      <c r="I184" s="870">
        <v>500000</v>
      </c>
      <c r="J184" s="870"/>
      <c r="K184" s="870">
        <f t="shared" ref="K184:K188" si="12">M184</f>
        <v>300000</v>
      </c>
      <c r="L184" s="870"/>
      <c r="M184" s="871">
        <v>300000</v>
      </c>
      <c r="N184" s="870"/>
      <c r="O184" s="870"/>
      <c r="P184" s="870"/>
      <c r="Q184" s="870"/>
      <c r="R184" s="1068"/>
      <c r="S184" s="872"/>
      <c r="T184" s="1104"/>
    </row>
    <row r="185" spans="1:20" x14ac:dyDescent="0.25">
      <c r="A185" s="858" t="s">
        <v>412</v>
      </c>
      <c r="B185" s="823" t="s">
        <v>32</v>
      </c>
      <c r="C185" s="822" t="s">
        <v>33</v>
      </c>
      <c r="D185" s="868">
        <v>70111</v>
      </c>
      <c r="E185" s="815" t="s">
        <v>1689</v>
      </c>
      <c r="F185" s="868">
        <v>23510200</v>
      </c>
      <c r="G185" s="869" t="s">
        <v>266</v>
      </c>
      <c r="H185" s="870"/>
      <c r="I185" s="870">
        <v>500000</v>
      </c>
      <c r="J185" s="870"/>
      <c r="K185" s="870">
        <f t="shared" si="12"/>
        <v>300000</v>
      </c>
      <c r="L185" s="870"/>
      <c r="M185" s="871">
        <v>300000</v>
      </c>
      <c r="N185" s="870"/>
      <c r="O185" s="870"/>
      <c r="P185" s="870"/>
      <c r="Q185" s="870"/>
      <c r="R185" s="1068"/>
      <c r="S185" s="872"/>
      <c r="T185" s="1104"/>
    </row>
    <row r="186" spans="1:20" x14ac:dyDescent="0.25">
      <c r="A186" s="858" t="s">
        <v>412</v>
      </c>
      <c r="B186" s="812" t="s">
        <v>15</v>
      </c>
      <c r="C186" s="822" t="s">
        <v>436</v>
      </c>
      <c r="D186" s="868">
        <v>70111</v>
      </c>
      <c r="E186" s="815" t="s">
        <v>1689</v>
      </c>
      <c r="F186" s="868">
        <v>23510200</v>
      </c>
      <c r="G186" s="869" t="s">
        <v>266</v>
      </c>
      <c r="H186" s="870"/>
      <c r="I186" s="870">
        <v>600000</v>
      </c>
      <c r="J186" s="870"/>
      <c r="K186" s="870">
        <f t="shared" si="12"/>
        <v>350000</v>
      </c>
      <c r="L186" s="870"/>
      <c r="M186" s="871">
        <v>350000</v>
      </c>
      <c r="N186" s="870"/>
      <c r="O186" s="870"/>
      <c r="P186" s="870"/>
      <c r="Q186" s="870"/>
      <c r="R186" s="1068"/>
      <c r="S186" s="872"/>
      <c r="T186" s="1102"/>
    </row>
    <row r="187" spans="1:20" x14ac:dyDescent="0.25">
      <c r="A187" s="858" t="s">
        <v>412</v>
      </c>
      <c r="B187" s="812" t="s">
        <v>19</v>
      </c>
      <c r="C187" s="822" t="s">
        <v>20</v>
      </c>
      <c r="D187" s="868">
        <v>70111</v>
      </c>
      <c r="E187" s="815" t="s">
        <v>1689</v>
      </c>
      <c r="F187" s="868">
        <v>23510200</v>
      </c>
      <c r="G187" s="869" t="s">
        <v>266</v>
      </c>
      <c r="H187" s="870"/>
      <c r="I187" s="870">
        <v>100000</v>
      </c>
      <c r="J187" s="870"/>
      <c r="K187" s="870">
        <f t="shared" si="12"/>
        <v>100000</v>
      </c>
      <c r="L187" s="870"/>
      <c r="M187" s="871">
        <v>100000</v>
      </c>
      <c r="N187" s="870"/>
      <c r="O187" s="870"/>
      <c r="P187" s="870"/>
      <c r="Q187" s="870"/>
      <c r="R187" s="1068"/>
      <c r="S187" s="872"/>
      <c r="T187" s="1104"/>
    </row>
    <row r="188" spans="1:20" x14ac:dyDescent="0.25">
      <c r="A188" s="858" t="s">
        <v>412</v>
      </c>
      <c r="B188" s="812" t="s">
        <v>37</v>
      </c>
      <c r="C188" s="822" t="s">
        <v>38</v>
      </c>
      <c r="D188" s="868">
        <v>70111</v>
      </c>
      <c r="E188" s="815" t="s">
        <v>1689</v>
      </c>
      <c r="F188" s="868">
        <v>23510200</v>
      </c>
      <c r="G188" s="869" t="s">
        <v>266</v>
      </c>
      <c r="H188" s="870"/>
      <c r="I188" s="870">
        <v>500000</v>
      </c>
      <c r="J188" s="870"/>
      <c r="K188" s="870">
        <f t="shared" si="12"/>
        <v>200000</v>
      </c>
      <c r="L188" s="870"/>
      <c r="M188" s="871">
        <v>200000</v>
      </c>
      <c r="N188" s="870"/>
      <c r="O188" s="870"/>
      <c r="P188" s="870"/>
      <c r="Q188" s="870"/>
      <c r="R188" s="1068"/>
      <c r="S188" s="872"/>
      <c r="T188" s="1104"/>
    </row>
    <row r="189" spans="1:20" x14ac:dyDescent="0.25">
      <c r="A189" s="858" t="s">
        <v>412</v>
      </c>
      <c r="B189" s="887"/>
      <c r="C189" s="833" t="s">
        <v>312</v>
      </c>
      <c r="D189" s="874"/>
      <c r="E189" s="875"/>
      <c r="F189" s="874"/>
      <c r="G189" s="874"/>
      <c r="H189" s="767">
        <v>875000</v>
      </c>
      <c r="I189" s="767">
        <v>3000000</v>
      </c>
      <c r="J189" s="767">
        <v>875000</v>
      </c>
      <c r="K189" s="767">
        <f>SUM(K183:K188)</f>
        <v>1750000</v>
      </c>
      <c r="L189" s="837"/>
      <c r="M189" s="838">
        <f>SUM(M183:M188)</f>
        <v>1750000</v>
      </c>
      <c r="N189" s="837"/>
      <c r="O189" s="839">
        <v>1000000</v>
      </c>
      <c r="P189" s="839">
        <v>1375000</v>
      </c>
      <c r="Q189" s="839">
        <v>1375000</v>
      </c>
      <c r="R189" s="1069">
        <f>M189-Q189</f>
        <v>375000</v>
      </c>
      <c r="S189" s="876"/>
      <c r="T189" s="1106"/>
    </row>
    <row r="190" spans="1:20" x14ac:dyDescent="0.25">
      <c r="A190" s="858"/>
      <c r="B190" s="888"/>
      <c r="C190" s="842"/>
      <c r="D190" s="878"/>
      <c r="E190" s="879"/>
      <c r="F190" s="878"/>
      <c r="G190" s="878"/>
      <c r="H190" s="770"/>
      <c r="I190" s="770"/>
      <c r="J190" s="770"/>
      <c r="K190" s="770"/>
      <c r="L190" s="846"/>
      <c r="M190" s="847"/>
      <c r="N190" s="846"/>
      <c r="O190" s="846"/>
      <c r="P190" s="846"/>
      <c r="Q190" s="846"/>
      <c r="R190" s="1072"/>
      <c r="S190" s="880"/>
    </row>
    <row r="191" spans="1:20" x14ac:dyDescent="0.25">
      <c r="A191" s="858"/>
      <c r="B191" s="888"/>
      <c r="C191" s="842"/>
      <c r="D191" s="878"/>
      <c r="E191" s="879"/>
      <c r="F191" s="878"/>
      <c r="G191" s="878"/>
      <c r="H191" s="770"/>
      <c r="I191" s="770"/>
      <c r="J191" s="770"/>
      <c r="K191" s="770"/>
      <c r="L191" s="846"/>
      <c r="M191" s="847"/>
      <c r="N191" s="846"/>
      <c r="O191" s="846"/>
      <c r="P191" s="846"/>
      <c r="Q191" s="846"/>
      <c r="R191" s="1072"/>
      <c r="S191" s="880"/>
    </row>
    <row r="192" spans="1:20" x14ac:dyDescent="0.25">
      <c r="B192" s="1238" t="s">
        <v>2128</v>
      </c>
      <c r="C192" s="1238"/>
      <c r="D192" s="1238"/>
      <c r="E192" s="1238"/>
      <c r="F192" s="1238"/>
      <c r="G192" s="1238"/>
      <c r="H192" s="1238"/>
      <c r="I192" s="1238"/>
      <c r="J192" s="1238"/>
      <c r="K192" s="1238"/>
      <c r="L192" s="1238"/>
      <c r="M192" s="1238"/>
      <c r="N192" s="1238"/>
      <c r="O192" s="1238"/>
      <c r="P192" s="1238"/>
      <c r="Q192" s="1238"/>
      <c r="R192" s="1238"/>
      <c r="S192" s="1238"/>
    </row>
    <row r="193" spans="1:20" x14ac:dyDescent="0.25">
      <c r="B193" s="881" t="s">
        <v>1551</v>
      </c>
      <c r="C193" s="882"/>
      <c r="D193" s="883"/>
      <c r="E193" s="883"/>
      <c r="F193" s="883"/>
      <c r="G193" s="883"/>
      <c r="H193" s="884"/>
      <c r="I193" s="884"/>
      <c r="J193" s="884"/>
      <c r="K193" s="884"/>
      <c r="L193" s="884"/>
      <c r="M193" s="885"/>
      <c r="N193" s="884"/>
      <c r="O193" s="884"/>
      <c r="P193" s="884"/>
      <c r="Q193" s="884"/>
      <c r="R193" s="1074"/>
      <c r="S193" s="886"/>
    </row>
    <row r="194" spans="1:20" s="802" customFormat="1" ht="30" x14ac:dyDescent="0.25">
      <c r="B194" s="1234" t="s">
        <v>970</v>
      </c>
      <c r="C194" s="1239" t="s">
        <v>938</v>
      </c>
      <c r="D194" s="1236" t="s">
        <v>1024</v>
      </c>
      <c r="E194" s="1230" t="s">
        <v>1025</v>
      </c>
      <c r="F194" s="1236" t="s">
        <v>1026</v>
      </c>
      <c r="G194" s="1232" t="s">
        <v>1027</v>
      </c>
      <c r="H194" s="803" t="s">
        <v>1862</v>
      </c>
      <c r="I194" s="804" t="s">
        <v>1833</v>
      </c>
      <c r="J194" s="803" t="s">
        <v>1862</v>
      </c>
      <c r="K194" s="1228" t="s">
        <v>1948</v>
      </c>
      <c r="L194" s="1228" t="s">
        <v>1947</v>
      </c>
      <c r="M194" s="805" t="s">
        <v>1818</v>
      </c>
      <c r="N194" s="1228" t="s">
        <v>1819</v>
      </c>
      <c r="O194" s="806" t="s">
        <v>2115</v>
      </c>
      <c r="P194" s="1090" t="s">
        <v>2135</v>
      </c>
      <c r="Q194" s="1090" t="s">
        <v>2136</v>
      </c>
      <c r="R194" s="1065" t="s">
        <v>2132</v>
      </c>
      <c r="S194" s="807" t="s">
        <v>1850</v>
      </c>
      <c r="T194" s="1110" t="s">
        <v>1850</v>
      </c>
    </row>
    <row r="195" spans="1:20" s="802" customFormat="1" x14ac:dyDescent="0.25">
      <c r="B195" s="1235"/>
      <c r="C195" s="1240"/>
      <c r="D195" s="1237"/>
      <c r="E195" s="1231"/>
      <c r="F195" s="1237"/>
      <c r="G195" s="1233"/>
      <c r="H195" s="808"/>
      <c r="I195" s="808" t="s">
        <v>939</v>
      </c>
      <c r="J195" s="808"/>
      <c r="K195" s="1229"/>
      <c r="L195" s="1229"/>
      <c r="M195" s="809" t="s">
        <v>939</v>
      </c>
      <c r="N195" s="1229"/>
      <c r="O195" s="808" t="s">
        <v>939</v>
      </c>
      <c r="P195" s="808" t="s">
        <v>939</v>
      </c>
      <c r="Q195" s="808" t="s">
        <v>939</v>
      </c>
      <c r="R195" s="1066" t="s">
        <v>939</v>
      </c>
      <c r="S195" s="810"/>
      <c r="T195" s="1107"/>
    </row>
    <row r="196" spans="1:20" x14ac:dyDescent="0.25">
      <c r="A196" s="858" t="s">
        <v>413</v>
      </c>
      <c r="B196" s="825" t="s">
        <v>25</v>
      </c>
      <c r="C196" s="822" t="s">
        <v>59</v>
      </c>
      <c r="D196" s="868">
        <v>70111</v>
      </c>
      <c r="E196" s="815" t="s">
        <v>1689</v>
      </c>
      <c r="F196" s="868">
        <v>23510200</v>
      </c>
      <c r="G196" s="869" t="s">
        <v>266</v>
      </c>
      <c r="H196" s="870"/>
      <c r="I196" s="870">
        <v>800000</v>
      </c>
      <c r="J196" s="870"/>
      <c r="K196" s="870">
        <f>M196</f>
        <v>500000</v>
      </c>
      <c r="L196" s="870"/>
      <c r="M196" s="871">
        <v>500000</v>
      </c>
      <c r="N196" s="870"/>
      <c r="O196" s="870"/>
      <c r="P196" s="870"/>
      <c r="Q196" s="870"/>
      <c r="R196" s="1068"/>
      <c r="S196" s="872"/>
      <c r="T196" s="1104"/>
    </row>
    <row r="197" spans="1:20" x14ac:dyDescent="0.25">
      <c r="A197" s="858" t="s">
        <v>413</v>
      </c>
      <c r="B197" s="812" t="s">
        <v>3</v>
      </c>
      <c r="C197" s="822" t="s">
        <v>4</v>
      </c>
      <c r="D197" s="868">
        <v>70111</v>
      </c>
      <c r="E197" s="815" t="s">
        <v>1689</v>
      </c>
      <c r="F197" s="868">
        <v>23510200</v>
      </c>
      <c r="G197" s="869" t="s">
        <v>266</v>
      </c>
      <c r="H197" s="870"/>
      <c r="I197" s="870">
        <v>500000</v>
      </c>
      <c r="J197" s="870"/>
      <c r="K197" s="870">
        <f t="shared" ref="K197:K202" si="13">M197</f>
        <v>300000</v>
      </c>
      <c r="L197" s="870"/>
      <c r="M197" s="871">
        <v>300000</v>
      </c>
      <c r="N197" s="870"/>
      <c r="O197" s="870"/>
      <c r="P197" s="870"/>
      <c r="Q197" s="870"/>
      <c r="R197" s="1068"/>
      <c r="S197" s="872"/>
      <c r="T197" s="1104"/>
    </row>
    <row r="198" spans="1:20" x14ac:dyDescent="0.25">
      <c r="A198" s="858" t="s">
        <v>413</v>
      </c>
      <c r="B198" s="823" t="s">
        <v>32</v>
      </c>
      <c r="C198" s="822" t="s">
        <v>33</v>
      </c>
      <c r="D198" s="868">
        <v>70111</v>
      </c>
      <c r="E198" s="815" t="s">
        <v>1689</v>
      </c>
      <c r="F198" s="868">
        <v>23510200</v>
      </c>
      <c r="G198" s="869" t="s">
        <v>266</v>
      </c>
      <c r="H198" s="870"/>
      <c r="I198" s="870">
        <v>500000</v>
      </c>
      <c r="J198" s="870"/>
      <c r="K198" s="870">
        <f t="shared" si="13"/>
        <v>300000</v>
      </c>
      <c r="L198" s="870"/>
      <c r="M198" s="871">
        <v>300000</v>
      </c>
      <c r="N198" s="870"/>
      <c r="O198" s="870"/>
      <c r="P198" s="870"/>
      <c r="Q198" s="870"/>
      <c r="R198" s="1068"/>
      <c r="S198" s="872"/>
      <c r="T198" s="1104"/>
    </row>
    <row r="199" spans="1:20" x14ac:dyDescent="0.25">
      <c r="A199" s="858" t="s">
        <v>413</v>
      </c>
      <c r="B199" s="812" t="s">
        <v>15</v>
      </c>
      <c r="C199" s="822" t="s">
        <v>436</v>
      </c>
      <c r="D199" s="868">
        <v>70111</v>
      </c>
      <c r="E199" s="815" t="s">
        <v>1689</v>
      </c>
      <c r="F199" s="868">
        <v>23510200</v>
      </c>
      <c r="G199" s="869" t="s">
        <v>266</v>
      </c>
      <c r="H199" s="870"/>
      <c r="I199" s="870">
        <v>600000</v>
      </c>
      <c r="J199" s="870"/>
      <c r="K199" s="870">
        <f t="shared" si="13"/>
        <v>350000</v>
      </c>
      <c r="L199" s="870"/>
      <c r="M199" s="871">
        <v>350000</v>
      </c>
      <c r="N199" s="870"/>
      <c r="O199" s="870"/>
      <c r="P199" s="870"/>
      <c r="Q199" s="870"/>
      <c r="R199" s="1068"/>
      <c r="S199" s="872"/>
      <c r="T199" s="1102"/>
    </row>
    <row r="200" spans="1:20" s="831" customFormat="1" x14ac:dyDescent="0.25">
      <c r="A200" s="858" t="s">
        <v>413</v>
      </c>
      <c r="B200" s="812" t="s">
        <v>19</v>
      </c>
      <c r="C200" s="822" t="s">
        <v>20</v>
      </c>
      <c r="D200" s="868">
        <v>70111</v>
      </c>
      <c r="E200" s="815" t="s">
        <v>1689</v>
      </c>
      <c r="F200" s="868">
        <v>23510200</v>
      </c>
      <c r="G200" s="869" t="s">
        <v>266</v>
      </c>
      <c r="H200" s="870"/>
      <c r="I200" s="870">
        <v>100000</v>
      </c>
      <c r="J200" s="870"/>
      <c r="K200" s="870">
        <f t="shared" si="13"/>
        <v>100000</v>
      </c>
      <c r="L200" s="870"/>
      <c r="M200" s="871">
        <v>100000</v>
      </c>
      <c r="N200" s="870"/>
      <c r="O200" s="870"/>
      <c r="P200" s="870"/>
      <c r="Q200" s="870"/>
      <c r="R200" s="1068"/>
      <c r="S200" s="872"/>
      <c r="T200" s="1104"/>
    </row>
    <row r="201" spans="1:20" x14ac:dyDescent="0.25">
      <c r="A201" s="858" t="s">
        <v>413</v>
      </c>
      <c r="B201" s="812" t="s">
        <v>37</v>
      </c>
      <c r="C201" s="822" t="s">
        <v>38</v>
      </c>
      <c r="D201" s="868">
        <v>70111</v>
      </c>
      <c r="E201" s="815" t="s">
        <v>1689</v>
      </c>
      <c r="F201" s="868">
        <v>23510200</v>
      </c>
      <c r="G201" s="869" t="s">
        <v>266</v>
      </c>
      <c r="H201" s="870"/>
      <c r="I201" s="870">
        <v>500000</v>
      </c>
      <c r="J201" s="870"/>
      <c r="K201" s="870">
        <f t="shared" si="13"/>
        <v>200000</v>
      </c>
      <c r="L201" s="870"/>
      <c r="M201" s="871">
        <v>200000</v>
      </c>
      <c r="N201" s="870"/>
      <c r="O201" s="870"/>
      <c r="P201" s="870"/>
      <c r="Q201" s="870"/>
      <c r="R201" s="1068"/>
      <c r="S201" s="872"/>
      <c r="T201" s="1104"/>
    </row>
    <row r="202" spans="1:20" x14ac:dyDescent="0.25">
      <c r="A202" s="858" t="s">
        <v>413</v>
      </c>
      <c r="B202" s="887"/>
      <c r="C202" s="833" t="s">
        <v>312</v>
      </c>
      <c r="D202" s="874"/>
      <c r="E202" s="875"/>
      <c r="F202" s="874"/>
      <c r="G202" s="874"/>
      <c r="H202" s="767">
        <v>875000</v>
      </c>
      <c r="I202" s="767">
        <v>3000000</v>
      </c>
      <c r="J202" s="767">
        <v>875000</v>
      </c>
      <c r="K202" s="889">
        <f t="shared" si="13"/>
        <v>1750000</v>
      </c>
      <c r="L202" s="837"/>
      <c r="M202" s="838">
        <f>SUM(M196:M201)</f>
        <v>1750000</v>
      </c>
      <c r="N202" s="837"/>
      <c r="O202" s="839">
        <v>1000000</v>
      </c>
      <c r="P202" s="839">
        <v>1375000</v>
      </c>
      <c r="Q202" s="839">
        <v>1375000</v>
      </c>
      <c r="R202" s="1069">
        <f>M202-Q202</f>
        <v>375000</v>
      </c>
      <c r="S202" s="876"/>
      <c r="T202" s="1106"/>
    </row>
    <row r="203" spans="1:20" x14ac:dyDescent="0.25">
      <c r="A203" s="858"/>
      <c r="B203" s="888"/>
      <c r="C203" s="842"/>
      <c r="D203" s="878"/>
      <c r="E203" s="879"/>
      <c r="F203" s="878"/>
      <c r="G203" s="878"/>
      <c r="H203" s="770"/>
      <c r="I203" s="770"/>
      <c r="J203" s="770"/>
      <c r="K203" s="770"/>
      <c r="L203" s="846"/>
      <c r="M203" s="847"/>
      <c r="N203" s="846"/>
      <c r="O203" s="846"/>
      <c r="P203" s="846"/>
      <c r="Q203" s="846"/>
      <c r="R203" s="1072"/>
      <c r="S203" s="880"/>
    </row>
    <row r="204" spans="1:20" x14ac:dyDescent="0.25">
      <c r="A204" s="858"/>
      <c r="B204" s="888"/>
      <c r="C204" s="842"/>
      <c r="D204" s="878"/>
      <c r="E204" s="879"/>
      <c r="F204" s="878"/>
      <c r="G204" s="878"/>
      <c r="H204" s="770"/>
      <c r="I204" s="770"/>
      <c r="J204" s="770"/>
      <c r="K204" s="770"/>
      <c r="L204" s="846"/>
      <c r="M204" s="847"/>
      <c r="N204" s="846"/>
      <c r="O204" s="846"/>
      <c r="P204" s="846"/>
      <c r="Q204" s="846"/>
      <c r="R204" s="1072"/>
      <c r="S204" s="880"/>
    </row>
    <row r="205" spans="1:20" x14ac:dyDescent="0.25">
      <c r="A205" s="858"/>
      <c r="B205" s="888"/>
      <c r="C205" s="842"/>
      <c r="D205" s="878"/>
      <c r="E205" s="879"/>
      <c r="F205" s="878"/>
      <c r="G205" s="878"/>
      <c r="H205" s="770"/>
      <c r="I205" s="770"/>
      <c r="J205" s="770"/>
      <c r="K205" s="770"/>
      <c r="L205" s="846"/>
      <c r="M205" s="847"/>
      <c r="N205" s="846"/>
      <c r="O205" s="846"/>
      <c r="P205" s="846"/>
      <c r="Q205" s="846"/>
      <c r="R205" s="1072"/>
      <c r="S205" s="880"/>
    </row>
    <row r="206" spans="1:20" x14ac:dyDescent="0.25">
      <c r="A206" s="858"/>
      <c r="B206" s="888"/>
      <c r="C206" s="842"/>
      <c r="D206" s="878"/>
      <c r="E206" s="879"/>
      <c r="F206" s="878"/>
      <c r="G206" s="878"/>
      <c r="H206" s="770"/>
      <c r="I206" s="770"/>
      <c r="J206" s="770"/>
      <c r="K206" s="770"/>
      <c r="L206" s="846"/>
      <c r="M206" s="847"/>
      <c r="N206" s="846"/>
      <c r="O206" s="846"/>
      <c r="P206" s="846"/>
      <c r="Q206" s="846"/>
      <c r="R206" s="1072"/>
      <c r="S206" s="880"/>
    </row>
    <row r="207" spans="1:20" x14ac:dyDescent="0.25">
      <c r="A207" s="858"/>
      <c r="B207" s="888"/>
      <c r="C207" s="842"/>
      <c r="D207" s="878"/>
      <c r="E207" s="879"/>
      <c r="F207" s="878"/>
      <c r="G207" s="878"/>
      <c r="H207" s="770"/>
      <c r="I207" s="770"/>
      <c r="J207" s="770"/>
      <c r="K207" s="770"/>
      <c r="L207" s="846"/>
      <c r="M207" s="847"/>
      <c r="N207" s="846"/>
      <c r="O207" s="846"/>
      <c r="P207" s="846"/>
      <c r="Q207" s="846"/>
      <c r="R207" s="1072"/>
      <c r="S207" s="880"/>
    </row>
    <row r="208" spans="1:20" x14ac:dyDescent="0.25">
      <c r="A208" s="858"/>
      <c r="B208" s="888"/>
      <c r="C208" s="842"/>
      <c r="D208" s="878"/>
      <c r="E208" s="879"/>
      <c r="F208" s="878"/>
      <c r="G208" s="878"/>
      <c r="H208" s="770"/>
      <c r="I208" s="770"/>
      <c r="J208" s="770"/>
      <c r="K208" s="770"/>
      <c r="L208" s="846"/>
      <c r="M208" s="847"/>
      <c r="N208" s="846"/>
      <c r="O208" s="846"/>
      <c r="P208" s="846"/>
      <c r="Q208" s="846"/>
      <c r="R208" s="1072"/>
      <c r="S208" s="880"/>
    </row>
    <row r="209" spans="1:20" x14ac:dyDescent="0.25">
      <c r="A209" s="858"/>
      <c r="B209" s="888"/>
      <c r="C209" s="842"/>
      <c r="D209" s="878"/>
      <c r="E209" s="879"/>
      <c r="F209" s="878"/>
      <c r="G209" s="878"/>
      <c r="H209" s="770"/>
      <c r="I209" s="770"/>
      <c r="J209" s="770"/>
      <c r="K209" s="770"/>
      <c r="L209" s="846"/>
      <c r="M209" s="847"/>
      <c r="N209" s="846"/>
      <c r="O209" s="846"/>
      <c r="P209" s="846"/>
      <c r="Q209" s="846"/>
      <c r="R209" s="1072"/>
      <c r="S209" s="880"/>
    </row>
    <row r="210" spans="1:20" x14ac:dyDescent="0.25">
      <c r="A210" s="858"/>
      <c r="B210" s="888"/>
      <c r="C210" s="842"/>
      <c r="D210" s="878"/>
      <c r="E210" s="879"/>
      <c r="F210" s="878"/>
      <c r="G210" s="878"/>
      <c r="H210" s="770"/>
      <c r="I210" s="770"/>
      <c r="J210" s="770"/>
      <c r="K210" s="770"/>
      <c r="L210" s="846"/>
      <c r="M210" s="847"/>
      <c r="N210" s="846"/>
      <c r="O210" s="846"/>
      <c r="P210" s="846"/>
      <c r="Q210" s="846"/>
      <c r="R210" s="1072"/>
      <c r="S210" s="880"/>
    </row>
    <row r="211" spans="1:20" x14ac:dyDescent="0.25">
      <c r="A211" s="858"/>
      <c r="B211" s="888"/>
      <c r="C211" s="842"/>
      <c r="D211" s="878"/>
      <c r="E211" s="879"/>
      <c r="F211" s="878"/>
      <c r="G211" s="878"/>
      <c r="H211" s="770"/>
      <c r="I211" s="770"/>
      <c r="J211" s="770"/>
      <c r="K211" s="770"/>
      <c r="L211" s="846"/>
      <c r="M211" s="847"/>
      <c r="N211" s="846"/>
      <c r="O211" s="846"/>
      <c r="P211" s="846"/>
      <c r="Q211" s="846"/>
      <c r="R211" s="1072"/>
      <c r="S211" s="880"/>
    </row>
    <row r="212" spans="1:20" x14ac:dyDescent="0.25">
      <c r="A212" s="858"/>
      <c r="B212" s="888"/>
      <c r="C212" s="842"/>
      <c r="D212" s="878"/>
      <c r="E212" s="879"/>
      <c r="F212" s="878"/>
      <c r="G212" s="878"/>
      <c r="H212" s="770"/>
      <c r="I212" s="770"/>
      <c r="J212" s="770"/>
      <c r="K212" s="770"/>
      <c r="L212" s="846"/>
      <c r="M212" s="847"/>
      <c r="N212" s="846"/>
      <c r="O212" s="846"/>
      <c r="P212" s="846"/>
      <c r="Q212" s="846"/>
      <c r="R212" s="1072"/>
      <c r="S212" s="880"/>
    </row>
    <row r="213" spans="1:20" x14ac:dyDescent="0.25">
      <c r="B213" s="1238" t="s">
        <v>2128</v>
      </c>
      <c r="C213" s="1238"/>
      <c r="D213" s="1238"/>
      <c r="E213" s="1238"/>
      <c r="F213" s="1238"/>
      <c r="G213" s="1238"/>
      <c r="H213" s="1238"/>
      <c r="I213" s="1238"/>
      <c r="J213" s="1238"/>
      <c r="K213" s="1238"/>
      <c r="L213" s="1238"/>
      <c r="M213" s="1238"/>
      <c r="N213" s="1238"/>
      <c r="O213" s="1238"/>
      <c r="P213" s="1238"/>
      <c r="Q213" s="1238"/>
      <c r="R213" s="1238"/>
      <c r="S213" s="1238"/>
    </row>
    <row r="214" spans="1:20" x14ac:dyDescent="0.25">
      <c r="B214" s="881" t="s">
        <v>1552</v>
      </c>
      <c r="C214" s="882"/>
      <c r="D214" s="883"/>
      <c r="E214" s="883"/>
      <c r="F214" s="883"/>
      <c r="G214" s="883"/>
      <c r="H214" s="884"/>
      <c r="I214" s="884"/>
      <c r="J214" s="884"/>
      <c r="K214" s="884"/>
      <c r="L214" s="884"/>
      <c r="M214" s="885"/>
      <c r="N214" s="884"/>
      <c r="O214" s="884"/>
      <c r="P214" s="884"/>
      <c r="Q214" s="884"/>
      <c r="R214" s="1074"/>
      <c r="S214" s="886"/>
    </row>
    <row r="215" spans="1:20" s="802" customFormat="1" ht="30" x14ac:dyDescent="0.25">
      <c r="B215" s="1234" t="s">
        <v>970</v>
      </c>
      <c r="C215" s="1239" t="s">
        <v>938</v>
      </c>
      <c r="D215" s="1236" t="s">
        <v>1024</v>
      </c>
      <c r="E215" s="1230" t="s">
        <v>1025</v>
      </c>
      <c r="F215" s="1236" t="s">
        <v>1026</v>
      </c>
      <c r="G215" s="1232" t="s">
        <v>1027</v>
      </c>
      <c r="H215" s="803" t="s">
        <v>1862</v>
      </c>
      <c r="I215" s="804" t="s">
        <v>1833</v>
      </c>
      <c r="J215" s="803" t="s">
        <v>1862</v>
      </c>
      <c r="K215" s="1228" t="s">
        <v>1948</v>
      </c>
      <c r="L215" s="1228" t="s">
        <v>1947</v>
      </c>
      <c r="M215" s="805" t="s">
        <v>1818</v>
      </c>
      <c r="N215" s="1228" t="s">
        <v>1819</v>
      </c>
      <c r="O215" s="806" t="s">
        <v>2115</v>
      </c>
      <c r="P215" s="1090" t="s">
        <v>2135</v>
      </c>
      <c r="Q215" s="1090" t="s">
        <v>2136</v>
      </c>
      <c r="R215" s="1065" t="s">
        <v>2132</v>
      </c>
      <c r="S215" s="807" t="s">
        <v>1850</v>
      </c>
      <c r="T215" s="1110" t="s">
        <v>1850</v>
      </c>
    </row>
    <row r="216" spans="1:20" s="802" customFormat="1" x14ac:dyDescent="0.25">
      <c r="B216" s="1235"/>
      <c r="C216" s="1240"/>
      <c r="D216" s="1237"/>
      <c r="E216" s="1231"/>
      <c r="F216" s="1237"/>
      <c r="G216" s="1233"/>
      <c r="H216" s="808"/>
      <c r="I216" s="808" t="s">
        <v>939</v>
      </c>
      <c r="J216" s="808"/>
      <c r="K216" s="1229"/>
      <c r="L216" s="1229"/>
      <c r="M216" s="809" t="s">
        <v>939</v>
      </c>
      <c r="N216" s="1229"/>
      <c r="O216" s="808" t="s">
        <v>939</v>
      </c>
      <c r="P216" s="808" t="s">
        <v>939</v>
      </c>
      <c r="Q216" s="808" t="s">
        <v>939</v>
      </c>
      <c r="R216" s="1066" t="s">
        <v>939</v>
      </c>
      <c r="S216" s="810"/>
      <c r="T216" s="1107"/>
    </row>
    <row r="217" spans="1:20" x14ac:dyDescent="0.25">
      <c r="A217" s="858" t="s">
        <v>414</v>
      </c>
      <c r="B217" s="825" t="s">
        <v>25</v>
      </c>
      <c r="C217" s="822" t="s">
        <v>59</v>
      </c>
      <c r="D217" s="868">
        <v>70111</v>
      </c>
      <c r="E217" s="815" t="s">
        <v>1689</v>
      </c>
      <c r="F217" s="868">
        <v>23510200</v>
      </c>
      <c r="G217" s="869" t="s">
        <v>266</v>
      </c>
      <c r="H217" s="870"/>
      <c r="I217" s="870">
        <v>800000</v>
      </c>
      <c r="J217" s="870"/>
      <c r="K217" s="870">
        <f>M217</f>
        <v>500000</v>
      </c>
      <c r="L217" s="870"/>
      <c r="M217" s="871">
        <v>500000</v>
      </c>
      <c r="N217" s="870"/>
      <c r="O217" s="870"/>
      <c r="P217" s="870"/>
      <c r="Q217" s="870"/>
      <c r="R217" s="1068"/>
      <c r="S217" s="872"/>
      <c r="T217" s="1104"/>
    </row>
    <row r="218" spans="1:20" x14ac:dyDescent="0.25">
      <c r="A218" s="858" t="s">
        <v>414</v>
      </c>
      <c r="B218" s="812" t="s">
        <v>3</v>
      </c>
      <c r="C218" s="822" t="s">
        <v>4</v>
      </c>
      <c r="D218" s="868">
        <v>70111</v>
      </c>
      <c r="E218" s="815" t="s">
        <v>1689</v>
      </c>
      <c r="F218" s="868">
        <v>23510200</v>
      </c>
      <c r="G218" s="869" t="s">
        <v>266</v>
      </c>
      <c r="H218" s="870"/>
      <c r="I218" s="870">
        <v>500000</v>
      </c>
      <c r="J218" s="870"/>
      <c r="K218" s="870">
        <f t="shared" ref="K218:K222" si="14">M218</f>
        <v>300000</v>
      </c>
      <c r="L218" s="870"/>
      <c r="M218" s="871">
        <v>300000</v>
      </c>
      <c r="N218" s="870"/>
      <c r="O218" s="870"/>
      <c r="P218" s="870"/>
      <c r="Q218" s="870"/>
      <c r="R218" s="1068"/>
      <c r="S218" s="872"/>
      <c r="T218" s="1104"/>
    </row>
    <row r="219" spans="1:20" x14ac:dyDescent="0.25">
      <c r="A219" s="858" t="s">
        <v>414</v>
      </c>
      <c r="B219" s="823" t="s">
        <v>32</v>
      </c>
      <c r="C219" s="822" t="s">
        <v>33</v>
      </c>
      <c r="D219" s="868">
        <v>70111</v>
      </c>
      <c r="E219" s="815" t="s">
        <v>1689</v>
      </c>
      <c r="F219" s="868">
        <v>23510200</v>
      </c>
      <c r="G219" s="869" t="s">
        <v>266</v>
      </c>
      <c r="H219" s="870"/>
      <c r="I219" s="870">
        <v>500000</v>
      </c>
      <c r="J219" s="870"/>
      <c r="K219" s="870">
        <f t="shared" si="14"/>
        <v>300000</v>
      </c>
      <c r="L219" s="870"/>
      <c r="M219" s="871">
        <v>300000</v>
      </c>
      <c r="N219" s="870"/>
      <c r="O219" s="870"/>
      <c r="P219" s="870"/>
      <c r="Q219" s="870"/>
      <c r="R219" s="1068"/>
      <c r="S219" s="872"/>
      <c r="T219" s="1104"/>
    </row>
    <row r="220" spans="1:20" x14ac:dyDescent="0.25">
      <c r="A220" s="858" t="s">
        <v>414</v>
      </c>
      <c r="B220" s="812" t="s">
        <v>15</v>
      </c>
      <c r="C220" s="822" t="s">
        <v>436</v>
      </c>
      <c r="D220" s="868">
        <v>70111</v>
      </c>
      <c r="E220" s="815" t="s">
        <v>1689</v>
      </c>
      <c r="F220" s="868">
        <v>23510200</v>
      </c>
      <c r="G220" s="869" t="s">
        <v>266</v>
      </c>
      <c r="H220" s="870"/>
      <c r="I220" s="870">
        <v>600000</v>
      </c>
      <c r="J220" s="870"/>
      <c r="K220" s="870">
        <f t="shared" si="14"/>
        <v>350000</v>
      </c>
      <c r="L220" s="870"/>
      <c r="M220" s="871">
        <v>350000</v>
      </c>
      <c r="N220" s="870"/>
      <c r="O220" s="870"/>
      <c r="P220" s="870"/>
      <c r="Q220" s="870"/>
      <c r="R220" s="1068"/>
      <c r="S220" s="872"/>
      <c r="T220" s="1102"/>
    </row>
    <row r="221" spans="1:20" x14ac:dyDescent="0.25">
      <c r="A221" s="858" t="s">
        <v>414</v>
      </c>
      <c r="B221" s="812" t="s">
        <v>19</v>
      </c>
      <c r="C221" s="822" t="s">
        <v>20</v>
      </c>
      <c r="D221" s="868">
        <v>70111</v>
      </c>
      <c r="E221" s="815" t="s">
        <v>1689</v>
      </c>
      <c r="F221" s="868">
        <v>23510200</v>
      </c>
      <c r="G221" s="869" t="s">
        <v>266</v>
      </c>
      <c r="H221" s="870"/>
      <c r="I221" s="870">
        <v>100000</v>
      </c>
      <c r="J221" s="870"/>
      <c r="K221" s="870">
        <f t="shared" si="14"/>
        <v>100000</v>
      </c>
      <c r="L221" s="870"/>
      <c r="M221" s="871">
        <v>100000</v>
      </c>
      <c r="N221" s="870"/>
      <c r="O221" s="870"/>
      <c r="P221" s="870"/>
      <c r="Q221" s="870"/>
      <c r="R221" s="1068"/>
      <c r="S221" s="872"/>
      <c r="T221" s="1104"/>
    </row>
    <row r="222" spans="1:20" x14ac:dyDescent="0.25">
      <c r="A222" s="858" t="s">
        <v>414</v>
      </c>
      <c r="B222" s="812" t="s">
        <v>37</v>
      </c>
      <c r="C222" s="822" t="s">
        <v>38</v>
      </c>
      <c r="D222" s="868">
        <v>70111</v>
      </c>
      <c r="E222" s="815" t="s">
        <v>1689</v>
      </c>
      <c r="F222" s="868">
        <v>23510200</v>
      </c>
      <c r="G222" s="869" t="s">
        <v>266</v>
      </c>
      <c r="H222" s="870"/>
      <c r="I222" s="870">
        <v>500000</v>
      </c>
      <c r="J222" s="870"/>
      <c r="K222" s="870">
        <f t="shared" si="14"/>
        <v>200000</v>
      </c>
      <c r="L222" s="870"/>
      <c r="M222" s="871">
        <v>200000</v>
      </c>
      <c r="N222" s="870"/>
      <c r="O222" s="870"/>
      <c r="P222" s="870"/>
      <c r="Q222" s="870"/>
      <c r="R222" s="1068"/>
      <c r="S222" s="872"/>
      <c r="T222" s="1104"/>
    </row>
    <row r="223" spans="1:20" x14ac:dyDescent="0.25">
      <c r="A223" s="858" t="s">
        <v>414</v>
      </c>
      <c r="B223" s="887"/>
      <c r="C223" s="833" t="s">
        <v>312</v>
      </c>
      <c r="D223" s="874"/>
      <c r="E223" s="875"/>
      <c r="F223" s="874"/>
      <c r="G223" s="874"/>
      <c r="H223" s="767">
        <v>875000</v>
      </c>
      <c r="I223" s="767">
        <v>3000000</v>
      </c>
      <c r="J223" s="767">
        <v>875000</v>
      </c>
      <c r="K223" s="767">
        <f>SUM(K217:K222)</f>
        <v>1750000</v>
      </c>
      <c r="L223" s="837"/>
      <c r="M223" s="838">
        <f>SUM(M217:M222)</f>
        <v>1750000</v>
      </c>
      <c r="N223" s="837"/>
      <c r="O223" s="839">
        <v>1000000</v>
      </c>
      <c r="P223" s="1092">
        <v>1375000</v>
      </c>
      <c r="Q223" s="1092">
        <v>1375000</v>
      </c>
      <c r="R223" s="1069">
        <f>M223-Q223</f>
        <v>375000</v>
      </c>
      <c r="S223" s="876"/>
      <c r="T223" s="1106"/>
    </row>
    <row r="224" spans="1:20" x14ac:dyDescent="0.25">
      <c r="A224" s="858"/>
      <c r="B224" s="888"/>
      <c r="C224" s="842"/>
      <c r="D224" s="878"/>
      <c r="E224" s="879"/>
      <c r="F224" s="878"/>
      <c r="G224" s="878"/>
      <c r="H224" s="770"/>
      <c r="I224" s="770"/>
      <c r="J224" s="770"/>
      <c r="K224" s="770"/>
      <c r="L224" s="846"/>
      <c r="M224" s="847"/>
      <c r="N224" s="846"/>
      <c r="O224" s="846"/>
      <c r="P224" s="846"/>
      <c r="Q224" s="846"/>
      <c r="R224" s="1072"/>
      <c r="S224" s="880"/>
    </row>
    <row r="225" spans="1:20" x14ac:dyDescent="0.25">
      <c r="A225" s="858"/>
      <c r="B225" s="888"/>
      <c r="C225" s="842"/>
      <c r="D225" s="878"/>
      <c r="E225" s="879"/>
      <c r="F225" s="878"/>
      <c r="G225" s="878"/>
      <c r="H225" s="770"/>
      <c r="I225" s="770"/>
      <c r="J225" s="770"/>
      <c r="K225" s="770"/>
      <c r="L225" s="846"/>
      <c r="M225" s="847"/>
      <c r="N225" s="846"/>
      <c r="O225" s="846"/>
      <c r="P225" s="846"/>
      <c r="Q225" s="846"/>
      <c r="R225" s="1072"/>
      <c r="S225" s="880"/>
    </row>
    <row r="226" spans="1:20" x14ac:dyDescent="0.25">
      <c r="B226" s="1238" t="s">
        <v>2128</v>
      </c>
      <c r="C226" s="1238"/>
      <c r="D226" s="1238"/>
      <c r="E226" s="1238"/>
      <c r="F226" s="1238"/>
      <c r="G226" s="1238"/>
      <c r="H226" s="1238"/>
      <c r="I226" s="1238"/>
      <c r="J226" s="1238"/>
      <c r="K226" s="1238"/>
      <c r="L226" s="1238"/>
      <c r="M226" s="1238"/>
      <c r="N226" s="1238"/>
      <c r="O226" s="1238"/>
      <c r="P226" s="1238"/>
      <c r="Q226" s="1238"/>
      <c r="R226" s="1238"/>
      <c r="S226" s="1238"/>
    </row>
    <row r="227" spans="1:20" x14ac:dyDescent="0.25">
      <c r="B227" s="881" t="s">
        <v>1553</v>
      </c>
      <c r="C227" s="882"/>
      <c r="D227" s="883"/>
      <c r="E227" s="883"/>
      <c r="F227" s="883"/>
      <c r="G227" s="883"/>
      <c r="H227" s="884"/>
      <c r="I227" s="884"/>
      <c r="J227" s="884"/>
      <c r="K227" s="884"/>
      <c r="L227" s="884"/>
      <c r="M227" s="885"/>
      <c r="N227" s="884"/>
      <c r="O227" s="884"/>
      <c r="P227" s="884"/>
      <c r="Q227" s="884"/>
      <c r="R227" s="1074"/>
      <c r="S227" s="886"/>
    </row>
    <row r="228" spans="1:20" s="802" customFormat="1" ht="30" x14ac:dyDescent="0.25">
      <c r="B228" s="1234" t="s">
        <v>970</v>
      </c>
      <c r="C228" s="1239" t="s">
        <v>938</v>
      </c>
      <c r="D228" s="1236" t="s">
        <v>1024</v>
      </c>
      <c r="E228" s="1230" t="s">
        <v>1025</v>
      </c>
      <c r="F228" s="1236" t="s">
        <v>1026</v>
      </c>
      <c r="G228" s="1232" t="s">
        <v>1027</v>
      </c>
      <c r="H228" s="803" t="s">
        <v>1862</v>
      </c>
      <c r="I228" s="804" t="s">
        <v>1833</v>
      </c>
      <c r="J228" s="803" t="s">
        <v>1862</v>
      </c>
      <c r="K228" s="1228" t="s">
        <v>1948</v>
      </c>
      <c r="L228" s="1228" t="s">
        <v>1947</v>
      </c>
      <c r="M228" s="805" t="s">
        <v>1818</v>
      </c>
      <c r="N228" s="1228" t="s">
        <v>1819</v>
      </c>
      <c r="O228" s="806" t="s">
        <v>2115</v>
      </c>
      <c r="P228" s="1090" t="s">
        <v>2135</v>
      </c>
      <c r="Q228" s="1090" t="s">
        <v>2136</v>
      </c>
      <c r="R228" s="1065" t="s">
        <v>2132</v>
      </c>
      <c r="S228" s="807" t="s">
        <v>1850</v>
      </c>
      <c r="T228" s="1110" t="s">
        <v>1850</v>
      </c>
    </row>
    <row r="229" spans="1:20" s="802" customFormat="1" x14ac:dyDescent="0.25">
      <c r="B229" s="1235"/>
      <c r="C229" s="1240"/>
      <c r="D229" s="1237"/>
      <c r="E229" s="1231"/>
      <c r="F229" s="1237"/>
      <c r="G229" s="1233"/>
      <c r="H229" s="808"/>
      <c r="I229" s="808" t="s">
        <v>939</v>
      </c>
      <c r="J229" s="808"/>
      <c r="K229" s="1229"/>
      <c r="L229" s="1229"/>
      <c r="M229" s="809" t="s">
        <v>939</v>
      </c>
      <c r="N229" s="1229"/>
      <c r="O229" s="808" t="s">
        <v>939</v>
      </c>
      <c r="P229" s="808" t="s">
        <v>939</v>
      </c>
      <c r="Q229" s="808" t="s">
        <v>939</v>
      </c>
      <c r="R229" s="1066" t="s">
        <v>939</v>
      </c>
      <c r="S229" s="810"/>
      <c r="T229" s="1107"/>
    </row>
    <row r="230" spans="1:20" x14ac:dyDescent="0.25">
      <c r="A230" s="858" t="s">
        <v>1328</v>
      </c>
      <c r="B230" s="825" t="s">
        <v>25</v>
      </c>
      <c r="C230" s="822" t="s">
        <v>59</v>
      </c>
      <c r="D230" s="868">
        <v>70111</v>
      </c>
      <c r="E230" s="815" t="s">
        <v>1689</v>
      </c>
      <c r="F230" s="868">
        <v>23510200</v>
      </c>
      <c r="G230" s="869" t="s">
        <v>266</v>
      </c>
      <c r="H230" s="870"/>
      <c r="I230" s="870">
        <v>800000</v>
      </c>
      <c r="J230" s="870"/>
      <c r="K230" s="870">
        <f>M230</f>
        <v>500000</v>
      </c>
      <c r="L230" s="870"/>
      <c r="M230" s="871">
        <v>500000</v>
      </c>
      <c r="N230" s="870"/>
      <c r="O230" s="870"/>
      <c r="P230" s="870"/>
      <c r="Q230" s="870"/>
      <c r="R230" s="1068"/>
      <c r="S230" s="872"/>
      <c r="T230" s="1104"/>
    </row>
    <row r="231" spans="1:20" x14ac:dyDescent="0.25">
      <c r="A231" s="858" t="s">
        <v>1328</v>
      </c>
      <c r="B231" s="812" t="s">
        <v>3</v>
      </c>
      <c r="C231" s="822" t="s">
        <v>4</v>
      </c>
      <c r="D231" s="868">
        <v>70111</v>
      </c>
      <c r="E231" s="815" t="s">
        <v>1689</v>
      </c>
      <c r="F231" s="868">
        <v>23510200</v>
      </c>
      <c r="G231" s="869" t="s">
        <v>266</v>
      </c>
      <c r="H231" s="870"/>
      <c r="I231" s="870">
        <v>500000</v>
      </c>
      <c r="J231" s="870"/>
      <c r="K231" s="870">
        <f t="shared" ref="K231:K235" si="15">M231</f>
        <v>300000</v>
      </c>
      <c r="L231" s="870"/>
      <c r="M231" s="871">
        <v>300000</v>
      </c>
      <c r="N231" s="870"/>
      <c r="O231" s="870"/>
      <c r="P231" s="870"/>
      <c r="Q231" s="870"/>
      <c r="R231" s="1068"/>
      <c r="S231" s="872"/>
      <c r="T231" s="1104"/>
    </row>
    <row r="232" spans="1:20" x14ac:dyDescent="0.25">
      <c r="A232" s="858" t="s">
        <v>1328</v>
      </c>
      <c r="B232" s="823" t="s">
        <v>32</v>
      </c>
      <c r="C232" s="822" t="s">
        <v>33</v>
      </c>
      <c r="D232" s="868">
        <v>70111</v>
      </c>
      <c r="E232" s="815" t="s">
        <v>1689</v>
      </c>
      <c r="F232" s="868">
        <v>23510200</v>
      </c>
      <c r="G232" s="869" t="s">
        <v>266</v>
      </c>
      <c r="H232" s="870"/>
      <c r="I232" s="870">
        <v>500000</v>
      </c>
      <c r="J232" s="870"/>
      <c r="K232" s="870">
        <f t="shared" si="15"/>
        <v>300000</v>
      </c>
      <c r="L232" s="870"/>
      <c r="M232" s="871">
        <v>300000</v>
      </c>
      <c r="N232" s="870"/>
      <c r="O232" s="870"/>
      <c r="P232" s="870"/>
      <c r="Q232" s="870"/>
      <c r="R232" s="1068"/>
      <c r="S232" s="872"/>
      <c r="T232" s="1104"/>
    </row>
    <row r="233" spans="1:20" x14ac:dyDescent="0.25">
      <c r="A233" s="858" t="s">
        <v>1328</v>
      </c>
      <c r="B233" s="812" t="s">
        <v>15</v>
      </c>
      <c r="C233" s="822" t="s">
        <v>436</v>
      </c>
      <c r="D233" s="868">
        <v>70111</v>
      </c>
      <c r="E233" s="815" t="s">
        <v>1689</v>
      </c>
      <c r="F233" s="868">
        <v>23510200</v>
      </c>
      <c r="G233" s="869" t="s">
        <v>266</v>
      </c>
      <c r="H233" s="870"/>
      <c r="I233" s="870">
        <v>600000</v>
      </c>
      <c r="J233" s="870"/>
      <c r="K233" s="870">
        <f t="shared" si="15"/>
        <v>350000</v>
      </c>
      <c r="L233" s="870"/>
      <c r="M233" s="871">
        <v>350000</v>
      </c>
      <c r="N233" s="870"/>
      <c r="O233" s="870"/>
      <c r="P233" s="870"/>
      <c r="Q233" s="870"/>
      <c r="R233" s="1068"/>
      <c r="S233" s="872"/>
      <c r="T233" s="1102"/>
    </row>
    <row r="234" spans="1:20" x14ac:dyDescent="0.25">
      <c r="A234" s="858" t="s">
        <v>1328</v>
      </c>
      <c r="B234" s="812" t="s">
        <v>19</v>
      </c>
      <c r="C234" s="822" t="s">
        <v>20</v>
      </c>
      <c r="D234" s="868">
        <v>70111</v>
      </c>
      <c r="E234" s="815" t="s">
        <v>1689</v>
      </c>
      <c r="F234" s="868">
        <v>23510200</v>
      </c>
      <c r="G234" s="869" t="s">
        <v>266</v>
      </c>
      <c r="H234" s="870"/>
      <c r="I234" s="870">
        <v>100000</v>
      </c>
      <c r="J234" s="870"/>
      <c r="K234" s="870">
        <f t="shared" si="15"/>
        <v>100000</v>
      </c>
      <c r="L234" s="870"/>
      <c r="M234" s="871">
        <v>100000</v>
      </c>
      <c r="N234" s="870"/>
      <c r="O234" s="870"/>
      <c r="P234" s="870"/>
      <c r="Q234" s="870"/>
      <c r="R234" s="1068"/>
      <c r="S234" s="872"/>
      <c r="T234" s="1104"/>
    </row>
    <row r="235" spans="1:20" x14ac:dyDescent="0.25">
      <c r="A235" s="858" t="s">
        <v>1328</v>
      </c>
      <c r="B235" s="812" t="s">
        <v>37</v>
      </c>
      <c r="C235" s="822" t="s">
        <v>38</v>
      </c>
      <c r="D235" s="868">
        <v>70111</v>
      </c>
      <c r="E235" s="815" t="s">
        <v>1689</v>
      </c>
      <c r="F235" s="868">
        <v>23510200</v>
      </c>
      <c r="G235" s="869" t="s">
        <v>266</v>
      </c>
      <c r="H235" s="870"/>
      <c r="I235" s="870">
        <v>500000</v>
      </c>
      <c r="J235" s="870"/>
      <c r="K235" s="870">
        <f t="shared" si="15"/>
        <v>200000</v>
      </c>
      <c r="L235" s="870"/>
      <c r="M235" s="871">
        <v>200000</v>
      </c>
      <c r="N235" s="870"/>
      <c r="O235" s="870"/>
      <c r="P235" s="870"/>
      <c r="Q235" s="870"/>
      <c r="R235" s="1068"/>
      <c r="S235" s="872"/>
      <c r="T235" s="1104"/>
    </row>
    <row r="236" spans="1:20" x14ac:dyDescent="0.25">
      <c r="A236" s="858" t="s">
        <v>1328</v>
      </c>
      <c r="B236" s="887"/>
      <c r="C236" s="833" t="s">
        <v>312</v>
      </c>
      <c r="D236" s="874"/>
      <c r="E236" s="875"/>
      <c r="F236" s="874"/>
      <c r="G236" s="874"/>
      <c r="H236" s="767">
        <v>875000</v>
      </c>
      <c r="I236" s="767">
        <v>3000000</v>
      </c>
      <c r="J236" s="767">
        <v>875000</v>
      </c>
      <c r="K236" s="767">
        <f>SUM(K230:K235)</f>
        <v>1750000</v>
      </c>
      <c r="L236" s="837"/>
      <c r="M236" s="838">
        <f>SUM(M230:M235)</f>
        <v>1750000</v>
      </c>
      <c r="N236" s="837"/>
      <c r="O236" s="839">
        <v>1000000</v>
      </c>
      <c r="P236" s="1092">
        <v>1375000</v>
      </c>
      <c r="Q236" s="1092">
        <v>1375000</v>
      </c>
      <c r="R236" s="1069">
        <f>M236-Q236</f>
        <v>375000</v>
      </c>
      <c r="S236" s="876"/>
      <c r="T236" s="1106"/>
    </row>
    <row r="237" spans="1:20" x14ac:dyDescent="0.25">
      <c r="A237" s="858"/>
      <c r="B237" s="888"/>
      <c r="C237" s="842"/>
      <c r="D237" s="878"/>
      <c r="E237" s="879"/>
      <c r="F237" s="878"/>
      <c r="G237" s="878"/>
      <c r="H237" s="770"/>
      <c r="I237" s="770"/>
      <c r="J237" s="770"/>
      <c r="K237" s="770"/>
      <c r="L237" s="846"/>
      <c r="M237" s="847"/>
      <c r="N237" s="846"/>
      <c r="O237" s="846"/>
      <c r="P237" s="846"/>
      <c r="Q237" s="846"/>
      <c r="R237" s="1072"/>
      <c r="S237" s="880"/>
    </row>
    <row r="238" spans="1:20" x14ac:dyDescent="0.25">
      <c r="A238" s="858"/>
      <c r="B238" s="888"/>
      <c r="C238" s="842"/>
      <c r="D238" s="878"/>
      <c r="E238" s="879"/>
      <c r="F238" s="878"/>
      <c r="G238" s="878"/>
      <c r="H238" s="770"/>
      <c r="I238" s="770"/>
      <c r="J238" s="770"/>
      <c r="K238" s="770"/>
      <c r="L238" s="846"/>
      <c r="M238" s="847"/>
      <c r="N238" s="846"/>
      <c r="O238" s="846"/>
      <c r="P238" s="846"/>
      <c r="Q238" s="846"/>
      <c r="R238" s="1072"/>
      <c r="S238" s="880"/>
    </row>
    <row r="239" spans="1:20" x14ac:dyDescent="0.25">
      <c r="A239" s="858"/>
      <c r="B239" s="888"/>
      <c r="C239" s="842"/>
      <c r="D239" s="878"/>
      <c r="E239" s="879"/>
      <c r="F239" s="878"/>
      <c r="G239" s="878"/>
      <c r="H239" s="770"/>
      <c r="I239" s="770"/>
      <c r="J239" s="770"/>
      <c r="K239" s="770"/>
      <c r="L239" s="846"/>
      <c r="M239" s="847"/>
      <c r="N239" s="846"/>
      <c r="O239" s="846"/>
      <c r="P239" s="846"/>
      <c r="Q239" s="846"/>
      <c r="R239" s="1072"/>
      <c r="S239" s="880"/>
    </row>
    <row r="240" spans="1:20" x14ac:dyDescent="0.25">
      <c r="A240" s="858"/>
      <c r="B240" s="888"/>
      <c r="C240" s="842"/>
      <c r="D240" s="878"/>
      <c r="E240" s="879"/>
      <c r="F240" s="878"/>
      <c r="G240" s="878"/>
      <c r="H240" s="770"/>
      <c r="I240" s="770"/>
      <c r="J240" s="770"/>
      <c r="K240" s="770"/>
      <c r="L240" s="846"/>
      <c r="M240" s="847"/>
      <c r="N240" s="846"/>
      <c r="O240" s="846"/>
      <c r="P240" s="846"/>
      <c r="Q240" s="846"/>
      <c r="R240" s="1072"/>
      <c r="S240" s="880"/>
    </row>
    <row r="241" spans="1:20" x14ac:dyDescent="0.25">
      <c r="A241" s="858"/>
      <c r="B241" s="888"/>
      <c r="C241" s="842"/>
      <c r="D241" s="878"/>
      <c r="E241" s="879"/>
      <c r="F241" s="878"/>
      <c r="G241" s="878"/>
      <c r="H241" s="770"/>
      <c r="I241" s="770"/>
      <c r="J241" s="770"/>
      <c r="K241" s="770"/>
      <c r="L241" s="846"/>
      <c r="M241" s="847"/>
      <c r="N241" s="846"/>
      <c r="O241" s="846"/>
      <c r="P241" s="846"/>
      <c r="Q241" s="846"/>
      <c r="R241" s="1072"/>
      <c r="S241" s="880"/>
    </row>
    <row r="242" spans="1:20" x14ac:dyDescent="0.25">
      <c r="A242" s="858"/>
      <c r="B242" s="888"/>
      <c r="C242" s="842"/>
      <c r="D242" s="878"/>
      <c r="E242" s="879"/>
      <c r="F242" s="878"/>
      <c r="G242" s="878"/>
      <c r="H242" s="770"/>
      <c r="I242" s="770"/>
      <c r="J242" s="770"/>
      <c r="K242" s="770"/>
      <c r="L242" s="846"/>
      <c r="M242" s="847"/>
      <c r="N242" s="846"/>
      <c r="O242" s="846"/>
      <c r="P242" s="846"/>
      <c r="Q242" s="846"/>
      <c r="R242" s="1072"/>
      <c r="S242" s="880"/>
    </row>
    <row r="243" spans="1:20" x14ac:dyDescent="0.25">
      <c r="A243" s="858"/>
      <c r="B243" s="888"/>
      <c r="C243" s="842"/>
      <c r="D243" s="878"/>
      <c r="E243" s="879"/>
      <c r="F243" s="878"/>
      <c r="G243" s="878"/>
      <c r="H243" s="770"/>
      <c r="I243" s="770"/>
      <c r="J243" s="770"/>
      <c r="K243" s="770"/>
      <c r="L243" s="846"/>
      <c r="M243" s="847"/>
      <c r="N243" s="846"/>
      <c r="O243" s="846"/>
      <c r="P243" s="846"/>
      <c r="Q243" s="846"/>
      <c r="R243" s="1072"/>
      <c r="S243" s="880"/>
    </row>
    <row r="244" spans="1:20" x14ac:dyDescent="0.25">
      <c r="A244" s="858"/>
      <c r="B244" s="888"/>
      <c r="C244" s="842"/>
      <c r="D244" s="878"/>
      <c r="E244" s="879"/>
      <c r="F244" s="878"/>
      <c r="G244" s="878"/>
      <c r="H244" s="770"/>
      <c r="I244" s="770"/>
      <c r="J244" s="770"/>
      <c r="K244" s="770"/>
      <c r="L244" s="846"/>
      <c r="M244" s="847"/>
      <c r="N244" s="846"/>
      <c r="O244" s="846"/>
      <c r="P244" s="846"/>
      <c r="Q244" s="846"/>
      <c r="R244" s="1072"/>
      <c r="S244" s="880"/>
    </row>
    <row r="245" spans="1:20" x14ac:dyDescent="0.25">
      <c r="A245" s="858"/>
      <c r="B245" s="888"/>
      <c r="C245" s="842"/>
      <c r="D245" s="878"/>
      <c r="E245" s="879"/>
      <c r="F245" s="878"/>
      <c r="G245" s="878"/>
      <c r="H245" s="770"/>
      <c r="I245" s="770"/>
      <c r="J245" s="770"/>
      <c r="K245" s="770"/>
      <c r="L245" s="846"/>
      <c r="M245" s="847"/>
      <c r="N245" s="846"/>
      <c r="O245" s="846"/>
      <c r="P245" s="846"/>
      <c r="Q245" s="846"/>
      <c r="R245" s="1072"/>
      <c r="S245" s="880"/>
    </row>
    <row r="246" spans="1:20" x14ac:dyDescent="0.25">
      <c r="A246" s="858"/>
      <c r="B246" s="888"/>
      <c r="C246" s="842"/>
      <c r="D246" s="878"/>
      <c r="E246" s="879"/>
      <c r="F246" s="878"/>
      <c r="G246" s="878"/>
      <c r="H246" s="770"/>
      <c r="I246" s="770"/>
      <c r="J246" s="770"/>
      <c r="K246" s="770"/>
      <c r="L246" s="846"/>
      <c r="M246" s="847"/>
      <c r="N246" s="846"/>
      <c r="O246" s="846"/>
      <c r="P246" s="846"/>
      <c r="Q246" s="846"/>
      <c r="R246" s="1072"/>
      <c r="S246" s="880"/>
    </row>
    <row r="247" spans="1:20" x14ac:dyDescent="0.25">
      <c r="A247" s="858"/>
      <c r="B247" s="888"/>
      <c r="C247" s="842"/>
      <c r="D247" s="878"/>
      <c r="E247" s="879"/>
      <c r="F247" s="878"/>
      <c r="G247" s="878"/>
      <c r="H247" s="770"/>
      <c r="I247" s="770"/>
      <c r="J247" s="770"/>
      <c r="K247" s="770"/>
      <c r="L247" s="846"/>
      <c r="M247" s="847"/>
      <c r="N247" s="846"/>
      <c r="O247" s="846"/>
      <c r="P247" s="846"/>
      <c r="Q247" s="846"/>
      <c r="R247" s="1072"/>
      <c r="S247" s="880"/>
    </row>
    <row r="248" spans="1:20" x14ac:dyDescent="0.25">
      <c r="B248" s="1238" t="s">
        <v>2128</v>
      </c>
      <c r="C248" s="1238"/>
      <c r="D248" s="1238"/>
      <c r="E248" s="1238"/>
      <c r="F248" s="1238"/>
      <c r="G248" s="1238"/>
      <c r="H248" s="1238"/>
      <c r="I248" s="1238"/>
      <c r="J248" s="1238"/>
      <c r="K248" s="1238"/>
      <c r="L248" s="1238"/>
      <c r="M248" s="1238"/>
      <c r="N248" s="1238"/>
      <c r="O248" s="1238"/>
      <c r="P248" s="1238"/>
      <c r="Q248" s="1238"/>
      <c r="R248" s="1238"/>
      <c r="S248" s="1238"/>
    </row>
    <row r="249" spans="1:20" x14ac:dyDescent="0.25">
      <c r="B249" s="881" t="s">
        <v>1554</v>
      </c>
      <c r="C249" s="882"/>
      <c r="D249" s="883"/>
      <c r="E249" s="883"/>
      <c r="F249" s="883"/>
      <c r="G249" s="883"/>
      <c r="H249" s="884"/>
      <c r="I249" s="884"/>
      <c r="J249" s="884"/>
      <c r="K249" s="884"/>
      <c r="L249" s="884"/>
      <c r="M249" s="885"/>
      <c r="N249" s="884"/>
      <c r="O249" s="884"/>
      <c r="P249" s="884"/>
      <c r="Q249" s="884"/>
      <c r="R249" s="1074"/>
      <c r="S249" s="886"/>
    </row>
    <row r="250" spans="1:20" s="802" customFormat="1" ht="30" x14ac:dyDescent="0.25">
      <c r="B250" s="1234" t="s">
        <v>970</v>
      </c>
      <c r="C250" s="1239" t="s">
        <v>938</v>
      </c>
      <c r="D250" s="1236" t="s">
        <v>1024</v>
      </c>
      <c r="E250" s="1230" t="s">
        <v>1025</v>
      </c>
      <c r="F250" s="1236" t="s">
        <v>1026</v>
      </c>
      <c r="G250" s="1232" t="s">
        <v>1027</v>
      </c>
      <c r="H250" s="803" t="s">
        <v>1862</v>
      </c>
      <c r="I250" s="804" t="s">
        <v>1833</v>
      </c>
      <c r="J250" s="803" t="s">
        <v>1862</v>
      </c>
      <c r="K250" s="1228" t="s">
        <v>1948</v>
      </c>
      <c r="L250" s="1228" t="s">
        <v>1947</v>
      </c>
      <c r="M250" s="805" t="s">
        <v>1818</v>
      </c>
      <c r="N250" s="1228" t="s">
        <v>1819</v>
      </c>
      <c r="O250" s="806" t="s">
        <v>2115</v>
      </c>
      <c r="P250" s="1090" t="s">
        <v>2135</v>
      </c>
      <c r="Q250" s="1090" t="s">
        <v>2136</v>
      </c>
      <c r="R250" s="1065" t="s">
        <v>2132</v>
      </c>
      <c r="S250" s="807" t="s">
        <v>1850</v>
      </c>
      <c r="T250" s="1110" t="s">
        <v>1850</v>
      </c>
    </row>
    <row r="251" spans="1:20" s="802" customFormat="1" x14ac:dyDescent="0.25">
      <c r="B251" s="1235"/>
      <c r="C251" s="1240"/>
      <c r="D251" s="1237"/>
      <c r="E251" s="1231"/>
      <c r="F251" s="1237"/>
      <c r="G251" s="1233"/>
      <c r="H251" s="808"/>
      <c r="I251" s="808" t="s">
        <v>939</v>
      </c>
      <c r="J251" s="808"/>
      <c r="K251" s="1229"/>
      <c r="L251" s="1229"/>
      <c r="M251" s="809" t="s">
        <v>939</v>
      </c>
      <c r="N251" s="1229"/>
      <c r="O251" s="808" t="s">
        <v>939</v>
      </c>
      <c r="P251" s="808" t="s">
        <v>939</v>
      </c>
      <c r="Q251" s="808" t="s">
        <v>939</v>
      </c>
      <c r="R251" s="1066" t="s">
        <v>939</v>
      </c>
      <c r="S251" s="810"/>
      <c r="T251" s="1107"/>
    </row>
    <row r="252" spans="1:20" x14ac:dyDescent="0.25">
      <c r="A252" s="858" t="s">
        <v>1329</v>
      </c>
      <c r="B252" s="825" t="s">
        <v>25</v>
      </c>
      <c r="C252" s="822" t="s">
        <v>59</v>
      </c>
      <c r="D252" s="868">
        <v>70111</v>
      </c>
      <c r="E252" s="815" t="s">
        <v>1689</v>
      </c>
      <c r="F252" s="868">
        <v>23510200</v>
      </c>
      <c r="G252" s="869" t="s">
        <v>266</v>
      </c>
      <c r="H252" s="870"/>
      <c r="I252" s="870">
        <v>800000</v>
      </c>
      <c r="J252" s="870"/>
      <c r="K252" s="870">
        <f>M252</f>
        <v>500000</v>
      </c>
      <c r="L252" s="870"/>
      <c r="M252" s="871">
        <v>500000</v>
      </c>
      <c r="N252" s="870"/>
      <c r="O252" s="870"/>
      <c r="P252" s="870"/>
      <c r="Q252" s="870"/>
      <c r="R252" s="1068"/>
      <c r="S252" s="872"/>
      <c r="T252" s="1104"/>
    </row>
    <row r="253" spans="1:20" x14ac:dyDescent="0.25">
      <c r="A253" s="858" t="s">
        <v>1329</v>
      </c>
      <c r="B253" s="812" t="s">
        <v>3</v>
      </c>
      <c r="C253" s="822" t="s">
        <v>4</v>
      </c>
      <c r="D253" s="868">
        <v>70111</v>
      </c>
      <c r="E253" s="815" t="s">
        <v>1689</v>
      </c>
      <c r="F253" s="868">
        <v>23510200</v>
      </c>
      <c r="G253" s="869" t="s">
        <v>266</v>
      </c>
      <c r="H253" s="870"/>
      <c r="I253" s="870">
        <v>500000</v>
      </c>
      <c r="J253" s="870"/>
      <c r="K253" s="870">
        <f t="shared" ref="K253:K257" si="16">M253</f>
        <v>300000</v>
      </c>
      <c r="L253" s="870"/>
      <c r="M253" s="871">
        <v>300000</v>
      </c>
      <c r="N253" s="870"/>
      <c r="O253" s="870"/>
      <c r="P253" s="870"/>
      <c r="Q253" s="870"/>
      <c r="R253" s="1068"/>
      <c r="S253" s="872"/>
      <c r="T253" s="1104"/>
    </row>
    <row r="254" spans="1:20" x14ac:dyDescent="0.25">
      <c r="A254" s="858" t="s">
        <v>1329</v>
      </c>
      <c r="B254" s="823" t="s">
        <v>32</v>
      </c>
      <c r="C254" s="822" t="s">
        <v>33</v>
      </c>
      <c r="D254" s="868">
        <v>70111</v>
      </c>
      <c r="E254" s="815" t="s">
        <v>1689</v>
      </c>
      <c r="F254" s="868">
        <v>23510200</v>
      </c>
      <c r="G254" s="869" t="s">
        <v>266</v>
      </c>
      <c r="H254" s="870"/>
      <c r="I254" s="870">
        <v>500000</v>
      </c>
      <c r="J254" s="870"/>
      <c r="K254" s="870">
        <f t="shared" si="16"/>
        <v>300000</v>
      </c>
      <c r="L254" s="870"/>
      <c r="M254" s="871">
        <v>300000</v>
      </c>
      <c r="N254" s="870"/>
      <c r="O254" s="870"/>
      <c r="P254" s="870"/>
      <c r="Q254" s="870"/>
      <c r="R254" s="1068"/>
      <c r="S254" s="872"/>
      <c r="T254" s="1104"/>
    </row>
    <row r="255" spans="1:20" x14ac:dyDescent="0.25">
      <c r="A255" s="858" t="s">
        <v>1329</v>
      </c>
      <c r="B255" s="812" t="s">
        <v>15</v>
      </c>
      <c r="C255" s="822" t="s">
        <v>436</v>
      </c>
      <c r="D255" s="868">
        <v>70111</v>
      </c>
      <c r="E255" s="815" t="s">
        <v>1689</v>
      </c>
      <c r="F255" s="868">
        <v>23510200</v>
      </c>
      <c r="G255" s="869" t="s">
        <v>266</v>
      </c>
      <c r="H255" s="870"/>
      <c r="I255" s="870">
        <v>600000</v>
      </c>
      <c r="J255" s="870"/>
      <c r="K255" s="870">
        <f t="shared" si="16"/>
        <v>350000</v>
      </c>
      <c r="L255" s="870"/>
      <c r="M255" s="871">
        <v>350000</v>
      </c>
      <c r="N255" s="870"/>
      <c r="O255" s="870"/>
      <c r="P255" s="870"/>
      <c r="Q255" s="870"/>
      <c r="R255" s="1068"/>
      <c r="S255" s="872"/>
      <c r="T255" s="1102"/>
    </row>
    <row r="256" spans="1:20" x14ac:dyDescent="0.25">
      <c r="A256" s="858" t="s">
        <v>1329</v>
      </c>
      <c r="B256" s="812" t="s">
        <v>19</v>
      </c>
      <c r="C256" s="822" t="s">
        <v>20</v>
      </c>
      <c r="D256" s="868">
        <v>70111</v>
      </c>
      <c r="E256" s="815" t="s">
        <v>1689</v>
      </c>
      <c r="F256" s="868">
        <v>23510200</v>
      </c>
      <c r="G256" s="869" t="s">
        <v>266</v>
      </c>
      <c r="H256" s="870"/>
      <c r="I256" s="870">
        <v>100000</v>
      </c>
      <c r="J256" s="870"/>
      <c r="K256" s="870">
        <f t="shared" si="16"/>
        <v>100000</v>
      </c>
      <c r="L256" s="870"/>
      <c r="M256" s="871">
        <v>100000</v>
      </c>
      <c r="N256" s="870"/>
      <c r="O256" s="870"/>
      <c r="P256" s="870"/>
      <c r="Q256" s="870"/>
      <c r="R256" s="1068"/>
      <c r="S256" s="872"/>
      <c r="T256" s="1104"/>
    </row>
    <row r="257" spans="1:20" x14ac:dyDescent="0.25">
      <c r="A257" s="858" t="s">
        <v>1329</v>
      </c>
      <c r="B257" s="812" t="s">
        <v>37</v>
      </c>
      <c r="C257" s="822" t="s">
        <v>38</v>
      </c>
      <c r="D257" s="868">
        <v>70111</v>
      </c>
      <c r="E257" s="815" t="s">
        <v>1689</v>
      </c>
      <c r="F257" s="868">
        <v>23510200</v>
      </c>
      <c r="G257" s="869" t="s">
        <v>266</v>
      </c>
      <c r="H257" s="870"/>
      <c r="I257" s="870">
        <v>500000</v>
      </c>
      <c r="J257" s="870"/>
      <c r="K257" s="870">
        <f t="shared" si="16"/>
        <v>200000</v>
      </c>
      <c r="L257" s="870"/>
      <c r="M257" s="871">
        <v>200000</v>
      </c>
      <c r="N257" s="870"/>
      <c r="O257" s="870"/>
      <c r="P257" s="870"/>
      <c r="Q257" s="870"/>
      <c r="R257" s="1068"/>
      <c r="S257" s="872"/>
      <c r="T257" s="1104"/>
    </row>
    <row r="258" spans="1:20" x14ac:dyDescent="0.25">
      <c r="A258" s="858" t="s">
        <v>1329</v>
      </c>
      <c r="B258" s="887"/>
      <c r="C258" s="833" t="s">
        <v>312</v>
      </c>
      <c r="D258" s="874"/>
      <c r="E258" s="875"/>
      <c r="F258" s="874"/>
      <c r="G258" s="874"/>
      <c r="H258" s="767">
        <v>875000</v>
      </c>
      <c r="I258" s="767">
        <v>3000000</v>
      </c>
      <c r="J258" s="767">
        <v>875000</v>
      </c>
      <c r="K258" s="889">
        <f>SUM(K252:K257)</f>
        <v>1750000</v>
      </c>
      <c r="L258" s="837"/>
      <c r="M258" s="838">
        <f>SUM(M252:M257)</f>
        <v>1750000</v>
      </c>
      <c r="N258" s="837"/>
      <c r="O258" s="839">
        <v>1000000</v>
      </c>
      <c r="P258" s="1092">
        <v>1375000</v>
      </c>
      <c r="Q258" s="1092">
        <v>1375000</v>
      </c>
      <c r="R258" s="1069">
        <f>M258-Q258</f>
        <v>375000</v>
      </c>
      <c r="S258" s="876"/>
      <c r="T258" s="1106"/>
    </row>
    <row r="259" spans="1:20" x14ac:dyDescent="0.25">
      <c r="A259" s="858"/>
      <c r="B259" s="888"/>
      <c r="C259" s="842"/>
      <c r="D259" s="878"/>
      <c r="E259" s="879"/>
      <c r="F259" s="878"/>
      <c r="G259" s="878"/>
      <c r="H259" s="770"/>
      <c r="I259" s="770"/>
      <c r="J259" s="770"/>
      <c r="K259" s="770"/>
      <c r="L259" s="846"/>
      <c r="M259" s="847"/>
      <c r="N259" s="846"/>
      <c r="O259" s="846"/>
      <c r="P259" s="846"/>
      <c r="Q259" s="846"/>
      <c r="R259" s="1072"/>
      <c r="S259" s="880"/>
    </row>
    <row r="260" spans="1:20" x14ac:dyDescent="0.25">
      <c r="A260" s="858"/>
      <c r="B260" s="888"/>
      <c r="C260" s="842"/>
      <c r="D260" s="878"/>
      <c r="E260" s="879"/>
      <c r="F260" s="878"/>
      <c r="G260" s="878"/>
      <c r="H260" s="770"/>
      <c r="I260" s="770"/>
      <c r="J260" s="770"/>
      <c r="K260" s="770"/>
      <c r="L260" s="846"/>
      <c r="M260" s="847"/>
      <c r="N260" s="846"/>
      <c r="O260" s="846"/>
      <c r="P260" s="846"/>
      <c r="Q260" s="846"/>
      <c r="R260" s="1072"/>
      <c r="S260" s="880"/>
    </row>
    <row r="261" spans="1:20" x14ac:dyDescent="0.25">
      <c r="B261" s="1238" t="s">
        <v>2128</v>
      </c>
      <c r="C261" s="1238"/>
      <c r="D261" s="1238"/>
      <c r="E261" s="1238"/>
      <c r="F261" s="1238"/>
      <c r="G261" s="1238"/>
      <c r="H261" s="1238"/>
      <c r="I261" s="1238"/>
      <c r="J261" s="1238"/>
      <c r="K261" s="1238"/>
      <c r="L261" s="1238"/>
      <c r="M261" s="1238"/>
      <c r="N261" s="1238"/>
      <c r="O261" s="1238"/>
      <c r="P261" s="1238"/>
      <c r="Q261" s="1238"/>
      <c r="R261" s="1238"/>
      <c r="S261" s="1238"/>
    </row>
    <row r="262" spans="1:20" x14ac:dyDescent="0.25">
      <c r="B262" s="881" t="s">
        <v>1555</v>
      </c>
      <c r="C262" s="882"/>
      <c r="D262" s="883"/>
      <c r="E262" s="883"/>
      <c r="F262" s="883"/>
      <c r="G262" s="883"/>
      <c r="H262" s="884"/>
      <c r="I262" s="884"/>
      <c r="J262" s="884"/>
      <c r="K262" s="884"/>
      <c r="L262" s="884"/>
      <c r="M262" s="885"/>
      <c r="N262" s="884"/>
      <c r="O262" s="884"/>
      <c r="P262" s="884"/>
      <c r="Q262" s="884"/>
      <c r="R262" s="1074"/>
      <c r="S262" s="886"/>
    </row>
    <row r="263" spans="1:20" s="802" customFormat="1" ht="30" x14ac:dyDescent="0.25">
      <c r="B263" s="1234" t="s">
        <v>970</v>
      </c>
      <c r="C263" s="1239" t="s">
        <v>938</v>
      </c>
      <c r="D263" s="1236" t="s">
        <v>1024</v>
      </c>
      <c r="E263" s="1230" t="s">
        <v>1025</v>
      </c>
      <c r="F263" s="1236" t="s">
        <v>1026</v>
      </c>
      <c r="G263" s="1232" t="s">
        <v>1027</v>
      </c>
      <c r="H263" s="803" t="s">
        <v>1862</v>
      </c>
      <c r="I263" s="804" t="s">
        <v>1833</v>
      </c>
      <c r="J263" s="803" t="s">
        <v>1862</v>
      </c>
      <c r="K263" s="1228" t="s">
        <v>1948</v>
      </c>
      <c r="L263" s="1228" t="s">
        <v>1947</v>
      </c>
      <c r="M263" s="805" t="s">
        <v>1818</v>
      </c>
      <c r="N263" s="1228" t="s">
        <v>1819</v>
      </c>
      <c r="O263" s="806" t="s">
        <v>2115</v>
      </c>
      <c r="P263" s="1090" t="s">
        <v>2135</v>
      </c>
      <c r="Q263" s="1090" t="s">
        <v>2136</v>
      </c>
      <c r="R263" s="1065" t="s">
        <v>2132</v>
      </c>
      <c r="S263" s="807" t="s">
        <v>1850</v>
      </c>
      <c r="T263" s="1110" t="s">
        <v>1850</v>
      </c>
    </row>
    <row r="264" spans="1:20" s="802" customFormat="1" x14ac:dyDescent="0.25">
      <c r="B264" s="1235"/>
      <c r="C264" s="1240"/>
      <c r="D264" s="1237"/>
      <c r="E264" s="1231"/>
      <c r="F264" s="1237"/>
      <c r="G264" s="1233"/>
      <c r="H264" s="808"/>
      <c r="I264" s="808" t="s">
        <v>939</v>
      </c>
      <c r="J264" s="808"/>
      <c r="K264" s="1229"/>
      <c r="L264" s="1229"/>
      <c r="M264" s="809" t="s">
        <v>939</v>
      </c>
      <c r="N264" s="1229"/>
      <c r="O264" s="808" t="s">
        <v>939</v>
      </c>
      <c r="P264" s="808" t="s">
        <v>939</v>
      </c>
      <c r="Q264" s="808" t="s">
        <v>939</v>
      </c>
      <c r="R264" s="1066" t="s">
        <v>939</v>
      </c>
      <c r="S264" s="810"/>
      <c r="T264" s="1107"/>
    </row>
    <row r="265" spans="1:20" x14ac:dyDescent="0.25">
      <c r="A265" s="858" t="s">
        <v>1330</v>
      </c>
      <c r="B265" s="890" t="s">
        <v>25</v>
      </c>
      <c r="C265" s="822" t="s">
        <v>59</v>
      </c>
      <c r="D265" s="868">
        <v>70111</v>
      </c>
      <c r="E265" s="815" t="s">
        <v>1689</v>
      </c>
      <c r="F265" s="868">
        <v>23510200</v>
      </c>
      <c r="G265" s="869" t="s">
        <v>266</v>
      </c>
      <c r="H265" s="870"/>
      <c r="I265" s="870">
        <v>800000</v>
      </c>
      <c r="J265" s="870"/>
      <c r="K265" s="870">
        <f>M265</f>
        <v>500000</v>
      </c>
      <c r="L265" s="870"/>
      <c r="M265" s="871">
        <v>500000</v>
      </c>
      <c r="N265" s="870"/>
      <c r="O265" s="870"/>
      <c r="P265" s="870"/>
      <c r="Q265" s="870"/>
      <c r="R265" s="1068"/>
      <c r="S265" s="891"/>
      <c r="T265" s="1104"/>
    </row>
    <row r="266" spans="1:20" x14ac:dyDescent="0.25">
      <c r="A266" s="858" t="s">
        <v>1330</v>
      </c>
      <c r="B266" s="823" t="s">
        <v>3</v>
      </c>
      <c r="C266" s="822" t="s">
        <v>4</v>
      </c>
      <c r="D266" s="868">
        <v>70111</v>
      </c>
      <c r="E266" s="815" t="s">
        <v>1689</v>
      </c>
      <c r="F266" s="868">
        <v>23510200</v>
      </c>
      <c r="G266" s="869" t="s">
        <v>266</v>
      </c>
      <c r="H266" s="870"/>
      <c r="I266" s="870">
        <v>500000</v>
      </c>
      <c r="J266" s="870"/>
      <c r="K266" s="870">
        <f t="shared" ref="K266:K270" si="17">M266</f>
        <v>300000</v>
      </c>
      <c r="L266" s="870"/>
      <c r="M266" s="871">
        <v>300000</v>
      </c>
      <c r="N266" s="870"/>
      <c r="O266" s="870"/>
      <c r="P266" s="870"/>
      <c r="Q266" s="870"/>
      <c r="R266" s="1068"/>
      <c r="S266" s="891"/>
      <c r="T266" s="1104"/>
    </row>
    <row r="267" spans="1:20" x14ac:dyDescent="0.25">
      <c r="A267" s="858" t="s">
        <v>1330</v>
      </c>
      <c r="B267" s="823" t="s">
        <v>32</v>
      </c>
      <c r="C267" s="822" t="s">
        <v>33</v>
      </c>
      <c r="D267" s="868">
        <v>70111</v>
      </c>
      <c r="E267" s="815" t="s">
        <v>1689</v>
      </c>
      <c r="F267" s="868">
        <v>23510200</v>
      </c>
      <c r="G267" s="869" t="s">
        <v>266</v>
      </c>
      <c r="H267" s="870"/>
      <c r="I267" s="870">
        <v>500000</v>
      </c>
      <c r="J267" s="870"/>
      <c r="K267" s="870">
        <f t="shared" si="17"/>
        <v>300000</v>
      </c>
      <c r="L267" s="870"/>
      <c r="M267" s="871">
        <v>300000</v>
      </c>
      <c r="N267" s="870"/>
      <c r="O267" s="870"/>
      <c r="P267" s="870"/>
      <c r="Q267" s="870"/>
      <c r="R267" s="1068"/>
      <c r="S267" s="891"/>
      <c r="T267" s="1104"/>
    </row>
    <row r="268" spans="1:20" x14ac:dyDescent="0.25">
      <c r="A268" s="858" t="s">
        <v>1330</v>
      </c>
      <c r="B268" s="823" t="s">
        <v>15</v>
      </c>
      <c r="C268" s="822" t="s">
        <v>436</v>
      </c>
      <c r="D268" s="868">
        <v>70111</v>
      </c>
      <c r="E268" s="815" t="s">
        <v>1689</v>
      </c>
      <c r="F268" s="868">
        <v>23510200</v>
      </c>
      <c r="G268" s="869" t="s">
        <v>266</v>
      </c>
      <c r="H268" s="870"/>
      <c r="I268" s="870">
        <v>600000</v>
      </c>
      <c r="J268" s="870"/>
      <c r="K268" s="870">
        <f t="shared" si="17"/>
        <v>350000</v>
      </c>
      <c r="L268" s="870"/>
      <c r="M268" s="871">
        <v>350000</v>
      </c>
      <c r="N268" s="870"/>
      <c r="O268" s="870"/>
      <c r="P268" s="870"/>
      <c r="Q268" s="870"/>
      <c r="R268" s="1068"/>
      <c r="S268" s="891"/>
      <c r="T268" s="1102"/>
    </row>
    <row r="269" spans="1:20" x14ac:dyDescent="0.25">
      <c r="A269" s="858" t="s">
        <v>1330</v>
      </c>
      <c r="B269" s="823" t="s">
        <v>19</v>
      </c>
      <c r="C269" s="822" t="s">
        <v>20</v>
      </c>
      <c r="D269" s="868">
        <v>70111</v>
      </c>
      <c r="E269" s="815" t="s">
        <v>1689</v>
      </c>
      <c r="F269" s="868">
        <v>23510200</v>
      </c>
      <c r="G269" s="869" t="s">
        <v>266</v>
      </c>
      <c r="H269" s="870"/>
      <c r="I269" s="870">
        <v>100000</v>
      </c>
      <c r="J269" s="870"/>
      <c r="K269" s="870">
        <f t="shared" si="17"/>
        <v>100000</v>
      </c>
      <c r="L269" s="870"/>
      <c r="M269" s="871">
        <v>100000</v>
      </c>
      <c r="N269" s="870"/>
      <c r="O269" s="870"/>
      <c r="P269" s="870"/>
      <c r="Q269" s="870"/>
      <c r="R269" s="1068"/>
      <c r="S269" s="891"/>
      <c r="T269" s="1104"/>
    </row>
    <row r="270" spans="1:20" x14ac:dyDescent="0.25">
      <c r="A270" s="858" t="s">
        <v>1330</v>
      </c>
      <c r="B270" s="823" t="s">
        <v>37</v>
      </c>
      <c r="C270" s="822" t="s">
        <v>38</v>
      </c>
      <c r="D270" s="868">
        <v>70111</v>
      </c>
      <c r="E270" s="815" t="s">
        <v>1689</v>
      </c>
      <c r="F270" s="868">
        <v>23510200</v>
      </c>
      <c r="G270" s="869" t="s">
        <v>266</v>
      </c>
      <c r="H270" s="870"/>
      <c r="I270" s="870">
        <v>500000</v>
      </c>
      <c r="J270" s="870"/>
      <c r="K270" s="870">
        <f t="shared" si="17"/>
        <v>200000</v>
      </c>
      <c r="L270" s="870"/>
      <c r="M270" s="871">
        <v>200000</v>
      </c>
      <c r="N270" s="870"/>
      <c r="O270" s="870"/>
      <c r="P270" s="870"/>
      <c r="Q270" s="870"/>
      <c r="R270" s="1068"/>
      <c r="S270" s="891"/>
      <c r="T270" s="1104"/>
    </row>
    <row r="271" spans="1:20" x14ac:dyDescent="0.25">
      <c r="A271" s="858" t="s">
        <v>1330</v>
      </c>
      <c r="B271" s="887"/>
      <c r="C271" s="833" t="s">
        <v>312</v>
      </c>
      <c r="D271" s="874"/>
      <c r="E271" s="875"/>
      <c r="F271" s="874"/>
      <c r="G271" s="874"/>
      <c r="H271" s="767">
        <v>875000</v>
      </c>
      <c r="I271" s="767">
        <v>3000000</v>
      </c>
      <c r="J271" s="767">
        <v>875000</v>
      </c>
      <c r="K271" s="767">
        <f>SUM(K265:K270)</f>
        <v>1750000</v>
      </c>
      <c r="L271" s="837"/>
      <c r="M271" s="838">
        <f>SUM(M265:M270)</f>
        <v>1750000</v>
      </c>
      <c r="N271" s="837"/>
      <c r="O271" s="839">
        <v>1000000</v>
      </c>
      <c r="P271" s="1092">
        <v>1375000</v>
      </c>
      <c r="Q271" s="1092">
        <v>1375000</v>
      </c>
      <c r="R271" s="1069">
        <f>M271-Q271</f>
        <v>375000</v>
      </c>
      <c r="S271" s="876"/>
      <c r="T271" s="1106"/>
    </row>
    <row r="272" spans="1:20" x14ac:dyDescent="0.25">
      <c r="A272" s="858"/>
      <c r="B272" s="888"/>
      <c r="C272" s="842"/>
      <c r="D272" s="878"/>
      <c r="E272" s="879"/>
      <c r="F272" s="878"/>
      <c r="G272" s="878"/>
      <c r="H272" s="770"/>
      <c r="I272" s="770"/>
      <c r="J272" s="770"/>
      <c r="K272" s="770"/>
      <c r="L272" s="846"/>
      <c r="M272" s="847"/>
      <c r="N272" s="846"/>
      <c r="O272" s="846"/>
      <c r="P272" s="846"/>
      <c r="Q272" s="846"/>
      <c r="R272" s="1072"/>
      <c r="S272" s="880"/>
    </row>
    <row r="273" spans="1:20" x14ac:dyDescent="0.25">
      <c r="A273" s="858"/>
      <c r="B273" s="888"/>
      <c r="C273" s="842"/>
      <c r="D273" s="878"/>
      <c r="E273" s="879"/>
      <c r="F273" s="878"/>
      <c r="G273" s="878"/>
      <c r="H273" s="770"/>
      <c r="I273" s="770"/>
      <c r="J273" s="770"/>
      <c r="K273" s="770"/>
      <c r="L273" s="846"/>
      <c r="M273" s="847"/>
      <c r="N273" s="846"/>
      <c r="O273" s="846"/>
      <c r="P273" s="846"/>
      <c r="Q273" s="846"/>
      <c r="R273" s="1072"/>
      <c r="S273" s="880"/>
    </row>
    <row r="274" spans="1:20" x14ac:dyDescent="0.25">
      <c r="A274" s="858"/>
      <c r="B274" s="888"/>
      <c r="C274" s="842"/>
      <c r="D274" s="878"/>
      <c r="E274" s="879"/>
      <c r="F274" s="878"/>
      <c r="G274" s="878"/>
      <c r="H274" s="770"/>
      <c r="I274" s="770"/>
      <c r="J274" s="770"/>
      <c r="K274" s="770"/>
      <c r="L274" s="846"/>
      <c r="M274" s="847"/>
      <c r="N274" s="846"/>
      <c r="O274" s="846"/>
      <c r="P274" s="846"/>
      <c r="Q274" s="846"/>
      <c r="R274" s="1072"/>
      <c r="S274" s="880"/>
    </row>
    <row r="275" spans="1:20" x14ac:dyDescent="0.25">
      <c r="A275" s="858"/>
      <c r="B275" s="888"/>
      <c r="C275" s="842"/>
      <c r="D275" s="878"/>
      <c r="E275" s="879"/>
      <c r="F275" s="878"/>
      <c r="G275" s="878"/>
      <c r="H275" s="770"/>
      <c r="I275" s="770"/>
      <c r="J275" s="770"/>
      <c r="K275" s="770"/>
      <c r="L275" s="846"/>
      <c r="M275" s="847"/>
      <c r="N275" s="846"/>
      <c r="O275" s="846"/>
      <c r="P275" s="846"/>
      <c r="Q275" s="846"/>
      <c r="R275" s="1072"/>
      <c r="S275" s="880"/>
    </row>
    <row r="276" spans="1:20" x14ac:dyDescent="0.25">
      <c r="A276" s="858"/>
      <c r="B276" s="888"/>
      <c r="C276" s="842"/>
      <c r="D276" s="878"/>
      <c r="E276" s="879"/>
      <c r="F276" s="878"/>
      <c r="G276" s="878"/>
      <c r="H276" s="770"/>
      <c r="I276" s="770"/>
      <c r="J276" s="770"/>
      <c r="K276" s="770"/>
      <c r="L276" s="846"/>
      <c r="M276" s="847"/>
      <c r="N276" s="846"/>
      <c r="O276" s="846"/>
      <c r="P276" s="846"/>
      <c r="Q276" s="846"/>
      <c r="R276" s="1072"/>
      <c r="S276" s="880"/>
    </row>
    <row r="277" spans="1:20" x14ac:dyDescent="0.25">
      <c r="A277" s="858"/>
      <c r="B277" s="888"/>
      <c r="C277" s="842"/>
      <c r="D277" s="878"/>
      <c r="E277" s="879"/>
      <c r="F277" s="878"/>
      <c r="G277" s="878"/>
      <c r="H277" s="770"/>
      <c r="I277" s="770"/>
      <c r="J277" s="770"/>
      <c r="K277" s="770"/>
      <c r="L277" s="846"/>
      <c r="M277" s="847"/>
      <c r="N277" s="846"/>
      <c r="O277" s="846"/>
      <c r="P277" s="846"/>
      <c r="Q277" s="846"/>
      <c r="R277" s="1072"/>
      <c r="S277" s="880"/>
    </row>
    <row r="278" spans="1:20" x14ac:dyDescent="0.25">
      <c r="A278" s="858"/>
      <c r="B278" s="888"/>
      <c r="C278" s="842"/>
      <c r="D278" s="878"/>
      <c r="E278" s="879"/>
      <c r="F278" s="878"/>
      <c r="G278" s="878"/>
      <c r="H278" s="770"/>
      <c r="I278" s="770"/>
      <c r="J278" s="770"/>
      <c r="K278" s="770"/>
      <c r="L278" s="846"/>
      <c r="M278" s="847"/>
      <c r="N278" s="846"/>
      <c r="O278" s="846"/>
      <c r="P278" s="846"/>
      <c r="Q278" s="846"/>
      <c r="R278" s="1072"/>
      <c r="S278" s="880"/>
    </row>
    <row r="279" spans="1:20" x14ac:dyDescent="0.25">
      <c r="A279" s="858"/>
      <c r="B279" s="888"/>
      <c r="C279" s="842"/>
      <c r="D279" s="878"/>
      <c r="E279" s="879"/>
      <c r="F279" s="878"/>
      <c r="G279" s="878"/>
      <c r="H279" s="770"/>
      <c r="I279" s="770"/>
      <c r="J279" s="770"/>
      <c r="K279" s="770"/>
      <c r="L279" s="846"/>
      <c r="M279" s="847"/>
      <c r="N279" s="846"/>
      <c r="O279" s="846"/>
      <c r="P279" s="846"/>
      <c r="Q279" s="846"/>
      <c r="R279" s="1072"/>
      <c r="S279" s="880"/>
    </row>
    <row r="280" spans="1:20" x14ac:dyDescent="0.25">
      <c r="A280" s="858"/>
      <c r="B280" s="888"/>
      <c r="C280" s="842"/>
      <c r="D280" s="878"/>
      <c r="E280" s="879"/>
      <c r="F280" s="878"/>
      <c r="G280" s="878"/>
      <c r="H280" s="770"/>
      <c r="I280" s="770"/>
      <c r="J280" s="770"/>
      <c r="K280" s="770"/>
      <c r="L280" s="846"/>
      <c r="M280" s="847"/>
      <c r="N280" s="846"/>
      <c r="O280" s="846"/>
      <c r="P280" s="846"/>
      <c r="Q280" s="846"/>
      <c r="R280" s="1072"/>
      <c r="S280" s="880"/>
    </row>
    <row r="281" spans="1:20" x14ac:dyDescent="0.25">
      <c r="A281" s="858"/>
      <c r="B281" s="888"/>
      <c r="C281" s="842"/>
      <c r="D281" s="878"/>
      <c r="E281" s="879"/>
      <c r="F281" s="878"/>
      <c r="G281" s="878"/>
      <c r="H281" s="770"/>
      <c r="I281" s="770"/>
      <c r="J281" s="770"/>
      <c r="K281" s="770"/>
      <c r="L281" s="846"/>
      <c r="M281" s="847"/>
      <c r="N281" s="846"/>
      <c r="O281" s="846"/>
      <c r="P281" s="846"/>
      <c r="Q281" s="846"/>
      <c r="R281" s="1072"/>
      <c r="S281" s="880"/>
    </row>
    <row r="282" spans="1:20" x14ac:dyDescent="0.25">
      <c r="B282" s="1238" t="s">
        <v>2128</v>
      </c>
      <c r="C282" s="1238"/>
      <c r="D282" s="1238"/>
      <c r="E282" s="1238"/>
      <c r="F282" s="1238"/>
      <c r="G282" s="1238"/>
      <c r="H282" s="1238"/>
      <c r="I282" s="1238"/>
      <c r="J282" s="1238"/>
      <c r="K282" s="1238"/>
      <c r="L282" s="1238"/>
      <c r="M282" s="1238"/>
      <c r="N282" s="1238"/>
      <c r="O282" s="1238"/>
      <c r="P282" s="1238"/>
      <c r="Q282" s="1238"/>
      <c r="R282" s="1238"/>
      <c r="S282" s="1238"/>
    </row>
    <row r="283" spans="1:20" x14ac:dyDescent="0.25">
      <c r="B283" s="881" t="s">
        <v>1556</v>
      </c>
      <c r="C283" s="882"/>
      <c r="D283" s="883"/>
      <c r="E283" s="883"/>
      <c r="F283" s="883"/>
      <c r="G283" s="883"/>
      <c r="H283" s="884"/>
      <c r="I283" s="884"/>
      <c r="J283" s="884"/>
      <c r="K283" s="884"/>
      <c r="L283" s="884"/>
      <c r="M283" s="885"/>
      <c r="N283" s="884"/>
      <c r="O283" s="884"/>
      <c r="P283" s="884"/>
      <c r="Q283" s="884"/>
      <c r="R283" s="1074"/>
      <c r="S283" s="886"/>
    </row>
    <row r="284" spans="1:20" s="802" customFormat="1" ht="30" x14ac:dyDescent="0.25">
      <c r="B284" s="1234" t="s">
        <v>970</v>
      </c>
      <c r="C284" s="1239" t="s">
        <v>938</v>
      </c>
      <c r="D284" s="1236" t="s">
        <v>1024</v>
      </c>
      <c r="E284" s="1230" t="s">
        <v>1025</v>
      </c>
      <c r="F284" s="1236" t="s">
        <v>1026</v>
      </c>
      <c r="G284" s="1232" t="s">
        <v>1027</v>
      </c>
      <c r="H284" s="803" t="s">
        <v>1862</v>
      </c>
      <c r="I284" s="804" t="s">
        <v>1833</v>
      </c>
      <c r="J284" s="803" t="s">
        <v>1862</v>
      </c>
      <c r="K284" s="1228" t="s">
        <v>1948</v>
      </c>
      <c r="L284" s="1228" t="s">
        <v>1947</v>
      </c>
      <c r="M284" s="805" t="s">
        <v>1818</v>
      </c>
      <c r="N284" s="1228" t="s">
        <v>1819</v>
      </c>
      <c r="O284" s="806" t="s">
        <v>2115</v>
      </c>
      <c r="P284" s="1090" t="s">
        <v>2135</v>
      </c>
      <c r="Q284" s="1090" t="s">
        <v>2136</v>
      </c>
      <c r="R284" s="1065" t="s">
        <v>2132</v>
      </c>
      <c r="S284" s="807" t="s">
        <v>1850</v>
      </c>
      <c r="T284" s="1110" t="s">
        <v>1850</v>
      </c>
    </row>
    <row r="285" spans="1:20" s="802" customFormat="1" x14ac:dyDescent="0.25">
      <c r="B285" s="1235"/>
      <c r="C285" s="1240"/>
      <c r="D285" s="1237"/>
      <c r="E285" s="1231"/>
      <c r="F285" s="1237"/>
      <c r="G285" s="1233"/>
      <c r="H285" s="808"/>
      <c r="I285" s="808" t="s">
        <v>939</v>
      </c>
      <c r="J285" s="808"/>
      <c r="K285" s="1229"/>
      <c r="L285" s="1229"/>
      <c r="M285" s="809" t="s">
        <v>939</v>
      </c>
      <c r="N285" s="1229"/>
      <c r="O285" s="808" t="s">
        <v>939</v>
      </c>
      <c r="P285" s="808" t="s">
        <v>939</v>
      </c>
      <c r="Q285" s="808" t="s">
        <v>939</v>
      </c>
      <c r="R285" s="1066" t="s">
        <v>939</v>
      </c>
      <c r="S285" s="810"/>
      <c r="T285" s="1107"/>
    </row>
    <row r="286" spans="1:20" x14ac:dyDescent="0.25">
      <c r="A286" s="858" t="s">
        <v>1331</v>
      </c>
      <c r="B286" s="890" t="s">
        <v>25</v>
      </c>
      <c r="C286" s="822" t="s">
        <v>59</v>
      </c>
      <c r="D286" s="868">
        <v>70111</v>
      </c>
      <c r="E286" s="815" t="s">
        <v>1689</v>
      </c>
      <c r="F286" s="868">
        <v>23510200</v>
      </c>
      <c r="G286" s="869" t="s">
        <v>266</v>
      </c>
      <c r="H286" s="870"/>
      <c r="I286" s="870">
        <v>800000</v>
      </c>
      <c r="J286" s="870"/>
      <c r="K286" s="870">
        <f>M286</f>
        <v>500000</v>
      </c>
      <c r="L286" s="870"/>
      <c r="M286" s="871">
        <v>500000</v>
      </c>
      <c r="N286" s="870"/>
      <c r="O286" s="870"/>
      <c r="P286" s="870"/>
      <c r="Q286" s="870"/>
      <c r="R286" s="1068"/>
      <c r="S286" s="891"/>
      <c r="T286" s="1104"/>
    </row>
    <row r="287" spans="1:20" x14ac:dyDescent="0.25">
      <c r="A287" s="858" t="s">
        <v>1331</v>
      </c>
      <c r="B287" s="823" t="s">
        <v>3</v>
      </c>
      <c r="C287" s="822" t="s">
        <v>4</v>
      </c>
      <c r="D287" s="868">
        <v>70111</v>
      </c>
      <c r="E287" s="815" t="s">
        <v>1689</v>
      </c>
      <c r="F287" s="868">
        <v>23510200</v>
      </c>
      <c r="G287" s="869" t="s">
        <v>266</v>
      </c>
      <c r="H287" s="870"/>
      <c r="I287" s="870">
        <v>500000</v>
      </c>
      <c r="J287" s="870"/>
      <c r="K287" s="870">
        <f t="shared" ref="K287:K291" si="18">M287</f>
        <v>300000</v>
      </c>
      <c r="L287" s="870"/>
      <c r="M287" s="871">
        <v>300000</v>
      </c>
      <c r="N287" s="870"/>
      <c r="O287" s="870"/>
      <c r="P287" s="870"/>
      <c r="Q287" s="870"/>
      <c r="R287" s="1068"/>
      <c r="S287" s="891"/>
      <c r="T287" s="1104"/>
    </row>
    <row r="288" spans="1:20" x14ac:dyDescent="0.25">
      <c r="A288" s="858" t="s">
        <v>1331</v>
      </c>
      <c r="B288" s="890" t="s">
        <v>32</v>
      </c>
      <c r="C288" s="822" t="s">
        <v>33</v>
      </c>
      <c r="D288" s="868">
        <v>70111</v>
      </c>
      <c r="E288" s="815" t="s">
        <v>1689</v>
      </c>
      <c r="F288" s="868">
        <v>23510200</v>
      </c>
      <c r="G288" s="869" t="s">
        <v>266</v>
      </c>
      <c r="H288" s="870"/>
      <c r="I288" s="870">
        <v>500000</v>
      </c>
      <c r="J288" s="870"/>
      <c r="K288" s="870">
        <f t="shared" si="18"/>
        <v>300000</v>
      </c>
      <c r="L288" s="870"/>
      <c r="M288" s="871">
        <v>300000</v>
      </c>
      <c r="N288" s="870"/>
      <c r="O288" s="870"/>
      <c r="P288" s="870"/>
      <c r="Q288" s="870"/>
      <c r="R288" s="1068"/>
      <c r="S288" s="891"/>
      <c r="T288" s="1104"/>
    </row>
    <row r="289" spans="1:20" x14ac:dyDescent="0.25">
      <c r="A289" s="858" t="s">
        <v>1331</v>
      </c>
      <c r="B289" s="890" t="s">
        <v>15</v>
      </c>
      <c r="C289" s="822" t="s">
        <v>436</v>
      </c>
      <c r="D289" s="868">
        <v>70111</v>
      </c>
      <c r="E289" s="815" t="s">
        <v>1689</v>
      </c>
      <c r="F289" s="868">
        <v>23510200</v>
      </c>
      <c r="G289" s="869" t="s">
        <v>266</v>
      </c>
      <c r="H289" s="870"/>
      <c r="I289" s="870">
        <v>600000</v>
      </c>
      <c r="J289" s="870"/>
      <c r="K289" s="870">
        <f t="shared" si="18"/>
        <v>350000</v>
      </c>
      <c r="L289" s="870"/>
      <c r="M289" s="871">
        <v>350000</v>
      </c>
      <c r="N289" s="870"/>
      <c r="O289" s="870"/>
      <c r="P289" s="870"/>
      <c r="Q289" s="870"/>
      <c r="R289" s="1068"/>
      <c r="S289" s="891"/>
      <c r="T289" s="1102"/>
    </row>
    <row r="290" spans="1:20" x14ac:dyDescent="0.25">
      <c r="A290" s="858" t="s">
        <v>1331</v>
      </c>
      <c r="B290" s="823" t="s">
        <v>19</v>
      </c>
      <c r="C290" s="822" t="s">
        <v>20</v>
      </c>
      <c r="D290" s="868">
        <v>70111</v>
      </c>
      <c r="E290" s="815" t="s">
        <v>1689</v>
      </c>
      <c r="F290" s="868">
        <v>23510200</v>
      </c>
      <c r="G290" s="869" t="s">
        <v>266</v>
      </c>
      <c r="H290" s="870"/>
      <c r="I290" s="870">
        <v>100000</v>
      </c>
      <c r="J290" s="870"/>
      <c r="K290" s="870">
        <f t="shared" si="18"/>
        <v>100000</v>
      </c>
      <c r="L290" s="870"/>
      <c r="M290" s="871">
        <v>100000</v>
      </c>
      <c r="N290" s="870"/>
      <c r="O290" s="870"/>
      <c r="P290" s="870"/>
      <c r="Q290" s="870"/>
      <c r="R290" s="1068"/>
      <c r="S290" s="891"/>
      <c r="T290" s="1104"/>
    </row>
    <row r="291" spans="1:20" x14ac:dyDescent="0.25">
      <c r="A291" s="858" t="s">
        <v>1331</v>
      </c>
      <c r="B291" s="823" t="s">
        <v>37</v>
      </c>
      <c r="C291" s="822" t="s">
        <v>38</v>
      </c>
      <c r="D291" s="868">
        <v>70111</v>
      </c>
      <c r="E291" s="815" t="s">
        <v>1689</v>
      </c>
      <c r="F291" s="868">
        <v>23510200</v>
      </c>
      <c r="G291" s="869" t="s">
        <v>266</v>
      </c>
      <c r="H291" s="870"/>
      <c r="I291" s="870">
        <v>500000</v>
      </c>
      <c r="J291" s="870"/>
      <c r="K291" s="870">
        <f t="shared" si="18"/>
        <v>200000</v>
      </c>
      <c r="L291" s="870"/>
      <c r="M291" s="871">
        <v>200000</v>
      </c>
      <c r="N291" s="870"/>
      <c r="O291" s="870"/>
      <c r="P291" s="870"/>
      <c r="Q291" s="870"/>
      <c r="R291" s="1068"/>
      <c r="S291" s="891"/>
      <c r="T291" s="1104"/>
    </row>
    <row r="292" spans="1:20" x14ac:dyDescent="0.25">
      <c r="A292" s="858" t="s">
        <v>1331</v>
      </c>
      <c r="B292" s="887"/>
      <c r="C292" s="833" t="s">
        <v>312</v>
      </c>
      <c r="D292" s="874"/>
      <c r="E292" s="875"/>
      <c r="F292" s="874"/>
      <c r="G292" s="874"/>
      <c r="H292" s="767">
        <v>875000</v>
      </c>
      <c r="I292" s="767">
        <v>3000000</v>
      </c>
      <c r="J292" s="767">
        <v>875000</v>
      </c>
      <c r="K292" s="767">
        <f>SUM(K286:K291)</f>
        <v>1750000</v>
      </c>
      <c r="L292" s="837"/>
      <c r="M292" s="838">
        <f>SUM(M286:M291)</f>
        <v>1750000</v>
      </c>
      <c r="N292" s="837"/>
      <c r="O292" s="839">
        <v>1000000</v>
      </c>
      <c r="P292" s="1092">
        <v>1375000</v>
      </c>
      <c r="Q292" s="1092">
        <v>1375000</v>
      </c>
      <c r="R292" s="1069">
        <f>M292-Q292</f>
        <v>375000</v>
      </c>
      <c r="S292" s="876"/>
      <c r="T292" s="1106"/>
    </row>
    <row r="293" spans="1:20" x14ac:dyDescent="0.25">
      <c r="A293" s="858"/>
      <c r="B293" s="888"/>
      <c r="C293" s="842"/>
      <c r="D293" s="878"/>
      <c r="E293" s="879"/>
      <c r="F293" s="878"/>
      <c r="G293" s="878"/>
      <c r="H293" s="770"/>
      <c r="I293" s="770"/>
      <c r="J293" s="770"/>
      <c r="K293" s="770"/>
      <c r="L293" s="846"/>
      <c r="M293" s="847"/>
      <c r="N293" s="846"/>
      <c r="O293" s="846"/>
      <c r="P293" s="846"/>
      <c r="Q293" s="846"/>
      <c r="R293" s="1072"/>
      <c r="S293" s="880"/>
    </row>
    <row r="294" spans="1:20" x14ac:dyDescent="0.25">
      <c r="A294" s="858"/>
      <c r="B294" s="888"/>
      <c r="C294" s="842"/>
      <c r="D294" s="878"/>
      <c r="E294" s="879"/>
      <c r="F294" s="878"/>
      <c r="G294" s="878"/>
      <c r="H294" s="770"/>
      <c r="I294" s="770"/>
      <c r="J294" s="770"/>
      <c r="K294" s="770"/>
      <c r="L294" s="846"/>
      <c r="M294" s="847"/>
      <c r="N294" s="846"/>
      <c r="O294" s="846"/>
      <c r="P294" s="846"/>
      <c r="Q294" s="846"/>
      <c r="R294" s="1072"/>
      <c r="S294" s="880"/>
    </row>
    <row r="295" spans="1:20" x14ac:dyDescent="0.25">
      <c r="B295" s="1238" t="s">
        <v>2128</v>
      </c>
      <c r="C295" s="1238"/>
      <c r="D295" s="1238"/>
      <c r="E295" s="1238"/>
      <c r="F295" s="1238"/>
      <c r="G295" s="1238"/>
      <c r="H295" s="1238"/>
      <c r="I295" s="1238"/>
      <c r="J295" s="1238"/>
      <c r="K295" s="1238"/>
      <c r="L295" s="1238"/>
      <c r="M295" s="1238"/>
      <c r="N295" s="1238"/>
      <c r="O295" s="1238"/>
      <c r="P295" s="1238"/>
      <c r="Q295" s="1238"/>
      <c r="R295" s="1238"/>
      <c r="S295" s="1238"/>
    </row>
    <row r="296" spans="1:20" x14ac:dyDescent="0.25">
      <c r="B296" s="881" t="s">
        <v>1557</v>
      </c>
      <c r="C296" s="882"/>
      <c r="D296" s="883"/>
      <c r="E296" s="883"/>
      <c r="F296" s="883"/>
      <c r="G296" s="883"/>
      <c r="H296" s="884"/>
      <c r="I296" s="884"/>
      <c r="J296" s="884"/>
      <c r="K296" s="884"/>
      <c r="L296" s="884"/>
      <c r="M296" s="885"/>
      <c r="N296" s="884"/>
      <c r="O296" s="884"/>
      <c r="P296" s="884"/>
      <c r="Q296" s="884"/>
      <c r="R296" s="1074"/>
      <c r="S296" s="886"/>
    </row>
    <row r="297" spans="1:20" s="802" customFormat="1" ht="30" x14ac:dyDescent="0.25">
      <c r="B297" s="1234" t="s">
        <v>970</v>
      </c>
      <c r="C297" s="1239" t="s">
        <v>938</v>
      </c>
      <c r="D297" s="1236" t="s">
        <v>1024</v>
      </c>
      <c r="E297" s="1230" t="s">
        <v>1025</v>
      </c>
      <c r="F297" s="1236" t="s">
        <v>1026</v>
      </c>
      <c r="G297" s="1232" t="s">
        <v>1027</v>
      </c>
      <c r="H297" s="803" t="s">
        <v>1862</v>
      </c>
      <c r="I297" s="804" t="s">
        <v>1833</v>
      </c>
      <c r="J297" s="803" t="s">
        <v>1862</v>
      </c>
      <c r="K297" s="1228" t="s">
        <v>1948</v>
      </c>
      <c r="L297" s="1228" t="s">
        <v>1947</v>
      </c>
      <c r="M297" s="805" t="s">
        <v>1818</v>
      </c>
      <c r="N297" s="1228" t="s">
        <v>1819</v>
      </c>
      <c r="O297" s="806" t="s">
        <v>2115</v>
      </c>
      <c r="P297" s="1090" t="s">
        <v>2135</v>
      </c>
      <c r="Q297" s="1090" t="s">
        <v>2136</v>
      </c>
      <c r="R297" s="1065" t="s">
        <v>2132</v>
      </c>
      <c r="S297" s="807" t="s">
        <v>1850</v>
      </c>
      <c r="T297" s="1110" t="s">
        <v>1850</v>
      </c>
    </row>
    <row r="298" spans="1:20" s="802" customFormat="1" x14ac:dyDescent="0.25">
      <c r="B298" s="1235"/>
      <c r="C298" s="1240"/>
      <c r="D298" s="1237"/>
      <c r="E298" s="1231"/>
      <c r="F298" s="1237"/>
      <c r="G298" s="1233"/>
      <c r="H298" s="808"/>
      <c r="I298" s="808" t="s">
        <v>939</v>
      </c>
      <c r="J298" s="808"/>
      <c r="K298" s="1229"/>
      <c r="L298" s="1229"/>
      <c r="M298" s="809" t="s">
        <v>939</v>
      </c>
      <c r="N298" s="1229"/>
      <c r="O298" s="808" t="s">
        <v>939</v>
      </c>
      <c r="P298" s="808" t="s">
        <v>939</v>
      </c>
      <c r="Q298" s="808" t="s">
        <v>939</v>
      </c>
      <c r="R298" s="1066" t="s">
        <v>939</v>
      </c>
      <c r="S298" s="810"/>
      <c r="T298" s="1107"/>
    </row>
    <row r="299" spans="1:20" x14ac:dyDescent="0.25">
      <c r="A299" s="858" t="s">
        <v>1332</v>
      </c>
      <c r="B299" s="890" t="s">
        <v>25</v>
      </c>
      <c r="C299" s="822" t="s">
        <v>59</v>
      </c>
      <c r="D299" s="868">
        <v>70111</v>
      </c>
      <c r="E299" s="815" t="s">
        <v>1689</v>
      </c>
      <c r="F299" s="868">
        <v>23510200</v>
      </c>
      <c r="G299" s="869" t="s">
        <v>266</v>
      </c>
      <c r="H299" s="870"/>
      <c r="I299" s="870">
        <v>800000</v>
      </c>
      <c r="J299" s="870"/>
      <c r="K299" s="870">
        <f>M299</f>
        <v>500000</v>
      </c>
      <c r="L299" s="870"/>
      <c r="M299" s="871">
        <v>500000</v>
      </c>
      <c r="N299" s="870"/>
      <c r="O299" s="870"/>
      <c r="P299" s="870"/>
      <c r="Q299" s="870"/>
      <c r="R299" s="1068"/>
      <c r="S299" s="891"/>
      <c r="T299" s="1104"/>
    </row>
    <row r="300" spans="1:20" x14ac:dyDescent="0.25">
      <c r="A300" s="858" t="s">
        <v>1332</v>
      </c>
      <c r="B300" s="890" t="s">
        <v>3</v>
      </c>
      <c r="C300" s="822" t="s">
        <v>4</v>
      </c>
      <c r="D300" s="868">
        <v>70111</v>
      </c>
      <c r="E300" s="815" t="s">
        <v>1689</v>
      </c>
      <c r="F300" s="868">
        <v>23510200</v>
      </c>
      <c r="G300" s="869" t="s">
        <v>266</v>
      </c>
      <c r="H300" s="870"/>
      <c r="I300" s="870">
        <v>500000</v>
      </c>
      <c r="J300" s="870"/>
      <c r="K300" s="870">
        <f t="shared" ref="K300:K304" si="19">M300</f>
        <v>300000</v>
      </c>
      <c r="L300" s="870"/>
      <c r="M300" s="871">
        <v>300000</v>
      </c>
      <c r="N300" s="870"/>
      <c r="O300" s="870"/>
      <c r="P300" s="870"/>
      <c r="Q300" s="870"/>
      <c r="R300" s="1068"/>
      <c r="S300" s="891"/>
      <c r="T300" s="1104"/>
    </row>
    <row r="301" spans="1:20" x14ac:dyDescent="0.25">
      <c r="A301" s="858" t="s">
        <v>1332</v>
      </c>
      <c r="B301" s="823" t="s">
        <v>32</v>
      </c>
      <c r="C301" s="822" t="s">
        <v>33</v>
      </c>
      <c r="D301" s="868">
        <v>70111</v>
      </c>
      <c r="E301" s="815" t="s">
        <v>1689</v>
      </c>
      <c r="F301" s="868">
        <v>23510200</v>
      </c>
      <c r="G301" s="869" t="s">
        <v>266</v>
      </c>
      <c r="H301" s="870"/>
      <c r="I301" s="870">
        <v>500000</v>
      </c>
      <c r="J301" s="870"/>
      <c r="K301" s="870">
        <f t="shared" si="19"/>
        <v>300000</v>
      </c>
      <c r="L301" s="870"/>
      <c r="M301" s="871">
        <v>300000</v>
      </c>
      <c r="N301" s="870"/>
      <c r="O301" s="870"/>
      <c r="P301" s="870"/>
      <c r="Q301" s="870"/>
      <c r="R301" s="1068"/>
      <c r="S301" s="891"/>
      <c r="T301" s="1104"/>
    </row>
    <row r="302" spans="1:20" x14ac:dyDescent="0.25">
      <c r="A302" s="858" t="s">
        <v>1332</v>
      </c>
      <c r="B302" s="890" t="s">
        <v>15</v>
      </c>
      <c r="C302" s="822" t="s">
        <v>436</v>
      </c>
      <c r="D302" s="868">
        <v>70111</v>
      </c>
      <c r="E302" s="815" t="s">
        <v>1689</v>
      </c>
      <c r="F302" s="868">
        <v>23510200</v>
      </c>
      <c r="G302" s="869" t="s">
        <v>266</v>
      </c>
      <c r="H302" s="870"/>
      <c r="I302" s="870">
        <v>600000</v>
      </c>
      <c r="J302" s="870"/>
      <c r="K302" s="870">
        <f t="shared" si="19"/>
        <v>350000</v>
      </c>
      <c r="L302" s="870"/>
      <c r="M302" s="871">
        <v>350000</v>
      </c>
      <c r="N302" s="870"/>
      <c r="O302" s="870"/>
      <c r="P302" s="870"/>
      <c r="Q302" s="870"/>
      <c r="R302" s="1068"/>
      <c r="S302" s="891"/>
      <c r="T302" s="1102"/>
    </row>
    <row r="303" spans="1:20" x14ac:dyDescent="0.25">
      <c r="A303" s="858" t="s">
        <v>1332</v>
      </c>
      <c r="B303" s="823" t="s">
        <v>19</v>
      </c>
      <c r="C303" s="822" t="s">
        <v>20</v>
      </c>
      <c r="D303" s="868">
        <v>70111</v>
      </c>
      <c r="E303" s="815" t="s">
        <v>1689</v>
      </c>
      <c r="F303" s="868">
        <v>23510200</v>
      </c>
      <c r="G303" s="869" t="s">
        <v>266</v>
      </c>
      <c r="H303" s="870"/>
      <c r="I303" s="870">
        <v>100000</v>
      </c>
      <c r="J303" s="870"/>
      <c r="K303" s="870">
        <f t="shared" si="19"/>
        <v>100000</v>
      </c>
      <c r="L303" s="870"/>
      <c r="M303" s="871">
        <v>100000</v>
      </c>
      <c r="N303" s="870"/>
      <c r="O303" s="870"/>
      <c r="P303" s="870"/>
      <c r="Q303" s="870"/>
      <c r="R303" s="1068"/>
      <c r="S303" s="891"/>
      <c r="T303" s="1104"/>
    </row>
    <row r="304" spans="1:20" x14ac:dyDescent="0.25">
      <c r="A304" s="858" t="s">
        <v>1332</v>
      </c>
      <c r="B304" s="823" t="s">
        <v>37</v>
      </c>
      <c r="C304" s="822" t="s">
        <v>38</v>
      </c>
      <c r="D304" s="868">
        <v>70111</v>
      </c>
      <c r="E304" s="815" t="s">
        <v>1689</v>
      </c>
      <c r="F304" s="868">
        <v>23510200</v>
      </c>
      <c r="G304" s="869" t="s">
        <v>266</v>
      </c>
      <c r="H304" s="870"/>
      <c r="I304" s="870">
        <v>500000</v>
      </c>
      <c r="J304" s="870"/>
      <c r="K304" s="870">
        <f t="shared" si="19"/>
        <v>200000</v>
      </c>
      <c r="L304" s="870"/>
      <c r="M304" s="871">
        <v>200000</v>
      </c>
      <c r="N304" s="870"/>
      <c r="O304" s="870"/>
      <c r="P304" s="870"/>
      <c r="Q304" s="870"/>
      <c r="R304" s="1068"/>
      <c r="S304" s="891"/>
      <c r="T304" s="1104"/>
    </row>
    <row r="305" spans="1:20" x14ac:dyDescent="0.25">
      <c r="A305" s="858" t="s">
        <v>1332</v>
      </c>
      <c r="B305" s="887"/>
      <c r="C305" s="833" t="s">
        <v>312</v>
      </c>
      <c r="D305" s="874"/>
      <c r="E305" s="875"/>
      <c r="F305" s="874"/>
      <c r="G305" s="874"/>
      <c r="H305" s="767">
        <v>875000</v>
      </c>
      <c r="I305" s="767">
        <v>3000000</v>
      </c>
      <c r="J305" s="767">
        <v>875000</v>
      </c>
      <c r="K305" s="767">
        <f>SUM(K299:K304)</f>
        <v>1750000</v>
      </c>
      <c r="L305" s="837"/>
      <c r="M305" s="838">
        <f>SUM(M299:M304)</f>
        <v>1750000</v>
      </c>
      <c r="N305" s="837"/>
      <c r="O305" s="839">
        <v>1000000</v>
      </c>
      <c r="P305" s="1092">
        <v>1375000</v>
      </c>
      <c r="Q305" s="1092">
        <v>1375000</v>
      </c>
      <c r="R305" s="1069">
        <f>M305-Q305</f>
        <v>375000</v>
      </c>
      <c r="S305" s="876"/>
      <c r="T305" s="1106"/>
    </row>
    <row r="306" spans="1:20" x14ac:dyDescent="0.25">
      <c r="A306" s="858"/>
      <c r="B306" s="888"/>
      <c r="C306" s="842"/>
      <c r="D306" s="878"/>
      <c r="E306" s="879"/>
      <c r="F306" s="878"/>
      <c r="G306" s="878"/>
      <c r="H306" s="770"/>
      <c r="I306" s="770"/>
      <c r="J306" s="770"/>
      <c r="K306" s="770"/>
      <c r="L306" s="846"/>
      <c r="M306" s="847"/>
      <c r="N306" s="846"/>
      <c r="O306" s="846"/>
      <c r="P306" s="846"/>
      <c r="Q306" s="846"/>
      <c r="R306" s="1072"/>
      <c r="S306" s="880"/>
    </row>
    <row r="307" spans="1:20" x14ac:dyDescent="0.25">
      <c r="A307" s="858"/>
      <c r="B307" s="888"/>
      <c r="C307" s="842"/>
      <c r="D307" s="878"/>
      <c r="E307" s="879"/>
      <c r="F307" s="878"/>
      <c r="G307" s="878"/>
      <c r="H307" s="770"/>
      <c r="I307" s="770"/>
      <c r="J307" s="770"/>
      <c r="K307" s="770"/>
      <c r="L307" s="846"/>
      <c r="M307" s="847"/>
      <c r="N307" s="846"/>
      <c r="O307" s="846"/>
      <c r="P307" s="846"/>
      <c r="Q307" s="846"/>
      <c r="R307" s="1072"/>
      <c r="S307" s="880"/>
    </row>
    <row r="308" spans="1:20" x14ac:dyDescent="0.25">
      <c r="A308" s="858"/>
      <c r="B308" s="888"/>
      <c r="C308" s="842"/>
      <c r="D308" s="878"/>
      <c r="E308" s="879"/>
      <c r="F308" s="878"/>
      <c r="G308" s="878"/>
      <c r="H308" s="770"/>
      <c r="I308" s="770"/>
      <c r="J308" s="770"/>
      <c r="K308" s="770"/>
      <c r="L308" s="846"/>
      <c r="M308" s="847"/>
      <c r="N308" s="846"/>
      <c r="O308" s="846"/>
      <c r="P308" s="846"/>
      <c r="Q308" s="846"/>
      <c r="R308" s="1072"/>
      <c r="S308" s="880"/>
    </row>
    <row r="309" spans="1:20" x14ac:dyDescent="0.25">
      <c r="A309" s="858"/>
      <c r="B309" s="888"/>
      <c r="C309" s="842"/>
      <c r="D309" s="878"/>
      <c r="E309" s="879"/>
      <c r="F309" s="878"/>
      <c r="G309" s="878"/>
      <c r="H309" s="770"/>
      <c r="I309" s="770"/>
      <c r="J309" s="770"/>
      <c r="K309" s="770"/>
      <c r="L309" s="846"/>
      <c r="M309" s="847"/>
      <c r="N309" s="846"/>
      <c r="O309" s="846"/>
      <c r="P309" s="846"/>
      <c r="Q309" s="846"/>
      <c r="R309" s="1072"/>
      <c r="S309" s="880"/>
    </row>
    <row r="310" spans="1:20" x14ac:dyDescent="0.25">
      <c r="A310" s="858"/>
      <c r="B310" s="888"/>
      <c r="C310" s="842"/>
      <c r="D310" s="878"/>
      <c r="E310" s="879"/>
      <c r="F310" s="878"/>
      <c r="G310" s="878"/>
      <c r="H310" s="770"/>
      <c r="I310" s="770"/>
      <c r="J310" s="770"/>
      <c r="K310" s="770"/>
      <c r="L310" s="846"/>
      <c r="M310" s="847"/>
      <c r="N310" s="846"/>
      <c r="O310" s="846"/>
      <c r="P310" s="846"/>
      <c r="Q310" s="846"/>
      <c r="R310" s="1072"/>
      <c r="S310" s="880"/>
    </row>
    <row r="311" spans="1:20" x14ac:dyDescent="0.25">
      <c r="A311" s="858"/>
      <c r="B311" s="888"/>
      <c r="C311" s="842"/>
      <c r="D311" s="878"/>
      <c r="E311" s="879"/>
      <c r="F311" s="878"/>
      <c r="G311" s="878"/>
      <c r="H311" s="770"/>
      <c r="I311" s="770"/>
      <c r="J311" s="770"/>
      <c r="K311" s="770"/>
      <c r="L311" s="846"/>
      <c r="M311" s="847"/>
      <c r="N311" s="846"/>
      <c r="O311" s="846"/>
      <c r="P311" s="846"/>
      <c r="Q311" s="846"/>
      <c r="R311" s="1072"/>
      <c r="S311" s="880"/>
    </row>
    <row r="312" spans="1:20" x14ac:dyDescent="0.25">
      <c r="A312" s="858"/>
      <c r="B312" s="888"/>
      <c r="C312" s="842"/>
      <c r="D312" s="878"/>
      <c r="E312" s="879"/>
      <c r="F312" s="878"/>
      <c r="G312" s="878"/>
      <c r="H312" s="770"/>
      <c r="I312" s="770"/>
      <c r="J312" s="770"/>
      <c r="K312" s="770"/>
      <c r="L312" s="846"/>
      <c r="M312" s="847"/>
      <c r="N312" s="846"/>
      <c r="O312" s="846"/>
      <c r="P312" s="846"/>
      <c r="Q312" s="846"/>
      <c r="R312" s="1072"/>
      <c r="S312" s="880"/>
    </row>
    <row r="313" spans="1:20" x14ac:dyDescent="0.25">
      <c r="A313" s="858"/>
      <c r="B313" s="888"/>
      <c r="C313" s="842"/>
      <c r="D313" s="878"/>
      <c r="E313" s="879"/>
      <c r="F313" s="878"/>
      <c r="G313" s="878"/>
      <c r="H313" s="770"/>
      <c r="I313" s="770"/>
      <c r="J313" s="770"/>
      <c r="K313" s="770"/>
      <c r="L313" s="846"/>
      <c r="M313" s="847"/>
      <c r="N313" s="846"/>
      <c r="O313" s="846"/>
      <c r="P313" s="846"/>
      <c r="Q313" s="846"/>
      <c r="R313" s="1072"/>
      <c r="S313" s="880"/>
    </row>
    <row r="314" spans="1:20" x14ac:dyDescent="0.25">
      <c r="A314" s="858"/>
      <c r="B314" s="888"/>
      <c r="C314" s="842"/>
      <c r="D314" s="878"/>
      <c r="E314" s="879"/>
      <c r="F314" s="878"/>
      <c r="G314" s="878"/>
      <c r="H314" s="770"/>
      <c r="I314" s="770"/>
      <c r="J314" s="770"/>
      <c r="K314" s="770"/>
      <c r="L314" s="846"/>
      <c r="M314" s="847"/>
      <c r="N314" s="846"/>
      <c r="O314" s="846"/>
      <c r="P314" s="846"/>
      <c r="Q314" s="846"/>
      <c r="R314" s="1072"/>
      <c r="S314" s="880"/>
    </row>
    <row r="315" spans="1:20" x14ac:dyDescent="0.25">
      <c r="A315" s="858"/>
      <c r="B315" s="888"/>
      <c r="C315" s="842"/>
      <c r="D315" s="878"/>
      <c r="E315" s="879"/>
      <c r="F315" s="878"/>
      <c r="G315" s="878"/>
      <c r="H315" s="770"/>
      <c r="I315" s="770"/>
      <c r="J315" s="770"/>
      <c r="K315" s="770"/>
      <c r="L315" s="846"/>
      <c r="M315" s="847"/>
      <c r="N315" s="846"/>
      <c r="O315" s="846"/>
      <c r="P315" s="846"/>
      <c r="Q315" s="846"/>
      <c r="R315" s="1072"/>
      <c r="S315" s="880"/>
    </row>
    <row r="316" spans="1:20" x14ac:dyDescent="0.25">
      <c r="B316" s="1238" t="s">
        <v>2128</v>
      </c>
      <c r="C316" s="1238"/>
      <c r="D316" s="1238"/>
      <c r="E316" s="1238"/>
      <c r="F316" s="1238"/>
      <c r="G316" s="1238"/>
      <c r="H316" s="1238"/>
      <c r="I316" s="1238"/>
      <c r="J316" s="1238"/>
      <c r="K316" s="1238"/>
      <c r="L316" s="1238"/>
      <c r="M316" s="1238"/>
      <c r="N316" s="1238"/>
      <c r="O316" s="1238"/>
      <c r="P316" s="1238"/>
      <c r="Q316" s="1238"/>
      <c r="R316" s="1238"/>
      <c r="S316" s="1238"/>
    </row>
    <row r="317" spans="1:20" x14ac:dyDescent="0.25">
      <c r="B317" s="881" t="s">
        <v>1805</v>
      </c>
      <c r="C317" s="882"/>
      <c r="D317" s="883"/>
      <c r="E317" s="883"/>
      <c r="F317" s="883"/>
      <c r="G317" s="883"/>
      <c r="H317" s="884"/>
      <c r="I317" s="884"/>
      <c r="J317" s="884"/>
      <c r="K317" s="884"/>
      <c r="L317" s="884"/>
      <c r="M317" s="885"/>
      <c r="N317" s="884"/>
      <c r="O317" s="884"/>
      <c r="P317" s="884"/>
      <c r="Q317" s="884"/>
      <c r="R317" s="1074"/>
      <c r="S317" s="886"/>
    </row>
    <row r="318" spans="1:20" s="802" customFormat="1" ht="30" x14ac:dyDescent="0.25">
      <c r="B318" s="1234" t="s">
        <v>970</v>
      </c>
      <c r="C318" s="1239" t="s">
        <v>938</v>
      </c>
      <c r="D318" s="1236" t="s">
        <v>1024</v>
      </c>
      <c r="E318" s="1230" t="s">
        <v>1025</v>
      </c>
      <c r="F318" s="1236" t="s">
        <v>1026</v>
      </c>
      <c r="G318" s="1232" t="s">
        <v>1027</v>
      </c>
      <c r="H318" s="803" t="s">
        <v>1862</v>
      </c>
      <c r="I318" s="804" t="s">
        <v>1833</v>
      </c>
      <c r="J318" s="803" t="s">
        <v>1862</v>
      </c>
      <c r="K318" s="1228" t="s">
        <v>1948</v>
      </c>
      <c r="L318" s="1228" t="s">
        <v>1947</v>
      </c>
      <c r="M318" s="805" t="s">
        <v>1818</v>
      </c>
      <c r="N318" s="1228" t="s">
        <v>1819</v>
      </c>
      <c r="O318" s="806" t="s">
        <v>2115</v>
      </c>
      <c r="P318" s="1090" t="s">
        <v>2135</v>
      </c>
      <c r="Q318" s="1090" t="s">
        <v>2136</v>
      </c>
      <c r="R318" s="1065" t="s">
        <v>2132</v>
      </c>
      <c r="S318" s="807" t="s">
        <v>1850</v>
      </c>
      <c r="T318" s="1110" t="s">
        <v>1850</v>
      </c>
    </row>
    <row r="319" spans="1:20" s="802" customFormat="1" x14ac:dyDescent="0.25">
      <c r="B319" s="1235"/>
      <c r="C319" s="1240"/>
      <c r="D319" s="1237"/>
      <c r="E319" s="1231"/>
      <c r="F319" s="1237"/>
      <c r="G319" s="1233"/>
      <c r="H319" s="808"/>
      <c r="I319" s="808" t="s">
        <v>939</v>
      </c>
      <c r="J319" s="808"/>
      <c r="K319" s="1229"/>
      <c r="L319" s="1229"/>
      <c r="M319" s="809" t="s">
        <v>939</v>
      </c>
      <c r="N319" s="1229"/>
      <c r="O319" s="808" t="s">
        <v>939</v>
      </c>
      <c r="P319" s="808" t="s">
        <v>939</v>
      </c>
      <c r="Q319" s="808" t="s">
        <v>939</v>
      </c>
      <c r="R319" s="1066" t="s">
        <v>939</v>
      </c>
      <c r="S319" s="810"/>
      <c r="T319" s="1107"/>
    </row>
    <row r="320" spans="1:20" x14ac:dyDescent="0.25">
      <c r="A320" s="858" t="s">
        <v>1333</v>
      </c>
      <c r="B320" s="812" t="s">
        <v>25</v>
      </c>
      <c r="C320" s="822" t="s">
        <v>59</v>
      </c>
      <c r="D320" s="868">
        <v>70111</v>
      </c>
      <c r="E320" s="815" t="s">
        <v>1689</v>
      </c>
      <c r="F320" s="868">
        <v>23510200</v>
      </c>
      <c r="G320" s="869" t="s">
        <v>266</v>
      </c>
      <c r="H320" s="870"/>
      <c r="I320" s="870">
        <v>800000</v>
      </c>
      <c r="J320" s="870"/>
      <c r="K320" s="870">
        <f>M320</f>
        <v>500000</v>
      </c>
      <c r="L320" s="870"/>
      <c r="M320" s="871">
        <v>500000</v>
      </c>
      <c r="N320" s="870"/>
      <c r="O320" s="870"/>
      <c r="P320" s="870"/>
      <c r="Q320" s="870"/>
      <c r="R320" s="1068"/>
      <c r="S320" s="820"/>
      <c r="T320" s="1104"/>
    </row>
    <row r="321" spans="1:20" x14ac:dyDescent="0.25">
      <c r="A321" s="858" t="s">
        <v>1333</v>
      </c>
      <c r="B321" s="812" t="s">
        <v>3</v>
      </c>
      <c r="C321" s="822" t="s">
        <v>4</v>
      </c>
      <c r="D321" s="868">
        <v>70111</v>
      </c>
      <c r="E321" s="815" t="s">
        <v>1689</v>
      </c>
      <c r="F321" s="868">
        <v>23510200</v>
      </c>
      <c r="G321" s="869" t="s">
        <v>266</v>
      </c>
      <c r="H321" s="870"/>
      <c r="I321" s="870">
        <v>500000</v>
      </c>
      <c r="J321" s="870"/>
      <c r="K321" s="870">
        <f t="shared" ref="K321:K325" si="20">M321</f>
        <v>300000</v>
      </c>
      <c r="L321" s="870"/>
      <c r="M321" s="871">
        <v>300000</v>
      </c>
      <c r="N321" s="870"/>
      <c r="O321" s="870"/>
      <c r="P321" s="870"/>
      <c r="Q321" s="870"/>
      <c r="R321" s="1068"/>
      <c r="S321" s="820"/>
      <c r="T321" s="1104"/>
    </row>
    <row r="322" spans="1:20" x14ac:dyDescent="0.25">
      <c r="A322" s="858" t="s">
        <v>1333</v>
      </c>
      <c r="B322" s="812" t="s">
        <v>32</v>
      </c>
      <c r="C322" s="822" t="s">
        <v>33</v>
      </c>
      <c r="D322" s="868">
        <v>70111</v>
      </c>
      <c r="E322" s="815" t="s">
        <v>1689</v>
      </c>
      <c r="F322" s="868">
        <v>23510200</v>
      </c>
      <c r="G322" s="869" t="s">
        <v>266</v>
      </c>
      <c r="H322" s="870"/>
      <c r="I322" s="870">
        <v>500000</v>
      </c>
      <c r="J322" s="870"/>
      <c r="K322" s="870">
        <f t="shared" si="20"/>
        <v>300000</v>
      </c>
      <c r="L322" s="870"/>
      <c r="M322" s="871">
        <v>300000</v>
      </c>
      <c r="N322" s="870"/>
      <c r="O322" s="870"/>
      <c r="P322" s="870"/>
      <c r="Q322" s="870"/>
      <c r="R322" s="1068"/>
      <c r="S322" s="820"/>
      <c r="T322" s="1104"/>
    </row>
    <row r="323" spans="1:20" x14ac:dyDescent="0.25">
      <c r="A323" s="858" t="s">
        <v>1333</v>
      </c>
      <c r="B323" s="812">
        <v>22020801</v>
      </c>
      <c r="C323" s="822" t="s">
        <v>436</v>
      </c>
      <c r="D323" s="868">
        <v>70111</v>
      </c>
      <c r="E323" s="815" t="s">
        <v>1689</v>
      </c>
      <c r="F323" s="868">
        <v>23510200</v>
      </c>
      <c r="G323" s="869" t="s">
        <v>266</v>
      </c>
      <c r="H323" s="870"/>
      <c r="I323" s="870">
        <v>600000</v>
      </c>
      <c r="J323" s="870"/>
      <c r="K323" s="870">
        <f t="shared" si="20"/>
        <v>350000</v>
      </c>
      <c r="L323" s="870"/>
      <c r="M323" s="871">
        <v>350000</v>
      </c>
      <c r="N323" s="870"/>
      <c r="O323" s="870"/>
      <c r="P323" s="870"/>
      <c r="Q323" s="870"/>
      <c r="R323" s="1068"/>
      <c r="S323" s="820"/>
      <c r="T323" s="1102"/>
    </row>
    <row r="324" spans="1:20" x14ac:dyDescent="0.25">
      <c r="A324" s="858" t="s">
        <v>1333</v>
      </c>
      <c r="B324" s="812" t="s">
        <v>19</v>
      </c>
      <c r="C324" s="822" t="s">
        <v>20</v>
      </c>
      <c r="D324" s="868">
        <v>70111</v>
      </c>
      <c r="E324" s="815" t="s">
        <v>1689</v>
      </c>
      <c r="F324" s="868">
        <v>23510200</v>
      </c>
      <c r="G324" s="869" t="s">
        <v>266</v>
      </c>
      <c r="H324" s="870"/>
      <c r="I324" s="870">
        <v>100000</v>
      </c>
      <c r="J324" s="870"/>
      <c r="K324" s="870">
        <f t="shared" si="20"/>
        <v>100000</v>
      </c>
      <c r="L324" s="870"/>
      <c r="M324" s="871">
        <v>100000</v>
      </c>
      <c r="N324" s="870"/>
      <c r="O324" s="870"/>
      <c r="P324" s="870"/>
      <c r="Q324" s="870"/>
      <c r="R324" s="1068"/>
      <c r="S324" s="820"/>
      <c r="T324" s="1104"/>
    </row>
    <row r="325" spans="1:20" x14ac:dyDescent="0.25">
      <c r="A325" s="858" t="s">
        <v>1333</v>
      </c>
      <c r="B325" s="812" t="s">
        <v>37</v>
      </c>
      <c r="C325" s="822" t="s">
        <v>38</v>
      </c>
      <c r="D325" s="868">
        <v>70111</v>
      </c>
      <c r="E325" s="815" t="s">
        <v>1689</v>
      </c>
      <c r="F325" s="868">
        <v>23510200</v>
      </c>
      <c r="G325" s="869" t="s">
        <v>266</v>
      </c>
      <c r="H325" s="870"/>
      <c r="I325" s="870">
        <v>500000</v>
      </c>
      <c r="J325" s="870"/>
      <c r="K325" s="870">
        <f t="shared" si="20"/>
        <v>200000</v>
      </c>
      <c r="L325" s="870"/>
      <c r="M325" s="871">
        <v>200000</v>
      </c>
      <c r="N325" s="870"/>
      <c r="O325" s="870"/>
      <c r="P325" s="870"/>
      <c r="Q325" s="870"/>
      <c r="R325" s="1068"/>
      <c r="S325" s="820"/>
      <c r="T325" s="1104"/>
    </row>
    <row r="326" spans="1:20" x14ac:dyDescent="0.25">
      <c r="A326" s="858" t="s">
        <v>1333</v>
      </c>
      <c r="B326" s="860"/>
      <c r="C326" s="833" t="s">
        <v>312</v>
      </c>
      <c r="D326" s="861"/>
      <c r="E326" s="862"/>
      <c r="F326" s="863"/>
      <c r="G326" s="863"/>
      <c r="H326" s="767">
        <v>875000</v>
      </c>
      <c r="I326" s="767">
        <v>3000000</v>
      </c>
      <c r="J326" s="767">
        <v>875000</v>
      </c>
      <c r="K326" s="889">
        <f>SUM(K320:K325)</f>
        <v>1750000</v>
      </c>
      <c r="L326" s="837"/>
      <c r="M326" s="838">
        <f>SUM(M320:M325)</f>
        <v>1750000</v>
      </c>
      <c r="N326" s="837"/>
      <c r="O326" s="839">
        <v>1000000</v>
      </c>
      <c r="P326" s="767">
        <v>1375000</v>
      </c>
      <c r="Q326" s="767">
        <v>1375000</v>
      </c>
      <c r="R326" s="1069">
        <f>M326-Q326</f>
        <v>375000</v>
      </c>
      <c r="S326" s="893"/>
      <c r="T326" s="1106"/>
    </row>
    <row r="327" spans="1:20" x14ac:dyDescent="0.25">
      <c r="A327" s="858"/>
      <c r="C327" s="842"/>
      <c r="H327" s="770"/>
      <c r="I327" s="770"/>
      <c r="J327" s="770"/>
      <c r="K327" s="770"/>
      <c r="L327" s="846"/>
      <c r="M327" s="847"/>
      <c r="N327" s="846"/>
      <c r="O327" s="846"/>
      <c r="P327" s="846"/>
      <c r="Q327" s="846"/>
      <c r="R327" s="1072"/>
    </row>
    <row r="328" spans="1:20" x14ac:dyDescent="0.25">
      <c r="A328" s="858"/>
      <c r="C328" s="842"/>
      <c r="H328" s="770"/>
      <c r="I328" s="770"/>
      <c r="J328" s="770"/>
      <c r="K328" s="770"/>
      <c r="L328" s="846"/>
      <c r="M328" s="847"/>
      <c r="N328" s="846"/>
      <c r="O328" s="846"/>
      <c r="P328" s="846"/>
      <c r="Q328" s="846"/>
      <c r="R328" s="1072"/>
    </row>
    <row r="329" spans="1:20" x14ac:dyDescent="0.25">
      <c r="B329" s="1238" t="s">
        <v>2128</v>
      </c>
      <c r="C329" s="1238"/>
      <c r="D329" s="1238"/>
      <c r="E329" s="1238"/>
      <c r="F329" s="1238"/>
      <c r="G329" s="1238"/>
      <c r="H329" s="1238"/>
      <c r="I329" s="1238"/>
      <c r="J329" s="1238"/>
      <c r="K329" s="1238"/>
      <c r="L329" s="1238"/>
      <c r="M329" s="1238"/>
      <c r="N329" s="1238"/>
      <c r="O329" s="1238"/>
      <c r="P329" s="1238"/>
      <c r="Q329" s="1238"/>
      <c r="R329" s="1238"/>
      <c r="S329" s="1238"/>
    </row>
    <row r="330" spans="1:20" x14ac:dyDescent="0.25">
      <c r="B330" s="881" t="s">
        <v>1559</v>
      </c>
      <c r="C330" s="882"/>
      <c r="D330" s="883"/>
      <c r="E330" s="883"/>
      <c r="F330" s="883"/>
      <c r="G330" s="883"/>
      <c r="H330" s="884"/>
      <c r="I330" s="884"/>
      <c r="J330" s="884"/>
      <c r="K330" s="884"/>
      <c r="L330" s="884"/>
      <c r="M330" s="885"/>
      <c r="N330" s="884"/>
      <c r="O330" s="884"/>
      <c r="P330" s="884"/>
      <c r="Q330" s="884"/>
      <c r="R330" s="1074"/>
      <c r="S330" s="886"/>
    </row>
    <row r="331" spans="1:20" s="802" customFormat="1" ht="30" x14ac:dyDescent="0.25">
      <c r="B331" s="1234" t="s">
        <v>970</v>
      </c>
      <c r="C331" s="1239" t="s">
        <v>938</v>
      </c>
      <c r="D331" s="1236" t="s">
        <v>1024</v>
      </c>
      <c r="E331" s="1230" t="s">
        <v>1025</v>
      </c>
      <c r="F331" s="1236" t="s">
        <v>1026</v>
      </c>
      <c r="G331" s="1232" t="s">
        <v>1027</v>
      </c>
      <c r="H331" s="803" t="s">
        <v>1862</v>
      </c>
      <c r="I331" s="804" t="s">
        <v>1833</v>
      </c>
      <c r="J331" s="803" t="s">
        <v>1862</v>
      </c>
      <c r="K331" s="1228" t="s">
        <v>1948</v>
      </c>
      <c r="L331" s="1228" t="s">
        <v>1947</v>
      </c>
      <c r="M331" s="805" t="s">
        <v>1818</v>
      </c>
      <c r="N331" s="1228" t="s">
        <v>1819</v>
      </c>
      <c r="O331" s="806" t="s">
        <v>2115</v>
      </c>
      <c r="P331" s="1090" t="s">
        <v>2135</v>
      </c>
      <c r="Q331" s="1090" t="s">
        <v>2136</v>
      </c>
      <c r="R331" s="1065" t="s">
        <v>2132</v>
      </c>
      <c r="S331" s="807" t="s">
        <v>1850</v>
      </c>
      <c r="T331" s="1110" t="s">
        <v>1850</v>
      </c>
    </row>
    <row r="332" spans="1:20" s="802" customFormat="1" x14ac:dyDescent="0.25">
      <c r="B332" s="1235"/>
      <c r="C332" s="1240"/>
      <c r="D332" s="1237"/>
      <c r="E332" s="1231"/>
      <c r="F332" s="1237"/>
      <c r="G332" s="1233"/>
      <c r="H332" s="808"/>
      <c r="I332" s="808" t="s">
        <v>939</v>
      </c>
      <c r="J332" s="808"/>
      <c r="K332" s="1229"/>
      <c r="L332" s="1229"/>
      <c r="M332" s="809" t="s">
        <v>939</v>
      </c>
      <c r="N332" s="1229"/>
      <c r="O332" s="808" t="s">
        <v>939</v>
      </c>
      <c r="P332" s="808" t="s">
        <v>939</v>
      </c>
      <c r="Q332" s="808" t="s">
        <v>939</v>
      </c>
      <c r="R332" s="1066" t="s">
        <v>939</v>
      </c>
      <c r="S332" s="810"/>
      <c r="T332" s="1107"/>
    </row>
    <row r="333" spans="1:20" x14ac:dyDescent="0.25">
      <c r="A333" s="858" t="s">
        <v>1334</v>
      </c>
      <c r="B333" s="890" t="s">
        <v>25</v>
      </c>
      <c r="C333" s="822" t="s">
        <v>59</v>
      </c>
      <c r="D333" s="868">
        <v>70111</v>
      </c>
      <c r="E333" s="815" t="s">
        <v>1689</v>
      </c>
      <c r="F333" s="868">
        <v>23510200</v>
      </c>
      <c r="G333" s="869" t="s">
        <v>266</v>
      </c>
      <c r="H333" s="870"/>
      <c r="I333" s="870">
        <v>800000</v>
      </c>
      <c r="J333" s="870"/>
      <c r="K333" s="870">
        <f>M333</f>
        <v>500000</v>
      </c>
      <c r="L333" s="870"/>
      <c r="M333" s="871">
        <v>500000</v>
      </c>
      <c r="N333" s="870"/>
      <c r="O333" s="870"/>
      <c r="P333" s="870"/>
      <c r="Q333" s="870"/>
      <c r="R333" s="1068"/>
      <c r="S333" s="820"/>
      <c r="T333" s="1104"/>
    </row>
    <row r="334" spans="1:20" x14ac:dyDescent="0.25">
      <c r="A334" s="858" t="s">
        <v>1334</v>
      </c>
      <c r="B334" s="823" t="s">
        <v>3</v>
      </c>
      <c r="C334" s="822" t="s">
        <v>4</v>
      </c>
      <c r="D334" s="868">
        <v>70111</v>
      </c>
      <c r="E334" s="815" t="s">
        <v>1689</v>
      </c>
      <c r="F334" s="868">
        <v>23510200</v>
      </c>
      <c r="G334" s="869" t="s">
        <v>266</v>
      </c>
      <c r="H334" s="870"/>
      <c r="I334" s="870">
        <v>500000</v>
      </c>
      <c r="J334" s="870"/>
      <c r="K334" s="870">
        <f t="shared" ref="K334:K338" si="21">M334</f>
        <v>300000</v>
      </c>
      <c r="L334" s="870"/>
      <c r="M334" s="871">
        <v>300000</v>
      </c>
      <c r="N334" s="870"/>
      <c r="O334" s="870"/>
      <c r="P334" s="870"/>
      <c r="Q334" s="870"/>
      <c r="R334" s="1068"/>
      <c r="S334" s="820"/>
      <c r="T334" s="1104"/>
    </row>
    <row r="335" spans="1:20" x14ac:dyDescent="0.25">
      <c r="A335" s="858" t="s">
        <v>1334</v>
      </c>
      <c r="B335" s="823" t="s">
        <v>32</v>
      </c>
      <c r="C335" s="822" t="s">
        <v>33</v>
      </c>
      <c r="D335" s="868">
        <v>70111</v>
      </c>
      <c r="E335" s="815" t="s">
        <v>1689</v>
      </c>
      <c r="F335" s="868">
        <v>23510200</v>
      </c>
      <c r="G335" s="869" t="s">
        <v>266</v>
      </c>
      <c r="H335" s="870"/>
      <c r="I335" s="870">
        <v>500000</v>
      </c>
      <c r="J335" s="870"/>
      <c r="K335" s="870">
        <f t="shared" si="21"/>
        <v>300000</v>
      </c>
      <c r="L335" s="870"/>
      <c r="M335" s="871">
        <v>300000</v>
      </c>
      <c r="N335" s="870"/>
      <c r="O335" s="870"/>
      <c r="P335" s="870"/>
      <c r="Q335" s="870"/>
      <c r="R335" s="1068"/>
      <c r="S335" s="820"/>
      <c r="T335" s="1104"/>
    </row>
    <row r="336" spans="1:20" x14ac:dyDescent="0.25">
      <c r="A336" s="858" t="s">
        <v>1334</v>
      </c>
      <c r="B336" s="890" t="s">
        <v>15</v>
      </c>
      <c r="C336" s="822" t="s">
        <v>436</v>
      </c>
      <c r="D336" s="868">
        <v>70111</v>
      </c>
      <c r="E336" s="815" t="s">
        <v>1689</v>
      </c>
      <c r="F336" s="868">
        <v>23510200</v>
      </c>
      <c r="G336" s="869" t="s">
        <v>266</v>
      </c>
      <c r="H336" s="870"/>
      <c r="I336" s="870">
        <v>600000</v>
      </c>
      <c r="J336" s="870"/>
      <c r="K336" s="870">
        <f t="shared" si="21"/>
        <v>350000</v>
      </c>
      <c r="L336" s="870"/>
      <c r="M336" s="871">
        <v>350000</v>
      </c>
      <c r="N336" s="870"/>
      <c r="O336" s="870"/>
      <c r="P336" s="870"/>
      <c r="Q336" s="870"/>
      <c r="R336" s="1068"/>
      <c r="S336" s="820"/>
      <c r="T336" s="1102"/>
    </row>
    <row r="337" spans="1:20" x14ac:dyDescent="0.25">
      <c r="A337" s="858" t="s">
        <v>1334</v>
      </c>
      <c r="B337" s="823" t="s">
        <v>19</v>
      </c>
      <c r="C337" s="822" t="s">
        <v>20</v>
      </c>
      <c r="D337" s="868">
        <v>70111</v>
      </c>
      <c r="E337" s="815" t="s">
        <v>1689</v>
      </c>
      <c r="F337" s="868">
        <v>23510200</v>
      </c>
      <c r="G337" s="869" t="s">
        <v>266</v>
      </c>
      <c r="H337" s="870"/>
      <c r="I337" s="870">
        <v>100000</v>
      </c>
      <c r="J337" s="870"/>
      <c r="K337" s="870">
        <f t="shared" si="21"/>
        <v>100000</v>
      </c>
      <c r="L337" s="870"/>
      <c r="M337" s="871">
        <v>100000</v>
      </c>
      <c r="N337" s="870"/>
      <c r="O337" s="870"/>
      <c r="P337" s="870"/>
      <c r="Q337" s="870"/>
      <c r="R337" s="1068"/>
      <c r="S337" s="820"/>
      <c r="T337" s="1104"/>
    </row>
    <row r="338" spans="1:20" x14ac:dyDescent="0.25">
      <c r="A338" s="858" t="s">
        <v>1334</v>
      </c>
      <c r="B338" s="823" t="s">
        <v>37</v>
      </c>
      <c r="C338" s="822" t="s">
        <v>38</v>
      </c>
      <c r="D338" s="868">
        <v>70111</v>
      </c>
      <c r="E338" s="815" t="s">
        <v>1689</v>
      </c>
      <c r="F338" s="868">
        <v>23510200</v>
      </c>
      <c r="G338" s="869" t="s">
        <v>266</v>
      </c>
      <c r="H338" s="870"/>
      <c r="I338" s="870">
        <v>500000</v>
      </c>
      <c r="J338" s="870"/>
      <c r="K338" s="870">
        <f t="shared" si="21"/>
        <v>200000</v>
      </c>
      <c r="L338" s="870"/>
      <c r="M338" s="871">
        <v>200000</v>
      </c>
      <c r="N338" s="870"/>
      <c r="O338" s="870"/>
      <c r="P338" s="870"/>
      <c r="Q338" s="870"/>
      <c r="R338" s="1068"/>
      <c r="S338" s="820"/>
      <c r="T338" s="1104"/>
    </row>
    <row r="339" spans="1:20" x14ac:dyDescent="0.25">
      <c r="A339" s="858" t="s">
        <v>1334</v>
      </c>
      <c r="B339" s="860"/>
      <c r="C339" s="833" t="s">
        <v>312</v>
      </c>
      <c r="D339" s="861"/>
      <c r="E339" s="862"/>
      <c r="F339" s="863"/>
      <c r="G339" s="863"/>
      <c r="H339" s="767">
        <v>875000</v>
      </c>
      <c r="I339" s="767">
        <v>3000000</v>
      </c>
      <c r="J339" s="767">
        <v>875000</v>
      </c>
      <c r="K339" s="767">
        <f>SUM(K333:K338)</f>
        <v>1750000</v>
      </c>
      <c r="L339" s="837"/>
      <c r="M339" s="838">
        <f>SUM(M333:M338)</f>
        <v>1750000</v>
      </c>
      <c r="N339" s="837"/>
      <c r="O339" s="839">
        <v>1000000</v>
      </c>
      <c r="P339" s="767">
        <v>1375000</v>
      </c>
      <c r="Q339" s="767">
        <v>1375000</v>
      </c>
      <c r="R339" s="1069">
        <f>M339-Q339</f>
        <v>375000</v>
      </c>
      <c r="S339" s="893"/>
      <c r="T339" s="1106"/>
    </row>
    <row r="340" spans="1:20" x14ac:dyDescent="0.25">
      <c r="A340" s="858"/>
      <c r="C340" s="842"/>
      <c r="H340" s="770"/>
      <c r="I340" s="770"/>
      <c r="J340" s="770"/>
      <c r="K340" s="770"/>
      <c r="L340" s="846"/>
      <c r="M340" s="847"/>
      <c r="N340" s="846"/>
      <c r="O340" s="846"/>
      <c r="P340" s="846"/>
      <c r="Q340" s="846"/>
      <c r="R340" s="1072"/>
    </row>
    <row r="341" spans="1:20" x14ac:dyDescent="0.25">
      <c r="A341" s="858"/>
      <c r="C341" s="842"/>
      <c r="H341" s="770"/>
      <c r="I341" s="770"/>
      <c r="J341" s="770"/>
      <c r="K341" s="770"/>
      <c r="L341" s="846"/>
      <c r="M341" s="847"/>
      <c r="N341" s="846"/>
      <c r="O341" s="846"/>
      <c r="P341" s="846"/>
      <c r="Q341" s="846"/>
      <c r="R341" s="1072"/>
    </row>
    <row r="342" spans="1:20" x14ac:dyDescent="0.25">
      <c r="A342" s="858"/>
      <c r="C342" s="842"/>
      <c r="H342" s="770"/>
      <c r="I342" s="770"/>
      <c r="J342" s="770"/>
      <c r="K342" s="770"/>
      <c r="L342" s="846"/>
      <c r="M342" s="847"/>
      <c r="N342" s="846"/>
      <c r="O342" s="846"/>
      <c r="P342" s="846"/>
      <c r="Q342" s="846"/>
      <c r="R342" s="1072"/>
    </row>
    <row r="343" spans="1:20" x14ac:dyDescent="0.25">
      <c r="A343" s="858"/>
      <c r="C343" s="842"/>
      <c r="H343" s="770"/>
      <c r="I343" s="770"/>
      <c r="J343" s="770"/>
      <c r="K343" s="770"/>
      <c r="L343" s="846"/>
      <c r="M343" s="847"/>
      <c r="N343" s="846"/>
      <c r="O343" s="846"/>
      <c r="P343" s="846"/>
      <c r="Q343" s="846"/>
      <c r="R343" s="1072"/>
    </row>
    <row r="344" spans="1:20" x14ac:dyDescent="0.25">
      <c r="A344" s="858"/>
      <c r="C344" s="842"/>
      <c r="H344" s="770"/>
      <c r="I344" s="770"/>
      <c r="J344" s="770"/>
      <c r="K344" s="770"/>
      <c r="L344" s="846"/>
      <c r="M344" s="847"/>
      <c r="N344" s="846"/>
      <c r="O344" s="846"/>
      <c r="P344" s="846"/>
      <c r="Q344" s="846"/>
      <c r="R344" s="1072"/>
    </row>
    <row r="345" spans="1:20" x14ac:dyDescent="0.25">
      <c r="A345" s="858"/>
      <c r="C345" s="842"/>
      <c r="H345" s="770"/>
      <c r="I345" s="770"/>
      <c r="J345" s="770"/>
      <c r="K345" s="770"/>
      <c r="L345" s="846"/>
      <c r="M345" s="847"/>
      <c r="N345" s="846"/>
      <c r="O345" s="846"/>
      <c r="P345" s="846"/>
      <c r="Q345" s="846"/>
      <c r="R345" s="1072"/>
    </row>
    <row r="346" spans="1:20" x14ac:dyDescent="0.25">
      <c r="A346" s="858"/>
      <c r="C346" s="842"/>
      <c r="H346" s="770"/>
      <c r="I346" s="770"/>
      <c r="J346" s="770"/>
      <c r="K346" s="770"/>
      <c r="L346" s="846"/>
      <c r="M346" s="847"/>
      <c r="N346" s="846"/>
      <c r="O346" s="846"/>
      <c r="P346" s="846"/>
      <c r="Q346" s="846"/>
      <c r="R346" s="1072"/>
    </row>
    <row r="347" spans="1:20" x14ac:dyDescent="0.25">
      <c r="A347" s="858"/>
      <c r="C347" s="842"/>
      <c r="H347" s="770"/>
      <c r="I347" s="770"/>
      <c r="J347" s="770"/>
      <c r="K347" s="770"/>
      <c r="L347" s="846"/>
      <c r="M347" s="847"/>
      <c r="N347" s="846"/>
      <c r="O347" s="846"/>
      <c r="P347" s="846"/>
      <c r="Q347" s="846"/>
      <c r="R347" s="1072"/>
    </row>
    <row r="348" spans="1:20" x14ac:dyDescent="0.25">
      <c r="A348" s="858"/>
      <c r="C348" s="842"/>
      <c r="H348" s="770"/>
      <c r="I348" s="770"/>
      <c r="J348" s="770"/>
      <c r="K348" s="770"/>
      <c r="L348" s="846"/>
      <c r="M348" s="847"/>
      <c r="N348" s="846"/>
      <c r="O348" s="846"/>
      <c r="P348" s="846"/>
      <c r="Q348" s="846"/>
      <c r="R348" s="1072"/>
    </row>
    <row r="349" spans="1:20" x14ac:dyDescent="0.25">
      <c r="B349" s="1238" t="s">
        <v>2128</v>
      </c>
      <c r="C349" s="1238"/>
      <c r="D349" s="1238"/>
      <c r="E349" s="1238"/>
      <c r="F349" s="1238"/>
      <c r="G349" s="1238"/>
      <c r="H349" s="1238"/>
      <c r="I349" s="1238"/>
      <c r="J349" s="1238"/>
      <c r="K349" s="1238"/>
      <c r="L349" s="1238"/>
      <c r="M349" s="1238"/>
      <c r="N349" s="1238"/>
      <c r="O349" s="1238"/>
      <c r="P349" s="1238"/>
      <c r="Q349" s="1238"/>
      <c r="R349" s="1238"/>
      <c r="S349" s="1238"/>
    </row>
    <row r="350" spans="1:20" x14ac:dyDescent="0.25">
      <c r="B350" s="881" t="s">
        <v>1558</v>
      </c>
      <c r="C350" s="882"/>
      <c r="D350" s="883"/>
      <c r="E350" s="883"/>
      <c r="F350" s="883"/>
      <c r="G350" s="883"/>
      <c r="H350" s="884"/>
      <c r="I350" s="884"/>
      <c r="J350" s="884"/>
      <c r="K350" s="884"/>
      <c r="L350" s="884"/>
      <c r="M350" s="885"/>
      <c r="N350" s="884"/>
      <c r="O350" s="884"/>
      <c r="P350" s="884"/>
      <c r="Q350" s="884"/>
      <c r="R350" s="1074"/>
      <c r="S350" s="886"/>
    </row>
    <row r="351" spans="1:20" s="802" customFormat="1" ht="30" x14ac:dyDescent="0.25">
      <c r="B351" s="1234" t="s">
        <v>970</v>
      </c>
      <c r="C351" s="1239" t="s">
        <v>938</v>
      </c>
      <c r="D351" s="1236" t="s">
        <v>1024</v>
      </c>
      <c r="E351" s="1230" t="s">
        <v>1025</v>
      </c>
      <c r="F351" s="1236" t="s">
        <v>1026</v>
      </c>
      <c r="G351" s="1232" t="s">
        <v>1027</v>
      </c>
      <c r="H351" s="803" t="s">
        <v>1862</v>
      </c>
      <c r="I351" s="804" t="s">
        <v>1833</v>
      </c>
      <c r="J351" s="803" t="s">
        <v>1862</v>
      </c>
      <c r="K351" s="1228" t="s">
        <v>1948</v>
      </c>
      <c r="L351" s="1228" t="s">
        <v>1947</v>
      </c>
      <c r="M351" s="805" t="s">
        <v>1818</v>
      </c>
      <c r="N351" s="1228" t="s">
        <v>1819</v>
      </c>
      <c r="O351" s="806" t="s">
        <v>2115</v>
      </c>
      <c r="P351" s="1090" t="s">
        <v>2135</v>
      </c>
      <c r="Q351" s="1090" t="s">
        <v>2136</v>
      </c>
      <c r="R351" s="1065" t="s">
        <v>2132</v>
      </c>
      <c r="S351" s="807" t="s">
        <v>1850</v>
      </c>
      <c r="T351" s="1110" t="s">
        <v>1850</v>
      </c>
    </row>
    <row r="352" spans="1:20" s="802" customFormat="1" x14ac:dyDescent="0.25">
      <c r="B352" s="1235"/>
      <c r="C352" s="1240"/>
      <c r="D352" s="1237"/>
      <c r="E352" s="1231"/>
      <c r="F352" s="1237"/>
      <c r="G352" s="1233"/>
      <c r="H352" s="808"/>
      <c r="I352" s="808" t="s">
        <v>939</v>
      </c>
      <c r="J352" s="808"/>
      <c r="K352" s="1229"/>
      <c r="L352" s="1229"/>
      <c r="M352" s="809" t="s">
        <v>939</v>
      </c>
      <c r="N352" s="1229"/>
      <c r="O352" s="808" t="s">
        <v>939</v>
      </c>
      <c r="P352" s="808" t="s">
        <v>939</v>
      </c>
      <c r="Q352" s="808" t="s">
        <v>939</v>
      </c>
      <c r="R352" s="1066" t="s">
        <v>939</v>
      </c>
      <c r="S352" s="810"/>
      <c r="T352" s="1107"/>
    </row>
    <row r="353" spans="1:20" x14ac:dyDescent="0.25">
      <c r="A353" s="858" t="s">
        <v>1335</v>
      </c>
      <c r="B353" s="890" t="s">
        <v>25</v>
      </c>
      <c r="C353" s="822" t="s">
        <v>59</v>
      </c>
      <c r="D353" s="868">
        <v>70111</v>
      </c>
      <c r="E353" s="815" t="s">
        <v>1689</v>
      </c>
      <c r="F353" s="868">
        <v>23510200</v>
      </c>
      <c r="G353" s="869" t="s">
        <v>266</v>
      </c>
      <c r="H353" s="870"/>
      <c r="I353" s="870">
        <v>800000</v>
      </c>
      <c r="J353" s="870"/>
      <c r="K353" s="870">
        <f>M353</f>
        <v>500000</v>
      </c>
      <c r="L353" s="870"/>
      <c r="M353" s="871">
        <v>500000</v>
      </c>
      <c r="N353" s="870"/>
      <c r="O353" s="870"/>
      <c r="P353" s="870"/>
      <c r="Q353" s="870"/>
      <c r="R353" s="1068"/>
      <c r="S353" s="820"/>
      <c r="T353" s="1104"/>
    </row>
    <row r="354" spans="1:20" x14ac:dyDescent="0.25">
      <c r="A354" s="858" t="s">
        <v>1335</v>
      </c>
      <c r="B354" s="823" t="s">
        <v>3</v>
      </c>
      <c r="C354" s="822" t="s">
        <v>4</v>
      </c>
      <c r="D354" s="868">
        <v>70111</v>
      </c>
      <c r="E354" s="815" t="s">
        <v>1689</v>
      </c>
      <c r="F354" s="868">
        <v>23510200</v>
      </c>
      <c r="G354" s="869" t="s">
        <v>266</v>
      </c>
      <c r="H354" s="870"/>
      <c r="I354" s="870">
        <v>500000</v>
      </c>
      <c r="J354" s="870"/>
      <c r="K354" s="870">
        <f t="shared" ref="K354:K358" si="22">M354</f>
        <v>300000</v>
      </c>
      <c r="L354" s="870"/>
      <c r="M354" s="871">
        <v>300000</v>
      </c>
      <c r="N354" s="870"/>
      <c r="O354" s="870"/>
      <c r="P354" s="870"/>
      <c r="Q354" s="870"/>
      <c r="R354" s="1068"/>
      <c r="S354" s="820"/>
      <c r="T354" s="1104"/>
    </row>
    <row r="355" spans="1:20" x14ac:dyDescent="0.25">
      <c r="A355" s="858" t="s">
        <v>1335</v>
      </c>
      <c r="B355" s="823" t="s">
        <v>32</v>
      </c>
      <c r="C355" s="822" t="s">
        <v>33</v>
      </c>
      <c r="D355" s="868">
        <v>70111</v>
      </c>
      <c r="E355" s="815" t="s">
        <v>1689</v>
      </c>
      <c r="F355" s="868">
        <v>23510200</v>
      </c>
      <c r="G355" s="869" t="s">
        <v>266</v>
      </c>
      <c r="H355" s="870"/>
      <c r="I355" s="870">
        <v>500000</v>
      </c>
      <c r="J355" s="870"/>
      <c r="K355" s="870">
        <f t="shared" si="22"/>
        <v>300000</v>
      </c>
      <c r="L355" s="870"/>
      <c r="M355" s="871">
        <v>300000</v>
      </c>
      <c r="N355" s="870"/>
      <c r="O355" s="870"/>
      <c r="P355" s="870"/>
      <c r="Q355" s="870"/>
      <c r="R355" s="1068"/>
      <c r="S355" s="820"/>
      <c r="T355" s="1104"/>
    </row>
    <row r="356" spans="1:20" x14ac:dyDescent="0.25">
      <c r="A356" s="858" t="s">
        <v>1335</v>
      </c>
      <c r="B356" s="890" t="s">
        <v>15</v>
      </c>
      <c r="C356" s="822" t="s">
        <v>436</v>
      </c>
      <c r="D356" s="868">
        <v>70111</v>
      </c>
      <c r="E356" s="815" t="s">
        <v>1689</v>
      </c>
      <c r="F356" s="868">
        <v>23510200</v>
      </c>
      <c r="G356" s="869" t="s">
        <v>266</v>
      </c>
      <c r="H356" s="870"/>
      <c r="I356" s="870">
        <v>600000</v>
      </c>
      <c r="J356" s="870"/>
      <c r="K356" s="870">
        <f t="shared" si="22"/>
        <v>350000</v>
      </c>
      <c r="L356" s="870"/>
      <c r="M356" s="871">
        <v>350000</v>
      </c>
      <c r="N356" s="870"/>
      <c r="O356" s="870"/>
      <c r="P356" s="870"/>
      <c r="Q356" s="870"/>
      <c r="R356" s="1068"/>
      <c r="S356" s="820"/>
      <c r="T356" s="1102"/>
    </row>
    <row r="357" spans="1:20" x14ac:dyDescent="0.25">
      <c r="A357" s="858" t="s">
        <v>1335</v>
      </c>
      <c r="B357" s="823" t="s">
        <v>19</v>
      </c>
      <c r="C357" s="822" t="s">
        <v>20</v>
      </c>
      <c r="D357" s="868">
        <v>70111</v>
      </c>
      <c r="E357" s="815" t="s">
        <v>1689</v>
      </c>
      <c r="F357" s="868">
        <v>23510200</v>
      </c>
      <c r="G357" s="869" t="s">
        <v>266</v>
      </c>
      <c r="H357" s="870"/>
      <c r="I357" s="870">
        <v>100000</v>
      </c>
      <c r="J357" s="870"/>
      <c r="K357" s="870">
        <f t="shared" si="22"/>
        <v>100000</v>
      </c>
      <c r="L357" s="870"/>
      <c r="M357" s="871">
        <v>100000</v>
      </c>
      <c r="N357" s="870"/>
      <c r="O357" s="870"/>
      <c r="P357" s="870"/>
      <c r="Q357" s="870"/>
      <c r="R357" s="1068"/>
      <c r="S357" s="820"/>
      <c r="T357" s="1104"/>
    </row>
    <row r="358" spans="1:20" x14ac:dyDescent="0.25">
      <c r="A358" s="858" t="s">
        <v>1335</v>
      </c>
      <c r="B358" s="823" t="s">
        <v>37</v>
      </c>
      <c r="C358" s="822" t="s">
        <v>38</v>
      </c>
      <c r="D358" s="868">
        <v>70111</v>
      </c>
      <c r="E358" s="815" t="s">
        <v>1689</v>
      </c>
      <c r="F358" s="868">
        <v>23510200</v>
      </c>
      <c r="G358" s="869" t="s">
        <v>266</v>
      </c>
      <c r="H358" s="870"/>
      <c r="I358" s="870">
        <v>500000</v>
      </c>
      <c r="J358" s="870"/>
      <c r="K358" s="870">
        <f t="shared" si="22"/>
        <v>200000</v>
      </c>
      <c r="L358" s="870"/>
      <c r="M358" s="871">
        <v>200000</v>
      </c>
      <c r="N358" s="870"/>
      <c r="O358" s="870"/>
      <c r="P358" s="870"/>
      <c r="Q358" s="870"/>
      <c r="R358" s="1068"/>
      <c r="S358" s="820"/>
      <c r="T358" s="1104"/>
    </row>
    <row r="359" spans="1:20" x14ac:dyDescent="0.25">
      <c r="A359" s="858" t="s">
        <v>1335</v>
      </c>
      <c r="B359" s="860"/>
      <c r="C359" s="833" t="s">
        <v>312</v>
      </c>
      <c r="D359" s="861"/>
      <c r="E359" s="862"/>
      <c r="F359" s="863"/>
      <c r="G359" s="863"/>
      <c r="H359" s="767">
        <v>875000</v>
      </c>
      <c r="I359" s="767">
        <v>3000000</v>
      </c>
      <c r="J359" s="767">
        <v>875000</v>
      </c>
      <c r="K359" s="767">
        <f>SUM(K353:K358)</f>
        <v>1750000</v>
      </c>
      <c r="L359" s="837"/>
      <c r="M359" s="838">
        <f>SUM(M353:M358)</f>
        <v>1750000</v>
      </c>
      <c r="N359" s="837"/>
      <c r="O359" s="839">
        <v>1000000</v>
      </c>
      <c r="P359" s="767">
        <v>1375000</v>
      </c>
      <c r="Q359" s="767">
        <v>1375000</v>
      </c>
      <c r="R359" s="1069">
        <f>M359-Q359</f>
        <v>375000</v>
      </c>
      <c r="S359" s="893"/>
      <c r="T359" s="1106"/>
    </row>
    <row r="360" spans="1:20" x14ac:dyDescent="0.25">
      <c r="A360" s="858"/>
      <c r="C360" s="842"/>
      <c r="H360" s="770"/>
      <c r="I360" s="770"/>
      <c r="J360" s="770"/>
      <c r="K360" s="770"/>
      <c r="L360" s="846"/>
      <c r="M360" s="847"/>
      <c r="N360" s="846"/>
      <c r="O360" s="846"/>
      <c r="P360" s="846"/>
      <c r="Q360" s="846"/>
      <c r="R360" s="1072"/>
    </row>
    <row r="361" spans="1:20" x14ac:dyDescent="0.25">
      <c r="A361" s="858"/>
      <c r="C361" s="842"/>
      <c r="H361" s="770"/>
      <c r="I361" s="770"/>
      <c r="J361" s="770"/>
      <c r="K361" s="770"/>
      <c r="L361" s="846"/>
      <c r="M361" s="847"/>
      <c r="N361" s="846"/>
      <c r="O361" s="846"/>
      <c r="P361" s="846"/>
      <c r="Q361" s="846"/>
      <c r="R361" s="1072"/>
    </row>
    <row r="362" spans="1:20" x14ac:dyDescent="0.25">
      <c r="B362" s="1238" t="s">
        <v>2128</v>
      </c>
      <c r="C362" s="1238"/>
      <c r="D362" s="1238"/>
      <c r="E362" s="1238"/>
      <c r="F362" s="1238"/>
      <c r="G362" s="1238"/>
      <c r="H362" s="1238"/>
      <c r="I362" s="1238"/>
      <c r="J362" s="1238"/>
      <c r="K362" s="1238"/>
      <c r="L362" s="1238"/>
      <c r="M362" s="1238"/>
      <c r="N362" s="1238"/>
      <c r="O362" s="1238"/>
      <c r="P362" s="1238"/>
      <c r="Q362" s="1238"/>
      <c r="R362" s="1238"/>
      <c r="S362" s="1238"/>
    </row>
    <row r="363" spans="1:20" x14ac:dyDescent="0.25">
      <c r="B363" s="881" t="s">
        <v>1560</v>
      </c>
      <c r="C363" s="882"/>
      <c r="D363" s="883"/>
      <c r="E363" s="883"/>
      <c r="F363" s="883"/>
      <c r="G363" s="883"/>
      <c r="H363" s="884"/>
      <c r="I363" s="884"/>
      <c r="J363" s="884"/>
      <c r="K363" s="884"/>
      <c r="L363" s="884"/>
      <c r="M363" s="885"/>
      <c r="N363" s="884"/>
      <c r="O363" s="884"/>
      <c r="P363" s="884"/>
      <c r="Q363" s="884"/>
      <c r="R363" s="1074"/>
      <c r="S363" s="886"/>
    </row>
    <row r="364" spans="1:20" s="802" customFormat="1" ht="30" x14ac:dyDescent="0.25">
      <c r="B364" s="1234" t="s">
        <v>970</v>
      </c>
      <c r="C364" s="1239" t="s">
        <v>938</v>
      </c>
      <c r="D364" s="1236" t="s">
        <v>1024</v>
      </c>
      <c r="E364" s="1230" t="s">
        <v>1025</v>
      </c>
      <c r="F364" s="1236" t="s">
        <v>1026</v>
      </c>
      <c r="G364" s="1232" t="s">
        <v>1027</v>
      </c>
      <c r="H364" s="803" t="s">
        <v>1862</v>
      </c>
      <c r="I364" s="804" t="s">
        <v>1833</v>
      </c>
      <c r="J364" s="803" t="s">
        <v>1862</v>
      </c>
      <c r="K364" s="1228" t="s">
        <v>1948</v>
      </c>
      <c r="L364" s="1228" t="s">
        <v>1947</v>
      </c>
      <c r="M364" s="805" t="s">
        <v>1818</v>
      </c>
      <c r="N364" s="1228" t="s">
        <v>1819</v>
      </c>
      <c r="O364" s="806" t="s">
        <v>2115</v>
      </c>
      <c r="P364" s="1090" t="s">
        <v>2135</v>
      </c>
      <c r="Q364" s="1090" t="s">
        <v>2136</v>
      </c>
      <c r="R364" s="1065" t="s">
        <v>2132</v>
      </c>
      <c r="S364" s="807" t="s">
        <v>1850</v>
      </c>
      <c r="T364" s="1110" t="s">
        <v>1850</v>
      </c>
    </row>
    <row r="365" spans="1:20" s="802" customFormat="1" x14ac:dyDescent="0.25">
      <c r="B365" s="1235"/>
      <c r="C365" s="1240"/>
      <c r="D365" s="1237"/>
      <c r="E365" s="1231"/>
      <c r="F365" s="1237"/>
      <c r="G365" s="1233"/>
      <c r="H365" s="808"/>
      <c r="I365" s="808" t="s">
        <v>939</v>
      </c>
      <c r="J365" s="808"/>
      <c r="K365" s="1229"/>
      <c r="L365" s="1229"/>
      <c r="M365" s="809" t="s">
        <v>939</v>
      </c>
      <c r="N365" s="1229"/>
      <c r="O365" s="808" t="s">
        <v>939</v>
      </c>
      <c r="P365" s="808" t="s">
        <v>939</v>
      </c>
      <c r="Q365" s="808" t="s">
        <v>939</v>
      </c>
      <c r="R365" s="1066" t="s">
        <v>939</v>
      </c>
      <c r="S365" s="810"/>
      <c r="T365" s="1107"/>
    </row>
    <row r="366" spans="1:20" x14ac:dyDescent="0.25">
      <c r="A366" s="858" t="s">
        <v>1336</v>
      </c>
      <c r="B366" s="890" t="s">
        <v>25</v>
      </c>
      <c r="C366" s="822" t="s">
        <v>59</v>
      </c>
      <c r="D366" s="868">
        <v>70111</v>
      </c>
      <c r="E366" s="815" t="s">
        <v>1689</v>
      </c>
      <c r="F366" s="868">
        <v>23510200</v>
      </c>
      <c r="G366" s="869" t="s">
        <v>266</v>
      </c>
      <c r="H366" s="870"/>
      <c r="I366" s="870">
        <v>800000</v>
      </c>
      <c r="J366" s="870"/>
      <c r="K366" s="870">
        <f>M366</f>
        <v>500000</v>
      </c>
      <c r="L366" s="870"/>
      <c r="M366" s="871">
        <v>500000</v>
      </c>
      <c r="N366" s="870"/>
      <c r="O366" s="870"/>
      <c r="P366" s="870"/>
      <c r="Q366" s="870"/>
      <c r="R366" s="1068"/>
      <c r="S366" s="820"/>
      <c r="T366" s="1104"/>
    </row>
    <row r="367" spans="1:20" x14ac:dyDescent="0.25">
      <c r="A367" s="858" t="s">
        <v>1336</v>
      </c>
      <c r="B367" s="823" t="s">
        <v>3</v>
      </c>
      <c r="C367" s="822" t="s">
        <v>4</v>
      </c>
      <c r="D367" s="868">
        <v>70111</v>
      </c>
      <c r="E367" s="815" t="s">
        <v>1689</v>
      </c>
      <c r="F367" s="868">
        <v>23510200</v>
      </c>
      <c r="G367" s="869" t="s">
        <v>266</v>
      </c>
      <c r="H367" s="870"/>
      <c r="I367" s="870">
        <v>500000</v>
      </c>
      <c r="J367" s="870"/>
      <c r="K367" s="870">
        <f t="shared" ref="K367:K371" si="23">M367</f>
        <v>300000</v>
      </c>
      <c r="L367" s="870"/>
      <c r="M367" s="871">
        <v>300000</v>
      </c>
      <c r="N367" s="870"/>
      <c r="O367" s="870"/>
      <c r="P367" s="870"/>
      <c r="Q367" s="870"/>
      <c r="R367" s="1068"/>
      <c r="S367" s="820"/>
      <c r="T367" s="1104"/>
    </row>
    <row r="368" spans="1:20" x14ac:dyDescent="0.25">
      <c r="A368" s="858" t="s">
        <v>1336</v>
      </c>
      <c r="B368" s="823" t="s">
        <v>32</v>
      </c>
      <c r="C368" s="822" t="s">
        <v>33</v>
      </c>
      <c r="D368" s="868">
        <v>70111</v>
      </c>
      <c r="E368" s="815" t="s">
        <v>1689</v>
      </c>
      <c r="F368" s="868">
        <v>23510200</v>
      </c>
      <c r="G368" s="869" t="s">
        <v>266</v>
      </c>
      <c r="H368" s="870"/>
      <c r="I368" s="870">
        <v>500000</v>
      </c>
      <c r="J368" s="870"/>
      <c r="K368" s="870">
        <f t="shared" si="23"/>
        <v>300000</v>
      </c>
      <c r="L368" s="870"/>
      <c r="M368" s="871">
        <v>300000</v>
      </c>
      <c r="N368" s="870"/>
      <c r="O368" s="870"/>
      <c r="P368" s="870"/>
      <c r="Q368" s="870"/>
      <c r="R368" s="1068"/>
      <c r="S368" s="820"/>
      <c r="T368" s="1104"/>
    </row>
    <row r="369" spans="1:20" x14ac:dyDescent="0.25">
      <c r="A369" s="858" t="s">
        <v>1336</v>
      </c>
      <c r="B369" s="890" t="s">
        <v>15</v>
      </c>
      <c r="C369" s="822" t="s">
        <v>436</v>
      </c>
      <c r="D369" s="868">
        <v>70111</v>
      </c>
      <c r="E369" s="815" t="s">
        <v>1689</v>
      </c>
      <c r="F369" s="868">
        <v>23510200</v>
      </c>
      <c r="G369" s="869" t="s">
        <v>266</v>
      </c>
      <c r="H369" s="870"/>
      <c r="I369" s="870">
        <v>600000</v>
      </c>
      <c r="J369" s="870"/>
      <c r="K369" s="870">
        <f t="shared" si="23"/>
        <v>350000</v>
      </c>
      <c r="L369" s="870"/>
      <c r="M369" s="871">
        <v>350000</v>
      </c>
      <c r="N369" s="870"/>
      <c r="O369" s="870"/>
      <c r="P369" s="870"/>
      <c r="Q369" s="870"/>
      <c r="R369" s="1068"/>
      <c r="S369" s="820"/>
      <c r="T369" s="1102"/>
    </row>
    <row r="370" spans="1:20" x14ac:dyDescent="0.25">
      <c r="A370" s="858" t="s">
        <v>1336</v>
      </c>
      <c r="B370" s="823" t="s">
        <v>19</v>
      </c>
      <c r="C370" s="822" t="s">
        <v>20</v>
      </c>
      <c r="D370" s="868">
        <v>70111</v>
      </c>
      <c r="E370" s="815" t="s">
        <v>1689</v>
      </c>
      <c r="F370" s="868">
        <v>23510200</v>
      </c>
      <c r="G370" s="869" t="s">
        <v>266</v>
      </c>
      <c r="H370" s="870"/>
      <c r="I370" s="870">
        <v>100000</v>
      </c>
      <c r="J370" s="870"/>
      <c r="K370" s="870">
        <f t="shared" si="23"/>
        <v>100000</v>
      </c>
      <c r="L370" s="870"/>
      <c r="M370" s="871">
        <v>100000</v>
      </c>
      <c r="N370" s="870"/>
      <c r="O370" s="870"/>
      <c r="P370" s="870"/>
      <c r="Q370" s="870"/>
      <c r="R370" s="1068"/>
      <c r="S370" s="820"/>
      <c r="T370" s="1104"/>
    </row>
    <row r="371" spans="1:20" x14ac:dyDescent="0.25">
      <c r="A371" s="858" t="s">
        <v>1336</v>
      </c>
      <c r="B371" s="823" t="s">
        <v>37</v>
      </c>
      <c r="C371" s="822" t="s">
        <v>38</v>
      </c>
      <c r="D371" s="868">
        <v>70111</v>
      </c>
      <c r="E371" s="815" t="s">
        <v>1689</v>
      </c>
      <c r="F371" s="868">
        <v>23510200</v>
      </c>
      <c r="G371" s="869" t="s">
        <v>266</v>
      </c>
      <c r="H371" s="870"/>
      <c r="I371" s="870">
        <v>500000</v>
      </c>
      <c r="J371" s="870"/>
      <c r="K371" s="870">
        <f t="shared" si="23"/>
        <v>200000</v>
      </c>
      <c r="L371" s="870"/>
      <c r="M371" s="871">
        <v>200000</v>
      </c>
      <c r="N371" s="870"/>
      <c r="O371" s="870"/>
      <c r="P371" s="870"/>
      <c r="Q371" s="870"/>
      <c r="R371" s="1068"/>
      <c r="S371" s="820"/>
      <c r="T371" s="1104"/>
    </row>
    <row r="372" spans="1:20" x14ac:dyDescent="0.25">
      <c r="A372" s="858" t="s">
        <v>1336</v>
      </c>
      <c r="B372" s="860"/>
      <c r="C372" s="833" t="s">
        <v>312</v>
      </c>
      <c r="D372" s="861"/>
      <c r="E372" s="862"/>
      <c r="F372" s="863"/>
      <c r="G372" s="863"/>
      <c r="H372" s="767">
        <v>875000</v>
      </c>
      <c r="I372" s="767">
        <v>3000000</v>
      </c>
      <c r="J372" s="767">
        <v>875000</v>
      </c>
      <c r="K372" s="767">
        <f>SUM(K366:K371)</f>
        <v>1750000</v>
      </c>
      <c r="L372" s="837"/>
      <c r="M372" s="838">
        <f>SUM(M366:M371)</f>
        <v>1750000</v>
      </c>
      <c r="N372" s="837"/>
      <c r="O372" s="839">
        <v>1000000</v>
      </c>
      <c r="P372" s="767">
        <v>1375000</v>
      </c>
      <c r="Q372" s="767">
        <v>1375000</v>
      </c>
      <c r="R372" s="1069">
        <f>M372-Q372</f>
        <v>375000</v>
      </c>
      <c r="S372" s="893"/>
      <c r="T372" s="1106"/>
    </row>
    <row r="373" spans="1:20" x14ac:dyDescent="0.25">
      <c r="A373" s="858"/>
      <c r="C373" s="842"/>
      <c r="H373" s="770"/>
      <c r="I373" s="770"/>
      <c r="J373" s="770"/>
      <c r="K373" s="770"/>
      <c r="L373" s="846"/>
      <c r="M373" s="847"/>
      <c r="N373" s="846"/>
      <c r="O373" s="846"/>
      <c r="P373" s="846"/>
      <c r="Q373" s="846"/>
    </row>
    <row r="374" spans="1:20" x14ac:dyDescent="0.25">
      <c r="A374" s="858"/>
      <c r="C374" s="842"/>
      <c r="H374" s="770"/>
      <c r="I374" s="770"/>
      <c r="J374" s="770"/>
      <c r="K374" s="770"/>
      <c r="L374" s="846"/>
      <c r="M374" s="847"/>
      <c r="N374" s="846"/>
      <c r="O374" s="846"/>
      <c r="P374" s="846"/>
      <c r="Q374" s="846"/>
    </row>
    <row r="375" spans="1:20" x14ac:dyDescent="0.25">
      <c r="A375" s="858"/>
      <c r="C375" s="842"/>
      <c r="H375" s="770"/>
      <c r="I375" s="770"/>
      <c r="J375" s="770"/>
      <c r="K375" s="770"/>
      <c r="L375" s="846"/>
      <c r="M375" s="847"/>
      <c r="N375" s="846"/>
      <c r="O375" s="846"/>
      <c r="P375" s="846"/>
      <c r="Q375" s="846"/>
    </row>
    <row r="376" spans="1:20" x14ac:dyDescent="0.25">
      <c r="A376" s="858"/>
      <c r="C376" s="842"/>
      <c r="H376" s="770"/>
      <c r="I376" s="770"/>
      <c r="J376" s="770"/>
      <c r="K376" s="770"/>
      <c r="L376" s="846"/>
      <c r="M376" s="847"/>
      <c r="N376" s="846"/>
      <c r="O376" s="846"/>
      <c r="P376" s="846"/>
      <c r="Q376" s="846"/>
    </row>
    <row r="377" spans="1:20" x14ac:dyDescent="0.25">
      <c r="A377" s="858"/>
      <c r="C377" s="842"/>
      <c r="H377" s="770"/>
      <c r="I377" s="770"/>
      <c r="J377" s="770"/>
      <c r="K377" s="770"/>
      <c r="L377" s="846"/>
      <c r="M377" s="847"/>
      <c r="N377" s="846"/>
      <c r="O377" s="846"/>
      <c r="P377" s="846"/>
      <c r="Q377" s="846"/>
    </row>
    <row r="378" spans="1:20" x14ac:dyDescent="0.25">
      <c r="A378" s="858"/>
      <c r="C378" s="842"/>
      <c r="H378" s="770"/>
      <c r="I378" s="770"/>
      <c r="J378" s="770"/>
      <c r="K378" s="770"/>
      <c r="L378" s="846"/>
      <c r="M378" s="847"/>
      <c r="N378" s="846"/>
      <c r="O378" s="846"/>
      <c r="P378" s="846"/>
      <c r="Q378" s="846"/>
    </row>
    <row r="379" spans="1:20" x14ac:dyDescent="0.25">
      <c r="A379" s="858"/>
      <c r="C379" s="842"/>
      <c r="H379" s="770"/>
      <c r="I379" s="770"/>
      <c r="J379" s="770"/>
      <c r="K379" s="770"/>
      <c r="L379" s="846"/>
      <c r="M379" s="847"/>
      <c r="N379" s="846"/>
      <c r="O379" s="846"/>
      <c r="P379" s="846"/>
      <c r="Q379" s="846"/>
    </row>
    <row r="380" spans="1:20" x14ac:dyDescent="0.25">
      <c r="A380" s="858"/>
      <c r="C380" s="842"/>
      <c r="H380" s="770"/>
      <c r="I380" s="770"/>
      <c r="J380" s="770"/>
      <c r="K380" s="770"/>
      <c r="L380" s="846"/>
      <c r="M380" s="847"/>
      <c r="N380" s="846"/>
      <c r="O380" s="846"/>
      <c r="P380" s="846"/>
      <c r="Q380" s="846"/>
    </row>
    <row r="381" spans="1:20" x14ac:dyDescent="0.25">
      <c r="A381" s="858"/>
      <c r="C381" s="842"/>
      <c r="H381" s="770"/>
      <c r="I381" s="770"/>
      <c r="J381" s="770"/>
      <c r="K381" s="770"/>
      <c r="L381" s="846"/>
      <c r="M381" s="847"/>
      <c r="N381" s="846"/>
      <c r="O381" s="846"/>
      <c r="P381" s="846"/>
      <c r="Q381" s="846"/>
    </row>
    <row r="382" spans="1:20" x14ac:dyDescent="0.25">
      <c r="A382" s="858"/>
      <c r="C382" s="842"/>
      <c r="H382" s="770"/>
      <c r="I382" s="770"/>
      <c r="J382" s="770"/>
      <c r="K382" s="770"/>
      <c r="L382" s="846"/>
      <c r="M382" s="847"/>
      <c r="N382" s="846"/>
      <c r="O382" s="846"/>
      <c r="P382" s="846"/>
      <c r="Q382" s="846"/>
    </row>
    <row r="383" spans="1:20" x14ac:dyDescent="0.25">
      <c r="B383" s="1238" t="s">
        <v>2128</v>
      </c>
      <c r="C383" s="1238"/>
      <c r="D383" s="1238"/>
      <c r="E383" s="1238"/>
      <c r="F383" s="1238"/>
      <c r="G383" s="1238"/>
      <c r="H383" s="1238"/>
      <c r="I383" s="1238"/>
      <c r="J383" s="1238"/>
      <c r="K383" s="1238"/>
      <c r="L383" s="1238"/>
      <c r="M383" s="1238"/>
      <c r="N383" s="1238"/>
      <c r="O383" s="1238"/>
      <c r="P383" s="1238"/>
      <c r="Q383" s="1238"/>
      <c r="R383" s="1238"/>
      <c r="S383" s="1238"/>
    </row>
    <row r="384" spans="1:20" x14ac:dyDescent="0.25">
      <c r="B384" s="881" t="s">
        <v>1561</v>
      </c>
      <c r="C384" s="882"/>
      <c r="D384" s="883"/>
      <c r="E384" s="883"/>
      <c r="F384" s="883"/>
      <c r="G384" s="883"/>
      <c r="H384" s="884"/>
      <c r="I384" s="884"/>
      <c r="J384" s="884"/>
      <c r="K384" s="884"/>
      <c r="L384" s="884"/>
      <c r="M384" s="885"/>
      <c r="N384" s="884"/>
      <c r="O384" s="884"/>
      <c r="P384" s="884"/>
      <c r="Q384" s="884"/>
      <c r="R384" s="1074"/>
      <c r="S384" s="886"/>
    </row>
    <row r="385" spans="1:20" s="802" customFormat="1" ht="30" x14ac:dyDescent="0.25">
      <c r="B385" s="1234" t="s">
        <v>970</v>
      </c>
      <c r="C385" s="1239" t="s">
        <v>938</v>
      </c>
      <c r="D385" s="1236" t="s">
        <v>1024</v>
      </c>
      <c r="E385" s="1230" t="s">
        <v>1025</v>
      </c>
      <c r="F385" s="1236" t="s">
        <v>1026</v>
      </c>
      <c r="G385" s="1232" t="s">
        <v>1027</v>
      </c>
      <c r="H385" s="803" t="s">
        <v>1862</v>
      </c>
      <c r="I385" s="804" t="s">
        <v>1833</v>
      </c>
      <c r="J385" s="803" t="s">
        <v>1862</v>
      </c>
      <c r="K385" s="1228" t="s">
        <v>1948</v>
      </c>
      <c r="L385" s="1228" t="s">
        <v>1947</v>
      </c>
      <c r="M385" s="805" t="s">
        <v>1818</v>
      </c>
      <c r="N385" s="1228" t="s">
        <v>1819</v>
      </c>
      <c r="O385" s="806" t="s">
        <v>2115</v>
      </c>
      <c r="P385" s="1090" t="s">
        <v>2135</v>
      </c>
      <c r="Q385" s="1090" t="s">
        <v>2136</v>
      </c>
      <c r="R385" s="1065" t="s">
        <v>2132</v>
      </c>
      <c r="S385" s="807" t="s">
        <v>1850</v>
      </c>
      <c r="T385" s="1110" t="s">
        <v>1850</v>
      </c>
    </row>
    <row r="386" spans="1:20" s="802" customFormat="1" x14ac:dyDescent="0.25">
      <c r="B386" s="1235"/>
      <c r="C386" s="1240"/>
      <c r="D386" s="1237"/>
      <c r="E386" s="1231"/>
      <c r="F386" s="1237"/>
      <c r="G386" s="1233"/>
      <c r="H386" s="808"/>
      <c r="I386" s="808" t="s">
        <v>939</v>
      </c>
      <c r="J386" s="808"/>
      <c r="K386" s="1229"/>
      <c r="L386" s="1229"/>
      <c r="M386" s="809" t="s">
        <v>939</v>
      </c>
      <c r="N386" s="1229"/>
      <c r="O386" s="808" t="s">
        <v>939</v>
      </c>
      <c r="P386" s="808" t="s">
        <v>939</v>
      </c>
      <c r="Q386" s="808" t="s">
        <v>939</v>
      </c>
      <c r="R386" s="1066" t="s">
        <v>939</v>
      </c>
      <c r="S386" s="810"/>
      <c r="T386" s="1107"/>
    </row>
    <row r="387" spans="1:20" x14ac:dyDescent="0.25">
      <c r="A387" s="858" t="s">
        <v>416</v>
      </c>
      <c r="B387" s="812" t="s">
        <v>267</v>
      </c>
      <c r="C387" s="822" t="s">
        <v>268</v>
      </c>
      <c r="D387" s="829" t="s">
        <v>16</v>
      </c>
      <c r="E387" s="815" t="s">
        <v>1689</v>
      </c>
      <c r="F387" s="816" t="s">
        <v>27</v>
      </c>
      <c r="G387" s="869" t="s">
        <v>266</v>
      </c>
      <c r="H387" s="830">
        <v>200000</v>
      </c>
      <c r="I387" s="830">
        <v>867500</v>
      </c>
      <c r="J387" s="830">
        <v>200000</v>
      </c>
      <c r="K387" s="830">
        <f>M387</f>
        <v>867500</v>
      </c>
      <c r="L387" s="830"/>
      <c r="M387" s="826">
        <v>867500</v>
      </c>
      <c r="N387" s="830"/>
      <c r="O387" s="830"/>
      <c r="P387" s="830">
        <f t="shared" ref="P387:P388" si="24">Q387-O387</f>
        <v>0</v>
      </c>
      <c r="Q387" s="830">
        <v>0</v>
      </c>
      <c r="R387" s="1068">
        <f>M387-Q387</f>
        <v>867500</v>
      </c>
      <c r="S387" s="820"/>
      <c r="T387" s="1104"/>
    </row>
    <row r="388" spans="1:20" x14ac:dyDescent="0.25">
      <c r="A388" s="858" t="s">
        <v>416</v>
      </c>
      <c r="B388" s="812" t="s">
        <v>3</v>
      </c>
      <c r="C388" s="822" t="s">
        <v>4</v>
      </c>
      <c r="D388" s="829" t="s">
        <v>16</v>
      </c>
      <c r="E388" s="815" t="s">
        <v>1689</v>
      </c>
      <c r="F388" s="816" t="s">
        <v>27</v>
      </c>
      <c r="G388" s="869" t="s">
        <v>266</v>
      </c>
      <c r="H388" s="830">
        <v>100000</v>
      </c>
      <c r="I388" s="830">
        <v>575000</v>
      </c>
      <c r="J388" s="830">
        <v>100000</v>
      </c>
      <c r="K388" s="830">
        <f t="shared" ref="K388:K398" si="25">M388</f>
        <v>575000</v>
      </c>
      <c r="L388" s="830"/>
      <c r="M388" s="826">
        <v>575000</v>
      </c>
      <c r="N388" s="830"/>
      <c r="O388" s="830"/>
      <c r="P388" s="830">
        <f t="shared" si="24"/>
        <v>0</v>
      </c>
      <c r="Q388" s="830">
        <v>0</v>
      </c>
      <c r="R388" s="1068">
        <f t="shared" ref="R388:R398" si="26">M388-Q388</f>
        <v>575000</v>
      </c>
      <c r="S388" s="820"/>
      <c r="T388" s="1104"/>
    </row>
    <row r="389" spans="1:20" x14ac:dyDescent="0.25">
      <c r="A389" s="858" t="s">
        <v>416</v>
      </c>
      <c r="B389" s="812" t="s">
        <v>106</v>
      </c>
      <c r="C389" s="822" t="s">
        <v>107</v>
      </c>
      <c r="D389" s="829" t="s">
        <v>16</v>
      </c>
      <c r="E389" s="815" t="s">
        <v>1689</v>
      </c>
      <c r="F389" s="816" t="s">
        <v>27</v>
      </c>
      <c r="G389" s="869" t="s">
        <v>266</v>
      </c>
      <c r="H389" s="830">
        <v>15425000</v>
      </c>
      <c r="I389" s="830">
        <v>30000000</v>
      </c>
      <c r="J389" s="830">
        <v>15425000</v>
      </c>
      <c r="K389" s="830">
        <f t="shared" si="25"/>
        <v>20000000</v>
      </c>
      <c r="L389" s="830"/>
      <c r="M389" s="826">
        <v>20000000</v>
      </c>
      <c r="N389" s="830"/>
      <c r="O389" s="830">
        <v>15425000</v>
      </c>
      <c r="P389" s="830">
        <f>Q389-O389</f>
        <v>0</v>
      </c>
      <c r="Q389" s="830">
        <v>15425000</v>
      </c>
      <c r="R389" s="1068">
        <f t="shared" si="26"/>
        <v>4575000</v>
      </c>
      <c r="S389" s="820"/>
      <c r="T389" s="1104"/>
    </row>
    <row r="390" spans="1:20" x14ac:dyDescent="0.25">
      <c r="A390" s="858" t="s">
        <v>416</v>
      </c>
      <c r="B390" s="812" t="s">
        <v>32</v>
      </c>
      <c r="C390" s="822" t="s">
        <v>33</v>
      </c>
      <c r="D390" s="829" t="s">
        <v>16</v>
      </c>
      <c r="E390" s="815" t="s">
        <v>1689</v>
      </c>
      <c r="F390" s="816" t="s">
        <v>27</v>
      </c>
      <c r="G390" s="869" t="s">
        <v>266</v>
      </c>
      <c r="H390" s="830">
        <v>50000</v>
      </c>
      <c r="I390" s="830">
        <v>150000</v>
      </c>
      <c r="J390" s="830">
        <v>50000</v>
      </c>
      <c r="K390" s="830">
        <f t="shared" si="25"/>
        <v>150000</v>
      </c>
      <c r="L390" s="830"/>
      <c r="M390" s="826">
        <v>150000</v>
      </c>
      <c r="N390" s="830"/>
      <c r="O390" s="830"/>
      <c r="P390" s="830">
        <f t="shared" ref="P390:P398" si="27">Q390-O390</f>
        <v>0</v>
      </c>
      <c r="Q390" s="830">
        <v>0</v>
      </c>
      <c r="R390" s="1068">
        <f t="shared" si="26"/>
        <v>150000</v>
      </c>
      <c r="S390" s="820"/>
      <c r="T390" s="1104"/>
    </row>
    <row r="391" spans="1:20" x14ac:dyDescent="0.25">
      <c r="A391" s="858" t="s">
        <v>416</v>
      </c>
      <c r="B391" s="812" t="s">
        <v>11</v>
      </c>
      <c r="C391" s="822" t="s">
        <v>12</v>
      </c>
      <c r="D391" s="829" t="s">
        <v>16</v>
      </c>
      <c r="E391" s="815" t="s">
        <v>1689</v>
      </c>
      <c r="F391" s="816" t="s">
        <v>27</v>
      </c>
      <c r="G391" s="869" t="s">
        <v>266</v>
      </c>
      <c r="H391" s="830">
        <v>8150000</v>
      </c>
      <c r="I391" s="830">
        <v>23000000</v>
      </c>
      <c r="J391" s="830">
        <v>8150000</v>
      </c>
      <c r="K391" s="830">
        <f t="shared" si="25"/>
        <v>17880000</v>
      </c>
      <c r="L391" s="830"/>
      <c r="M391" s="826">
        <f>22880000-5000000</f>
        <v>17880000</v>
      </c>
      <c r="N391" s="830"/>
      <c r="O391" s="830">
        <v>9100000</v>
      </c>
      <c r="P391" s="830">
        <f t="shared" si="27"/>
        <v>6150000</v>
      </c>
      <c r="Q391" s="830">
        <v>15250000</v>
      </c>
      <c r="R391" s="1068">
        <f t="shared" si="26"/>
        <v>2630000</v>
      </c>
      <c r="S391" s="820"/>
      <c r="T391" s="1104"/>
    </row>
    <row r="392" spans="1:20" x14ac:dyDescent="0.25">
      <c r="A392" s="858" t="s">
        <v>416</v>
      </c>
      <c r="B392" s="812" t="s">
        <v>13</v>
      </c>
      <c r="C392" s="822" t="s">
        <v>14</v>
      </c>
      <c r="D392" s="829" t="s">
        <v>16</v>
      </c>
      <c r="E392" s="815" t="s">
        <v>1689</v>
      </c>
      <c r="F392" s="816" t="s">
        <v>27</v>
      </c>
      <c r="G392" s="869" t="s">
        <v>266</v>
      </c>
      <c r="H392" s="830">
        <v>75000</v>
      </c>
      <c r="I392" s="830">
        <v>175000</v>
      </c>
      <c r="J392" s="830">
        <v>75000</v>
      </c>
      <c r="K392" s="830">
        <f t="shared" si="25"/>
        <v>175000</v>
      </c>
      <c r="L392" s="830"/>
      <c r="M392" s="826">
        <v>175000</v>
      </c>
      <c r="N392" s="830"/>
      <c r="O392" s="830"/>
      <c r="P392" s="830">
        <f t="shared" si="27"/>
        <v>0</v>
      </c>
      <c r="Q392" s="830">
        <v>0</v>
      </c>
      <c r="R392" s="1068">
        <f t="shared" si="26"/>
        <v>175000</v>
      </c>
      <c r="S392" s="820"/>
      <c r="T392" s="1104"/>
    </row>
    <row r="393" spans="1:20" x14ac:dyDescent="0.25">
      <c r="A393" s="858" t="s">
        <v>416</v>
      </c>
      <c r="B393" s="812" t="s">
        <v>269</v>
      </c>
      <c r="C393" s="822" t="s">
        <v>270</v>
      </c>
      <c r="D393" s="829" t="s">
        <v>16</v>
      </c>
      <c r="E393" s="815" t="s">
        <v>1689</v>
      </c>
      <c r="F393" s="816" t="s">
        <v>27</v>
      </c>
      <c r="G393" s="869" t="s">
        <v>266</v>
      </c>
      <c r="H393" s="830"/>
      <c r="I393" s="830">
        <v>2000000</v>
      </c>
      <c r="J393" s="830"/>
      <c r="K393" s="830">
        <f t="shared" si="25"/>
        <v>2000000</v>
      </c>
      <c r="L393" s="830"/>
      <c r="M393" s="826">
        <v>2000000</v>
      </c>
      <c r="N393" s="830"/>
      <c r="O393" s="830"/>
      <c r="P393" s="830">
        <f t="shared" si="27"/>
        <v>0</v>
      </c>
      <c r="Q393" s="830">
        <v>0</v>
      </c>
      <c r="R393" s="1068">
        <f t="shared" si="26"/>
        <v>2000000</v>
      </c>
      <c r="S393" s="820"/>
      <c r="T393" s="1104"/>
    </row>
    <row r="394" spans="1:20" x14ac:dyDescent="0.25">
      <c r="A394" s="858" t="s">
        <v>416</v>
      </c>
      <c r="B394" s="812" t="s">
        <v>718</v>
      </c>
      <c r="C394" s="822" t="s">
        <v>719</v>
      </c>
      <c r="D394" s="829" t="s">
        <v>16</v>
      </c>
      <c r="E394" s="815" t="s">
        <v>1689</v>
      </c>
      <c r="F394" s="816" t="s">
        <v>27</v>
      </c>
      <c r="G394" s="869" t="s">
        <v>266</v>
      </c>
      <c r="H394" s="830"/>
      <c r="I394" s="830">
        <v>4500000</v>
      </c>
      <c r="J394" s="830"/>
      <c r="K394" s="830">
        <f t="shared" si="25"/>
        <v>4500000</v>
      </c>
      <c r="L394" s="830"/>
      <c r="M394" s="826">
        <v>4500000</v>
      </c>
      <c r="N394" s="830"/>
      <c r="O394" s="830"/>
      <c r="P394" s="830">
        <f t="shared" si="27"/>
        <v>1137500</v>
      </c>
      <c r="Q394" s="830">
        <v>1137500</v>
      </c>
      <c r="R394" s="1068">
        <f t="shared" si="26"/>
        <v>3362500</v>
      </c>
      <c r="S394" s="820"/>
      <c r="T394" s="1104"/>
    </row>
    <row r="395" spans="1:20" x14ac:dyDescent="0.25">
      <c r="A395" s="858" t="s">
        <v>416</v>
      </c>
      <c r="B395" s="812" t="s">
        <v>15</v>
      </c>
      <c r="C395" s="822" t="s">
        <v>436</v>
      </c>
      <c r="D395" s="829" t="s">
        <v>16</v>
      </c>
      <c r="E395" s="815" t="s">
        <v>1689</v>
      </c>
      <c r="F395" s="816" t="s">
        <v>27</v>
      </c>
      <c r="G395" s="869" t="s">
        <v>266</v>
      </c>
      <c r="H395" s="830">
        <v>300000</v>
      </c>
      <c r="I395" s="830">
        <v>527500</v>
      </c>
      <c r="J395" s="830">
        <v>300000</v>
      </c>
      <c r="K395" s="830">
        <f t="shared" si="25"/>
        <v>527500</v>
      </c>
      <c r="L395" s="830"/>
      <c r="M395" s="826">
        <v>527500</v>
      </c>
      <c r="N395" s="830"/>
      <c r="O395" s="830"/>
      <c r="P395" s="830">
        <f t="shared" si="27"/>
        <v>0</v>
      </c>
      <c r="Q395" s="830">
        <v>0</v>
      </c>
      <c r="R395" s="1068">
        <f t="shared" si="26"/>
        <v>527500</v>
      </c>
      <c r="S395" s="820"/>
      <c r="T395" s="1104"/>
    </row>
    <row r="396" spans="1:20" x14ac:dyDescent="0.25">
      <c r="A396" s="858" t="s">
        <v>416</v>
      </c>
      <c r="B396" s="812" t="s">
        <v>17</v>
      </c>
      <c r="C396" s="822" t="s">
        <v>18</v>
      </c>
      <c r="D396" s="829" t="s">
        <v>16</v>
      </c>
      <c r="E396" s="815" t="s">
        <v>1689</v>
      </c>
      <c r="F396" s="816" t="s">
        <v>27</v>
      </c>
      <c r="G396" s="869" t="s">
        <v>266</v>
      </c>
      <c r="H396" s="830">
        <v>12000</v>
      </c>
      <c r="I396" s="830">
        <v>35000</v>
      </c>
      <c r="J396" s="830">
        <v>12000</v>
      </c>
      <c r="K396" s="830">
        <f t="shared" si="25"/>
        <v>35000</v>
      </c>
      <c r="L396" s="830"/>
      <c r="M396" s="826">
        <v>35000</v>
      </c>
      <c r="N396" s="830"/>
      <c r="O396" s="830"/>
      <c r="P396" s="830">
        <f t="shared" si="27"/>
        <v>0</v>
      </c>
      <c r="Q396" s="830">
        <v>0</v>
      </c>
      <c r="R396" s="1068">
        <f t="shared" si="26"/>
        <v>35000</v>
      </c>
      <c r="S396" s="820"/>
      <c r="T396" s="1104"/>
    </row>
    <row r="397" spans="1:20" x14ac:dyDescent="0.25">
      <c r="A397" s="858" t="s">
        <v>416</v>
      </c>
      <c r="B397" s="812" t="s">
        <v>19</v>
      </c>
      <c r="C397" s="822" t="s">
        <v>20</v>
      </c>
      <c r="D397" s="829" t="s">
        <v>16</v>
      </c>
      <c r="E397" s="815" t="s">
        <v>1689</v>
      </c>
      <c r="F397" s="816" t="s">
        <v>27</v>
      </c>
      <c r="G397" s="869" t="s">
        <v>266</v>
      </c>
      <c r="H397" s="830">
        <v>500</v>
      </c>
      <c r="I397" s="830">
        <v>20000</v>
      </c>
      <c r="J397" s="830">
        <v>500</v>
      </c>
      <c r="K397" s="830">
        <f t="shared" si="25"/>
        <v>20000</v>
      </c>
      <c r="L397" s="830"/>
      <c r="M397" s="826">
        <v>20000</v>
      </c>
      <c r="N397" s="830"/>
      <c r="O397" s="830"/>
      <c r="P397" s="830">
        <f t="shared" si="27"/>
        <v>0</v>
      </c>
      <c r="Q397" s="830">
        <v>0</v>
      </c>
      <c r="R397" s="1068">
        <f t="shared" si="26"/>
        <v>20000</v>
      </c>
      <c r="S397" s="820"/>
      <c r="T397" s="1104"/>
    </row>
    <row r="398" spans="1:20" x14ac:dyDescent="0.25">
      <c r="A398" s="858" t="s">
        <v>416</v>
      </c>
      <c r="B398" s="812" t="s">
        <v>37</v>
      </c>
      <c r="C398" s="822" t="s">
        <v>38</v>
      </c>
      <c r="D398" s="829" t="s">
        <v>16</v>
      </c>
      <c r="E398" s="815" t="s">
        <v>1689</v>
      </c>
      <c r="F398" s="816" t="s">
        <v>27</v>
      </c>
      <c r="G398" s="869" t="s">
        <v>266</v>
      </c>
      <c r="H398" s="830">
        <v>50000</v>
      </c>
      <c r="I398" s="830">
        <v>150000</v>
      </c>
      <c r="J398" s="830">
        <v>50000</v>
      </c>
      <c r="K398" s="830">
        <f t="shared" si="25"/>
        <v>150000</v>
      </c>
      <c r="L398" s="830"/>
      <c r="M398" s="826">
        <v>150000</v>
      </c>
      <c r="N398" s="830"/>
      <c r="O398" s="830"/>
      <c r="P398" s="830">
        <f t="shared" si="27"/>
        <v>100000</v>
      </c>
      <c r="Q398" s="830">
        <v>100000</v>
      </c>
      <c r="R398" s="1068">
        <f t="shared" si="26"/>
        <v>50000</v>
      </c>
      <c r="S398" s="820"/>
      <c r="T398" s="1104"/>
    </row>
    <row r="399" spans="1:20" x14ac:dyDescent="0.25">
      <c r="A399" s="858" t="s">
        <v>416</v>
      </c>
      <c r="B399" s="832"/>
      <c r="C399" s="833" t="s">
        <v>312</v>
      </c>
      <c r="D399" s="834"/>
      <c r="E399" s="835"/>
      <c r="F399" s="836"/>
      <c r="G399" s="836"/>
      <c r="H399" s="837">
        <f>SUM(H387:H398)</f>
        <v>24362500</v>
      </c>
      <c r="I399" s="837">
        <f>SUM(I387:I398)</f>
        <v>62000000</v>
      </c>
      <c r="J399" s="837">
        <f>SUM(J387:J398)</f>
        <v>24362500</v>
      </c>
      <c r="K399" s="837">
        <f>SUM(K387:K398)</f>
        <v>46880000</v>
      </c>
      <c r="L399" s="837"/>
      <c r="M399" s="838">
        <f>SUM(M387:M398)</f>
        <v>46880000</v>
      </c>
      <c r="N399" s="837"/>
      <c r="O399" s="839">
        <f>SUM(O387:O398)</f>
        <v>24525000</v>
      </c>
      <c r="P399" s="839">
        <f>SUM(P387:P398)</f>
        <v>7387500</v>
      </c>
      <c r="Q399" s="839">
        <f>SUM(Q387:Q398)</f>
        <v>31912500</v>
      </c>
      <c r="R399" s="1069"/>
      <c r="S399" s="840"/>
      <c r="T399" s="1106"/>
    </row>
    <row r="400" spans="1:20" x14ac:dyDescent="0.25">
      <c r="B400" s="841"/>
      <c r="C400" s="842"/>
      <c r="D400" s="843"/>
      <c r="E400" s="844"/>
      <c r="F400" s="845"/>
      <c r="G400" s="845"/>
      <c r="H400" s="895"/>
      <c r="I400" s="895"/>
      <c r="J400" s="895"/>
      <c r="K400" s="895"/>
      <c r="L400" s="846"/>
      <c r="M400" s="847"/>
      <c r="N400" s="846"/>
      <c r="O400" s="846"/>
      <c r="P400" s="846"/>
      <c r="Q400" s="846"/>
    </row>
    <row r="401" spans="1:35" x14ac:dyDescent="0.25">
      <c r="B401" s="1238" t="s">
        <v>2129</v>
      </c>
      <c r="C401" s="1238"/>
      <c r="D401" s="1238"/>
      <c r="E401" s="1238"/>
      <c r="F401" s="1238"/>
      <c r="G401" s="1238"/>
      <c r="H401" s="1238"/>
      <c r="I401" s="1238"/>
      <c r="J401" s="1238"/>
      <c r="K401" s="1238"/>
      <c r="L401" s="1238"/>
      <c r="M401" s="1238"/>
      <c r="N401" s="1238"/>
      <c r="O401" s="1238"/>
      <c r="P401" s="1238"/>
      <c r="Q401" s="1238"/>
      <c r="R401" s="1238"/>
      <c r="S401" s="1238"/>
    </row>
    <row r="402" spans="1:35" x14ac:dyDescent="0.25">
      <c r="B402" s="881" t="s">
        <v>1561</v>
      </c>
      <c r="C402" s="882"/>
      <c r="D402" s="883"/>
      <c r="E402" s="883"/>
      <c r="F402" s="883"/>
      <c r="G402" s="883"/>
      <c r="H402" s="884"/>
      <c r="I402" s="884"/>
      <c r="J402" s="884"/>
      <c r="K402" s="884"/>
      <c r="L402" s="884"/>
      <c r="M402" s="885"/>
      <c r="N402" s="884"/>
      <c r="O402" s="884"/>
      <c r="P402" s="884"/>
      <c r="Q402" s="884"/>
      <c r="R402" s="1074"/>
      <c r="S402" s="886"/>
    </row>
    <row r="403" spans="1:35" ht="30" x14ac:dyDescent="0.25">
      <c r="B403" s="1234" t="s">
        <v>970</v>
      </c>
      <c r="C403" s="1239" t="s">
        <v>938</v>
      </c>
      <c r="D403" s="1236" t="s">
        <v>1024</v>
      </c>
      <c r="E403" s="1230" t="s">
        <v>1025</v>
      </c>
      <c r="F403" s="1236" t="s">
        <v>1026</v>
      </c>
      <c r="G403" s="1232" t="s">
        <v>1027</v>
      </c>
      <c r="H403" s="803" t="s">
        <v>1862</v>
      </c>
      <c r="I403" s="804" t="s">
        <v>1833</v>
      </c>
      <c r="J403" s="803" t="s">
        <v>1862</v>
      </c>
      <c r="K403" s="1228" t="s">
        <v>1948</v>
      </c>
      <c r="L403" s="1228" t="s">
        <v>1947</v>
      </c>
      <c r="M403" s="805" t="s">
        <v>1818</v>
      </c>
      <c r="N403" s="1228" t="s">
        <v>1819</v>
      </c>
      <c r="O403" s="806" t="s">
        <v>2115</v>
      </c>
      <c r="P403" s="1090" t="s">
        <v>2135</v>
      </c>
      <c r="Q403" s="1090" t="s">
        <v>2136</v>
      </c>
      <c r="R403" s="1065" t="s">
        <v>2132</v>
      </c>
      <c r="S403" s="807" t="s">
        <v>1850</v>
      </c>
      <c r="T403" s="1110" t="s">
        <v>1850</v>
      </c>
    </row>
    <row r="404" spans="1:35" x14ac:dyDescent="0.25">
      <c r="B404" s="1235"/>
      <c r="C404" s="1240"/>
      <c r="D404" s="1237"/>
      <c r="E404" s="1231"/>
      <c r="F404" s="1237"/>
      <c r="G404" s="1233"/>
      <c r="H404" s="808"/>
      <c r="I404" s="808" t="s">
        <v>939</v>
      </c>
      <c r="J404" s="808"/>
      <c r="K404" s="1229"/>
      <c r="L404" s="1229"/>
      <c r="M404" s="809" t="s">
        <v>939</v>
      </c>
      <c r="N404" s="1229"/>
      <c r="O404" s="808" t="s">
        <v>939</v>
      </c>
      <c r="P404" s="808" t="s">
        <v>939</v>
      </c>
      <c r="Q404" s="808" t="s">
        <v>939</v>
      </c>
      <c r="R404" s="1066" t="s">
        <v>939</v>
      </c>
      <c r="S404" s="810"/>
      <c r="T404" s="1106"/>
    </row>
    <row r="405" spans="1:35" x14ac:dyDescent="0.25">
      <c r="A405" s="858" t="s">
        <v>416</v>
      </c>
      <c r="B405" s="890" t="s">
        <v>356</v>
      </c>
      <c r="C405" s="822" t="s">
        <v>686</v>
      </c>
      <c r="D405" s="829" t="s">
        <v>16</v>
      </c>
      <c r="E405" s="815" t="s">
        <v>1689</v>
      </c>
      <c r="F405" s="823" t="s">
        <v>27</v>
      </c>
      <c r="G405" s="896" t="s">
        <v>235</v>
      </c>
      <c r="H405" s="871"/>
      <c r="I405" s="871">
        <v>100000000</v>
      </c>
      <c r="J405" s="871"/>
      <c r="K405" s="871">
        <f>M405-L405</f>
        <v>0</v>
      </c>
      <c r="L405" s="871">
        <v>50000000</v>
      </c>
      <c r="M405" s="871">
        <v>50000000</v>
      </c>
      <c r="N405" s="871"/>
      <c r="O405" s="871"/>
      <c r="P405" s="871"/>
      <c r="Q405" s="871"/>
      <c r="R405" s="1068">
        <f>M405-Q405</f>
        <v>50000000</v>
      </c>
      <c r="S405" s="827"/>
      <c r="T405" s="1104"/>
    </row>
    <row r="406" spans="1:35" x14ac:dyDescent="0.25">
      <c r="A406" s="858" t="s">
        <v>416</v>
      </c>
      <c r="B406" s="890" t="s">
        <v>332</v>
      </c>
      <c r="C406" s="822" t="s">
        <v>333</v>
      </c>
      <c r="D406" s="829" t="s">
        <v>16</v>
      </c>
      <c r="E406" s="815" t="s">
        <v>1689</v>
      </c>
      <c r="F406" s="823" t="s">
        <v>27</v>
      </c>
      <c r="G406" s="896" t="s">
        <v>235</v>
      </c>
      <c r="H406" s="871"/>
      <c r="I406" s="871">
        <v>100000000</v>
      </c>
      <c r="J406" s="871"/>
      <c r="K406" s="871">
        <v>50000000</v>
      </c>
      <c r="L406" s="871">
        <v>0</v>
      </c>
      <c r="M406" s="871">
        <v>50000000</v>
      </c>
      <c r="N406" s="871"/>
      <c r="O406" s="871"/>
      <c r="P406" s="871"/>
      <c r="Q406" s="871"/>
      <c r="R406" s="1068">
        <f t="shared" ref="R406:R409" si="28">M406-Q406</f>
        <v>50000000</v>
      </c>
      <c r="S406" s="827"/>
      <c r="T406" s="1104"/>
    </row>
    <row r="407" spans="1:35" x14ac:dyDescent="0.25">
      <c r="A407" s="858" t="s">
        <v>416</v>
      </c>
      <c r="B407" s="890" t="s">
        <v>352</v>
      </c>
      <c r="C407" s="822" t="s">
        <v>353</v>
      </c>
      <c r="D407" s="829" t="s">
        <v>16</v>
      </c>
      <c r="E407" s="815" t="s">
        <v>1689</v>
      </c>
      <c r="F407" s="823" t="s">
        <v>27</v>
      </c>
      <c r="G407" s="896" t="s">
        <v>235</v>
      </c>
      <c r="H407" s="871"/>
      <c r="I407" s="871">
        <v>100000000</v>
      </c>
      <c r="J407" s="871"/>
      <c r="K407" s="871">
        <v>0</v>
      </c>
      <c r="L407" s="871">
        <v>50000000</v>
      </c>
      <c r="M407" s="871">
        <v>50000000</v>
      </c>
      <c r="N407" s="871"/>
      <c r="O407" s="871"/>
      <c r="P407" s="871"/>
      <c r="Q407" s="871"/>
      <c r="R407" s="1068">
        <f t="shared" si="28"/>
        <v>50000000</v>
      </c>
      <c r="S407" s="827"/>
      <c r="T407" s="1104"/>
    </row>
    <row r="408" spans="1:35" x14ac:dyDescent="0.25">
      <c r="A408" s="858" t="s">
        <v>416</v>
      </c>
      <c r="B408" s="890" t="s">
        <v>240</v>
      </c>
      <c r="C408" s="822" t="s">
        <v>763</v>
      </c>
      <c r="D408" s="829" t="s">
        <v>16</v>
      </c>
      <c r="E408" s="815" t="s">
        <v>1689</v>
      </c>
      <c r="F408" s="823" t="s">
        <v>27</v>
      </c>
      <c r="G408" s="896" t="s">
        <v>235</v>
      </c>
      <c r="H408" s="871"/>
      <c r="I408" s="871">
        <v>150000000</v>
      </c>
      <c r="J408" s="871"/>
      <c r="K408" s="871">
        <v>0</v>
      </c>
      <c r="L408" s="871">
        <v>75000000</v>
      </c>
      <c r="M408" s="871">
        <v>75000000</v>
      </c>
      <c r="N408" s="871"/>
      <c r="O408" s="871"/>
      <c r="P408" s="871"/>
      <c r="Q408" s="871"/>
      <c r="R408" s="1068">
        <f t="shared" si="28"/>
        <v>75000000</v>
      </c>
      <c r="S408" s="827"/>
      <c r="T408" s="1104"/>
    </row>
    <row r="409" spans="1:35" ht="60" x14ac:dyDescent="0.25">
      <c r="A409" s="858" t="s">
        <v>416</v>
      </c>
      <c r="B409" s="890" t="s">
        <v>467</v>
      </c>
      <c r="C409" s="822" t="s">
        <v>163</v>
      </c>
      <c r="D409" s="829" t="s">
        <v>16</v>
      </c>
      <c r="E409" s="815" t="s">
        <v>1689</v>
      </c>
      <c r="F409" s="823" t="s">
        <v>27</v>
      </c>
      <c r="G409" s="896" t="s">
        <v>235</v>
      </c>
      <c r="H409" s="871">
        <v>3584000</v>
      </c>
      <c r="I409" s="871">
        <v>50000000</v>
      </c>
      <c r="J409" s="871">
        <v>3584000</v>
      </c>
      <c r="K409" s="871">
        <v>0</v>
      </c>
      <c r="L409" s="871">
        <v>25000000</v>
      </c>
      <c r="M409" s="871">
        <v>25000000</v>
      </c>
      <c r="N409" s="871"/>
      <c r="O409" s="871">
        <v>3584000</v>
      </c>
      <c r="P409" s="871">
        <f>Q409-O409</f>
        <v>0</v>
      </c>
      <c r="Q409" s="871">
        <v>3584000</v>
      </c>
      <c r="R409" s="1068">
        <f t="shared" si="28"/>
        <v>21416000</v>
      </c>
      <c r="S409" s="827"/>
      <c r="T409" s="1112" t="s">
        <v>2140</v>
      </c>
      <c r="U409" s="995"/>
      <c r="V409" s="995"/>
      <c r="W409" s="995"/>
      <c r="X409" s="995"/>
      <c r="Y409" s="995"/>
      <c r="Z409" s="995"/>
      <c r="AA409" s="995"/>
      <c r="AB409" s="995"/>
      <c r="AC409" s="995"/>
      <c r="AD409" s="995"/>
      <c r="AE409" s="995"/>
      <c r="AF409" s="995"/>
      <c r="AG409" s="995"/>
      <c r="AH409" s="995"/>
      <c r="AI409" s="995"/>
    </row>
    <row r="410" spans="1:35" x14ac:dyDescent="0.25">
      <c r="A410" s="858" t="s">
        <v>416</v>
      </c>
      <c r="B410" s="887"/>
      <c r="C410" s="833" t="s">
        <v>26</v>
      </c>
      <c r="D410" s="887"/>
      <c r="E410" s="897"/>
      <c r="F410" s="887"/>
      <c r="G410" s="898"/>
      <c r="H410" s="768">
        <f t="shared" ref="H410:O410" si="29">SUM(H405:H409)</f>
        <v>3584000</v>
      </c>
      <c r="I410" s="768">
        <f t="shared" si="29"/>
        <v>500000000</v>
      </c>
      <c r="J410" s="768">
        <f t="shared" si="29"/>
        <v>3584000</v>
      </c>
      <c r="K410" s="768">
        <f t="shared" si="29"/>
        <v>50000000</v>
      </c>
      <c r="L410" s="768">
        <f t="shared" si="29"/>
        <v>200000000</v>
      </c>
      <c r="M410" s="768">
        <f t="shared" si="29"/>
        <v>250000000</v>
      </c>
      <c r="N410" s="768">
        <v>250000000</v>
      </c>
      <c r="O410" s="899">
        <f t="shared" si="29"/>
        <v>3584000</v>
      </c>
      <c r="P410" s="899"/>
      <c r="Q410" s="899">
        <f>SUM(Q405:Q409)</f>
        <v>3584000</v>
      </c>
      <c r="R410" s="1069"/>
      <c r="S410" s="900"/>
      <c r="T410" s="1111"/>
    </row>
    <row r="411" spans="1:35" x14ac:dyDescent="0.25">
      <c r="A411" s="858"/>
      <c r="B411" s="888"/>
      <c r="C411" s="771"/>
      <c r="D411" s="888"/>
      <c r="E411" s="902"/>
      <c r="F411" s="888"/>
      <c r="G411" s="903"/>
      <c r="H411" s="771"/>
      <c r="I411" s="771"/>
      <c r="J411" s="771"/>
      <c r="K411" s="771"/>
      <c r="L411" s="771"/>
      <c r="M411" s="771"/>
      <c r="N411" s="771"/>
      <c r="O411" s="771"/>
      <c r="P411" s="771"/>
      <c r="Q411" s="771"/>
      <c r="R411" s="1101"/>
      <c r="S411" s="1043"/>
      <c r="T411" s="901"/>
    </row>
    <row r="412" spans="1:35" x14ac:dyDescent="0.25">
      <c r="A412" s="858"/>
      <c r="B412" s="888"/>
      <c r="C412" s="842"/>
      <c r="D412" s="888"/>
      <c r="E412" s="902"/>
      <c r="F412" s="888"/>
      <c r="G412" s="903"/>
      <c r="H412" s="771"/>
      <c r="I412" s="771"/>
      <c r="J412" s="771"/>
      <c r="K412" s="771"/>
      <c r="L412" s="771"/>
      <c r="M412" s="771"/>
      <c r="N412" s="771"/>
      <c r="O412" s="1246"/>
      <c r="P412" s="1246"/>
      <c r="Q412" s="1246"/>
      <c r="R412" s="1246"/>
      <c r="S412" s="904"/>
    </row>
    <row r="413" spans="1:35" x14ac:dyDescent="0.25">
      <c r="A413" s="858"/>
      <c r="B413" s="888"/>
      <c r="C413" s="800"/>
      <c r="D413" s="800"/>
      <c r="E413" s="800"/>
      <c r="F413" s="800"/>
      <c r="G413" s="800"/>
      <c r="H413" s="800"/>
      <c r="I413" s="800"/>
      <c r="J413" s="800"/>
      <c r="K413" s="800"/>
      <c r="L413" s="800"/>
      <c r="M413" s="800"/>
      <c r="N413" s="800"/>
      <c r="O413" s="800"/>
      <c r="P413" s="800"/>
      <c r="Q413" s="800"/>
      <c r="R413" s="800"/>
      <c r="S413" s="904"/>
    </row>
    <row r="414" spans="1:35" x14ac:dyDescent="0.25">
      <c r="A414" s="858"/>
      <c r="B414" s="888"/>
      <c r="C414" s="842"/>
      <c r="D414" s="888"/>
      <c r="E414" s="902"/>
      <c r="F414" s="888"/>
      <c r="G414" s="903"/>
      <c r="H414" s="771"/>
      <c r="I414" s="771"/>
      <c r="J414" s="771"/>
      <c r="K414" s="771"/>
      <c r="L414" s="771"/>
      <c r="M414" s="771"/>
      <c r="N414" s="771"/>
      <c r="O414" s="771"/>
      <c r="P414" s="771"/>
      <c r="Q414" s="771"/>
      <c r="R414" s="1075"/>
      <c r="S414" s="904"/>
    </row>
    <row r="415" spans="1:35" x14ac:dyDescent="0.25">
      <c r="B415" s="1238" t="s">
        <v>2128</v>
      </c>
      <c r="C415" s="1238"/>
      <c r="D415" s="1238"/>
      <c r="E415" s="1238"/>
      <c r="F415" s="1238"/>
      <c r="G415" s="1238"/>
      <c r="H415" s="1238"/>
      <c r="I415" s="1238"/>
      <c r="J415" s="1238"/>
      <c r="K415" s="1238"/>
      <c r="L415" s="1238"/>
      <c r="M415" s="1238"/>
      <c r="N415" s="1238"/>
      <c r="O415" s="1238"/>
      <c r="P415" s="1238"/>
      <c r="Q415" s="1238"/>
      <c r="R415" s="1238"/>
      <c r="S415" s="1238"/>
    </row>
    <row r="416" spans="1:35" x14ac:dyDescent="0.25">
      <c r="B416" s="881" t="s">
        <v>1562</v>
      </c>
      <c r="C416" s="882"/>
      <c r="D416" s="883"/>
      <c r="E416" s="883"/>
      <c r="F416" s="883"/>
      <c r="G416" s="883"/>
      <c r="H416" s="884"/>
      <c r="I416" s="884"/>
      <c r="J416" s="884"/>
      <c r="K416" s="884"/>
      <c r="L416" s="884"/>
      <c r="M416" s="885"/>
      <c r="N416" s="884"/>
      <c r="O416" s="884"/>
      <c r="P416" s="884"/>
      <c r="Q416" s="884"/>
      <c r="R416" s="1074"/>
      <c r="S416" s="886"/>
    </row>
    <row r="417" spans="1:20" s="802" customFormat="1" ht="30" x14ac:dyDescent="0.25">
      <c r="B417" s="1234" t="s">
        <v>970</v>
      </c>
      <c r="C417" s="1239" t="s">
        <v>938</v>
      </c>
      <c r="D417" s="1236" t="s">
        <v>1024</v>
      </c>
      <c r="E417" s="1230" t="s">
        <v>1025</v>
      </c>
      <c r="F417" s="1236" t="s">
        <v>1026</v>
      </c>
      <c r="G417" s="1232" t="s">
        <v>1027</v>
      </c>
      <c r="H417" s="803" t="s">
        <v>1862</v>
      </c>
      <c r="I417" s="804" t="s">
        <v>1833</v>
      </c>
      <c r="J417" s="803" t="s">
        <v>1862</v>
      </c>
      <c r="K417" s="1228" t="s">
        <v>1948</v>
      </c>
      <c r="L417" s="1228" t="s">
        <v>1947</v>
      </c>
      <c r="M417" s="805" t="s">
        <v>1818</v>
      </c>
      <c r="N417" s="1228" t="s">
        <v>1819</v>
      </c>
      <c r="O417" s="806" t="s">
        <v>2115</v>
      </c>
      <c r="P417" s="1090" t="s">
        <v>2135</v>
      </c>
      <c r="Q417" s="1090" t="s">
        <v>2136</v>
      </c>
      <c r="R417" s="1065" t="s">
        <v>2132</v>
      </c>
      <c r="S417" s="807" t="s">
        <v>1850</v>
      </c>
      <c r="T417" s="1110" t="s">
        <v>1850</v>
      </c>
    </row>
    <row r="418" spans="1:20" s="802" customFormat="1" x14ac:dyDescent="0.25">
      <c r="B418" s="1235"/>
      <c r="C418" s="1240"/>
      <c r="D418" s="1237"/>
      <c r="E418" s="1231"/>
      <c r="F418" s="1237"/>
      <c r="G418" s="1233"/>
      <c r="H418" s="808"/>
      <c r="I418" s="808" t="s">
        <v>939</v>
      </c>
      <c r="J418" s="808"/>
      <c r="K418" s="1229"/>
      <c r="L418" s="1229"/>
      <c r="M418" s="809" t="s">
        <v>939</v>
      </c>
      <c r="N418" s="1229"/>
      <c r="O418" s="808" t="s">
        <v>939</v>
      </c>
      <c r="P418" s="808" t="s">
        <v>939</v>
      </c>
      <c r="Q418" s="808" t="s">
        <v>939</v>
      </c>
      <c r="R418" s="1066" t="s">
        <v>939</v>
      </c>
      <c r="S418" s="1113"/>
      <c r="T418" s="1107"/>
    </row>
    <row r="419" spans="1:20" x14ac:dyDescent="0.25">
      <c r="A419" s="858" t="s">
        <v>418</v>
      </c>
      <c r="B419" s="812" t="s">
        <v>24</v>
      </c>
      <c r="C419" s="813" t="s">
        <v>290</v>
      </c>
      <c r="D419" s="814" t="s">
        <v>1</v>
      </c>
      <c r="E419" s="815" t="s">
        <v>1689</v>
      </c>
      <c r="F419" s="816" t="s">
        <v>27</v>
      </c>
      <c r="G419" s="869" t="s">
        <v>266</v>
      </c>
      <c r="H419" s="818">
        <v>3272464</v>
      </c>
      <c r="I419" s="818">
        <v>16688056.550000001</v>
      </c>
      <c r="J419" s="818">
        <v>3272464</v>
      </c>
      <c r="K419" s="818">
        <f>M419</f>
        <v>16688056.550000001</v>
      </c>
      <c r="L419" s="818"/>
      <c r="M419" s="819">
        <v>16688056.550000001</v>
      </c>
      <c r="N419" s="818"/>
      <c r="O419" s="818">
        <v>4907523</v>
      </c>
      <c r="P419" s="818">
        <f>Q419-O419</f>
        <v>4786589.24</v>
      </c>
      <c r="Q419" s="818">
        <v>9694112.2400000002</v>
      </c>
      <c r="R419" s="1068">
        <f>M419-Q419</f>
        <v>6993944.3100000005</v>
      </c>
      <c r="S419" s="820"/>
      <c r="T419" s="1104"/>
    </row>
    <row r="420" spans="1:20" x14ac:dyDescent="0.25">
      <c r="A420" s="858" t="s">
        <v>418</v>
      </c>
      <c r="B420" s="825" t="s">
        <v>25</v>
      </c>
      <c r="C420" s="822" t="s">
        <v>59</v>
      </c>
      <c r="D420" s="890" t="s">
        <v>16</v>
      </c>
      <c r="E420" s="815" t="s">
        <v>1689</v>
      </c>
      <c r="F420" s="816" t="s">
        <v>27</v>
      </c>
      <c r="G420" s="869" t="s">
        <v>266</v>
      </c>
      <c r="H420" s="830">
        <v>300000</v>
      </c>
      <c r="I420" s="830">
        <v>1700000</v>
      </c>
      <c r="J420" s="830">
        <v>300000</v>
      </c>
      <c r="K420" s="830">
        <f>M420</f>
        <v>1700000</v>
      </c>
      <c r="L420" s="830"/>
      <c r="M420" s="826">
        <v>1700000</v>
      </c>
      <c r="N420" s="830"/>
      <c r="O420" s="830"/>
      <c r="P420" s="830"/>
      <c r="Q420" s="830"/>
      <c r="R420" s="1068">
        <f t="shared" ref="R420:R431" si="30">M420-Q420</f>
        <v>1700000</v>
      </c>
      <c r="S420" s="820"/>
      <c r="T420" s="1104"/>
    </row>
    <row r="421" spans="1:20" x14ac:dyDescent="0.25">
      <c r="A421" s="858" t="s">
        <v>418</v>
      </c>
      <c r="B421" s="812" t="s">
        <v>67</v>
      </c>
      <c r="C421" s="822" t="s">
        <v>92</v>
      </c>
      <c r="D421" s="890" t="s">
        <v>16</v>
      </c>
      <c r="E421" s="815" t="s">
        <v>1689</v>
      </c>
      <c r="F421" s="816" t="s">
        <v>27</v>
      </c>
      <c r="G421" s="869" t="s">
        <v>266</v>
      </c>
      <c r="H421" s="830">
        <v>50000</v>
      </c>
      <c r="I421" s="830">
        <v>250000</v>
      </c>
      <c r="J421" s="830">
        <v>50000</v>
      </c>
      <c r="K421" s="830">
        <f t="shared" ref="K421:K431" si="31">M421</f>
        <v>250000</v>
      </c>
      <c r="L421" s="830"/>
      <c r="M421" s="826">
        <v>250000</v>
      </c>
      <c r="N421" s="830"/>
      <c r="O421" s="830"/>
      <c r="P421" s="830"/>
      <c r="Q421" s="830"/>
      <c r="R421" s="1068">
        <f t="shared" si="30"/>
        <v>250000</v>
      </c>
      <c r="S421" s="820"/>
      <c r="T421" s="1104"/>
    </row>
    <row r="422" spans="1:20" x14ac:dyDescent="0.25">
      <c r="A422" s="858" t="s">
        <v>418</v>
      </c>
      <c r="B422" s="812" t="s">
        <v>3</v>
      </c>
      <c r="C422" s="822" t="s">
        <v>4</v>
      </c>
      <c r="D422" s="890" t="s">
        <v>16</v>
      </c>
      <c r="E422" s="815" t="s">
        <v>1689</v>
      </c>
      <c r="F422" s="816" t="s">
        <v>27</v>
      </c>
      <c r="G422" s="869" t="s">
        <v>266</v>
      </c>
      <c r="H422" s="830">
        <v>150000</v>
      </c>
      <c r="I422" s="830">
        <v>300000</v>
      </c>
      <c r="J422" s="830">
        <v>150000</v>
      </c>
      <c r="K422" s="830">
        <f t="shared" si="31"/>
        <v>300000</v>
      </c>
      <c r="L422" s="830"/>
      <c r="M422" s="826">
        <v>300000</v>
      </c>
      <c r="N422" s="830"/>
      <c r="O422" s="830"/>
      <c r="P422" s="830"/>
      <c r="Q422" s="830"/>
      <c r="R422" s="1068">
        <f t="shared" si="30"/>
        <v>300000</v>
      </c>
      <c r="S422" s="820"/>
      <c r="T422" s="1104"/>
    </row>
    <row r="423" spans="1:20" x14ac:dyDescent="0.25">
      <c r="A423" s="858" t="s">
        <v>418</v>
      </c>
      <c r="B423" s="812" t="s">
        <v>85</v>
      </c>
      <c r="C423" s="822" t="s">
        <v>86</v>
      </c>
      <c r="D423" s="890" t="s">
        <v>16</v>
      </c>
      <c r="E423" s="815" t="s">
        <v>1689</v>
      </c>
      <c r="F423" s="816" t="s">
        <v>27</v>
      </c>
      <c r="G423" s="869" t="s">
        <v>266</v>
      </c>
      <c r="H423" s="830">
        <v>35000</v>
      </c>
      <c r="I423" s="830">
        <v>100000</v>
      </c>
      <c r="J423" s="830">
        <v>35000</v>
      </c>
      <c r="K423" s="830">
        <f t="shared" si="31"/>
        <v>100000</v>
      </c>
      <c r="L423" s="830"/>
      <c r="M423" s="826">
        <v>100000</v>
      </c>
      <c r="N423" s="830"/>
      <c r="O423" s="830"/>
      <c r="P423" s="830"/>
      <c r="Q423" s="830"/>
      <c r="R423" s="1068">
        <f t="shared" si="30"/>
        <v>100000</v>
      </c>
      <c r="S423" s="820"/>
      <c r="T423" s="1104"/>
    </row>
    <row r="424" spans="1:20" x14ac:dyDescent="0.25">
      <c r="A424" s="858" t="s">
        <v>418</v>
      </c>
      <c r="B424" s="812" t="s">
        <v>117</v>
      </c>
      <c r="C424" s="822" t="s">
        <v>118</v>
      </c>
      <c r="D424" s="890" t="s">
        <v>16</v>
      </c>
      <c r="E424" s="815" t="s">
        <v>1689</v>
      </c>
      <c r="F424" s="816" t="s">
        <v>27</v>
      </c>
      <c r="G424" s="869" t="s">
        <v>266</v>
      </c>
      <c r="H424" s="830">
        <v>150000</v>
      </c>
      <c r="I424" s="830">
        <v>400000</v>
      </c>
      <c r="J424" s="830">
        <v>150000</v>
      </c>
      <c r="K424" s="830">
        <f t="shared" si="31"/>
        <v>400000</v>
      </c>
      <c r="L424" s="830"/>
      <c r="M424" s="826">
        <v>400000</v>
      </c>
      <c r="N424" s="830"/>
      <c r="O424" s="830"/>
      <c r="P424" s="830"/>
      <c r="Q424" s="830"/>
      <c r="R424" s="1068">
        <f t="shared" si="30"/>
        <v>400000</v>
      </c>
      <c r="S424" s="820"/>
      <c r="T424" s="1104"/>
    </row>
    <row r="425" spans="1:20" x14ac:dyDescent="0.25">
      <c r="A425" s="858" t="s">
        <v>418</v>
      </c>
      <c r="B425" s="812" t="s">
        <v>32</v>
      </c>
      <c r="C425" s="822" t="s">
        <v>33</v>
      </c>
      <c r="D425" s="890" t="s">
        <v>16</v>
      </c>
      <c r="E425" s="815" t="s">
        <v>1689</v>
      </c>
      <c r="F425" s="816" t="s">
        <v>27</v>
      </c>
      <c r="G425" s="869" t="s">
        <v>266</v>
      </c>
      <c r="H425" s="830">
        <v>190000</v>
      </c>
      <c r="I425" s="830">
        <v>400000</v>
      </c>
      <c r="J425" s="830">
        <v>190000</v>
      </c>
      <c r="K425" s="830">
        <f t="shared" si="31"/>
        <v>400000</v>
      </c>
      <c r="L425" s="830"/>
      <c r="M425" s="826">
        <v>400000</v>
      </c>
      <c r="N425" s="830"/>
      <c r="O425" s="830"/>
      <c r="P425" s="830"/>
      <c r="Q425" s="830"/>
      <c r="R425" s="1068">
        <f t="shared" si="30"/>
        <v>400000</v>
      </c>
      <c r="S425" s="820"/>
      <c r="T425" s="1104"/>
    </row>
    <row r="426" spans="1:20" x14ac:dyDescent="0.25">
      <c r="A426" s="858" t="s">
        <v>418</v>
      </c>
      <c r="B426" s="812" t="s">
        <v>9</v>
      </c>
      <c r="C426" s="822" t="s">
        <v>10</v>
      </c>
      <c r="D426" s="890" t="s">
        <v>16</v>
      </c>
      <c r="E426" s="815" t="s">
        <v>1689</v>
      </c>
      <c r="F426" s="816" t="s">
        <v>27</v>
      </c>
      <c r="G426" s="869" t="s">
        <v>266</v>
      </c>
      <c r="H426" s="830">
        <v>0</v>
      </c>
      <c r="I426" s="830">
        <v>3400000</v>
      </c>
      <c r="J426" s="830">
        <v>0</v>
      </c>
      <c r="K426" s="830">
        <f t="shared" si="31"/>
        <v>3400000</v>
      </c>
      <c r="L426" s="830"/>
      <c r="M426" s="826">
        <v>3400000</v>
      </c>
      <c r="N426" s="830"/>
      <c r="O426" s="830"/>
      <c r="P426" s="830"/>
      <c r="Q426" s="830"/>
      <c r="R426" s="1068">
        <f t="shared" si="30"/>
        <v>3400000</v>
      </c>
      <c r="S426" s="820"/>
      <c r="T426" s="1104"/>
    </row>
    <row r="427" spans="1:20" x14ac:dyDescent="0.25">
      <c r="A427" s="858" t="s">
        <v>418</v>
      </c>
      <c r="B427" s="812" t="s">
        <v>11</v>
      </c>
      <c r="C427" s="822" t="s">
        <v>12</v>
      </c>
      <c r="D427" s="890" t="s">
        <v>16</v>
      </c>
      <c r="E427" s="815" t="s">
        <v>1689</v>
      </c>
      <c r="F427" s="816" t="s">
        <v>27</v>
      </c>
      <c r="G427" s="869" t="s">
        <v>266</v>
      </c>
      <c r="H427" s="830">
        <v>0</v>
      </c>
      <c r="I427" s="830">
        <v>7000000</v>
      </c>
      <c r="J427" s="830">
        <v>0</v>
      </c>
      <c r="K427" s="830">
        <f t="shared" si="31"/>
        <v>7000000</v>
      </c>
      <c r="L427" s="830"/>
      <c r="M427" s="826">
        <v>7000000</v>
      </c>
      <c r="N427" s="830"/>
      <c r="O427" s="830"/>
      <c r="P427" s="830"/>
      <c r="Q427" s="830"/>
      <c r="R427" s="1068">
        <f t="shared" si="30"/>
        <v>7000000</v>
      </c>
      <c r="S427" s="820"/>
      <c r="T427" s="1104"/>
    </row>
    <row r="428" spans="1:20" x14ac:dyDescent="0.25">
      <c r="A428" s="858" t="s">
        <v>418</v>
      </c>
      <c r="B428" s="812" t="s">
        <v>13</v>
      </c>
      <c r="C428" s="822" t="s">
        <v>14</v>
      </c>
      <c r="D428" s="890" t="s">
        <v>16</v>
      </c>
      <c r="E428" s="815" t="s">
        <v>1689</v>
      </c>
      <c r="F428" s="816" t="s">
        <v>27</v>
      </c>
      <c r="G428" s="869" t="s">
        <v>266</v>
      </c>
      <c r="H428" s="830">
        <v>0</v>
      </c>
      <c r="I428" s="830">
        <v>28000000</v>
      </c>
      <c r="J428" s="830">
        <v>0</v>
      </c>
      <c r="K428" s="830">
        <f t="shared" si="31"/>
        <v>16500000</v>
      </c>
      <c r="L428" s="830"/>
      <c r="M428" s="826">
        <v>16500000</v>
      </c>
      <c r="N428" s="830"/>
      <c r="O428" s="830">
        <v>1200000</v>
      </c>
      <c r="P428" s="830">
        <f>Q428-O428</f>
        <v>450000</v>
      </c>
      <c r="Q428" s="830">
        <v>1650000</v>
      </c>
      <c r="R428" s="1068">
        <f t="shared" si="30"/>
        <v>14850000</v>
      </c>
      <c r="S428" s="820"/>
      <c r="T428" s="1104"/>
    </row>
    <row r="429" spans="1:20" x14ac:dyDescent="0.25">
      <c r="A429" s="858" t="s">
        <v>418</v>
      </c>
      <c r="B429" s="812" t="s">
        <v>19</v>
      </c>
      <c r="C429" s="822" t="s">
        <v>20</v>
      </c>
      <c r="D429" s="890" t="s">
        <v>16</v>
      </c>
      <c r="E429" s="815" t="s">
        <v>1689</v>
      </c>
      <c r="F429" s="816" t="s">
        <v>27</v>
      </c>
      <c r="G429" s="869" t="s">
        <v>266</v>
      </c>
      <c r="H429" s="830">
        <v>25000</v>
      </c>
      <c r="I429" s="830">
        <v>150000</v>
      </c>
      <c r="J429" s="830">
        <v>25000</v>
      </c>
      <c r="K429" s="830">
        <f t="shared" si="31"/>
        <v>150000</v>
      </c>
      <c r="L429" s="830"/>
      <c r="M429" s="826">
        <v>150000</v>
      </c>
      <c r="N429" s="830"/>
      <c r="O429" s="830"/>
      <c r="P429" s="830"/>
      <c r="Q429" s="830"/>
      <c r="R429" s="1068">
        <f t="shared" si="30"/>
        <v>150000</v>
      </c>
      <c r="S429" s="820"/>
      <c r="T429" s="1104"/>
    </row>
    <row r="430" spans="1:20" x14ac:dyDescent="0.25">
      <c r="A430" s="858" t="s">
        <v>418</v>
      </c>
      <c r="B430" s="812" t="s">
        <v>37</v>
      </c>
      <c r="C430" s="822" t="s">
        <v>38</v>
      </c>
      <c r="D430" s="890" t="s">
        <v>16</v>
      </c>
      <c r="E430" s="815" t="s">
        <v>1689</v>
      </c>
      <c r="F430" s="816" t="s">
        <v>27</v>
      </c>
      <c r="G430" s="869" t="s">
        <v>266</v>
      </c>
      <c r="H430" s="830">
        <v>100000</v>
      </c>
      <c r="I430" s="830">
        <v>200000</v>
      </c>
      <c r="J430" s="830">
        <v>100000</v>
      </c>
      <c r="K430" s="830">
        <f t="shared" si="31"/>
        <v>200000</v>
      </c>
      <c r="L430" s="830"/>
      <c r="M430" s="826">
        <v>200000</v>
      </c>
      <c r="N430" s="830"/>
      <c r="O430" s="830"/>
      <c r="P430" s="830"/>
      <c r="Q430" s="830"/>
      <c r="R430" s="1068">
        <f t="shared" si="30"/>
        <v>200000</v>
      </c>
      <c r="S430" s="820"/>
      <c r="T430" s="1104"/>
    </row>
    <row r="431" spans="1:20" x14ac:dyDescent="0.25">
      <c r="A431" s="858" t="s">
        <v>418</v>
      </c>
      <c r="B431" s="812" t="s">
        <v>99</v>
      </c>
      <c r="C431" s="822" t="s">
        <v>100</v>
      </c>
      <c r="D431" s="890" t="s">
        <v>16</v>
      </c>
      <c r="E431" s="815" t="s">
        <v>1689</v>
      </c>
      <c r="F431" s="816" t="s">
        <v>27</v>
      </c>
      <c r="G431" s="869" t="s">
        <v>266</v>
      </c>
      <c r="H431" s="830">
        <v>50000</v>
      </c>
      <c r="I431" s="830">
        <v>100000</v>
      </c>
      <c r="J431" s="830">
        <v>50000</v>
      </c>
      <c r="K431" s="830">
        <f t="shared" si="31"/>
        <v>100000</v>
      </c>
      <c r="L431" s="830"/>
      <c r="M431" s="826">
        <v>100000</v>
      </c>
      <c r="N431" s="830"/>
      <c r="O431" s="830"/>
      <c r="P431" s="830"/>
      <c r="Q431" s="830"/>
      <c r="R431" s="1068">
        <f t="shared" si="30"/>
        <v>100000</v>
      </c>
      <c r="S431" s="820"/>
      <c r="T431" s="1104"/>
    </row>
    <row r="432" spans="1:20" x14ac:dyDescent="0.25">
      <c r="A432" s="858" t="s">
        <v>418</v>
      </c>
      <c r="B432" s="860"/>
      <c r="C432" s="833" t="s">
        <v>312</v>
      </c>
      <c r="D432" s="861"/>
      <c r="E432" s="862"/>
      <c r="F432" s="863"/>
      <c r="G432" s="863"/>
      <c r="H432" s="905">
        <f>SUM(H420:H431)</f>
        <v>1050000</v>
      </c>
      <c r="I432" s="837">
        <f>SUM(I420:I431)</f>
        <v>42000000</v>
      </c>
      <c r="J432" s="905">
        <f>SUM(J420:J431)</f>
        <v>1050000</v>
      </c>
      <c r="K432" s="905">
        <f>SUM(K420:K431)</f>
        <v>30500000</v>
      </c>
      <c r="L432" s="837"/>
      <c r="M432" s="838">
        <f>SUM(M420:M431)</f>
        <v>30500000</v>
      </c>
      <c r="N432" s="837"/>
      <c r="O432" s="839">
        <f>SUM(O420:O431)</f>
        <v>1200000</v>
      </c>
      <c r="P432" s="839">
        <f>SUM(P420:P431)</f>
        <v>450000</v>
      </c>
      <c r="Q432" s="839">
        <f>SUM(Q420:Q431)</f>
        <v>1650000</v>
      </c>
      <c r="R432" s="1069"/>
      <c r="S432" s="840"/>
      <c r="T432" s="1106"/>
    </row>
    <row r="433" spans="1:20" x14ac:dyDescent="0.25">
      <c r="C433" s="842"/>
      <c r="L433" s="846"/>
      <c r="M433" s="847"/>
      <c r="N433" s="846"/>
      <c r="O433" s="846"/>
      <c r="P433" s="846"/>
      <c r="Q433" s="846"/>
      <c r="S433" s="848"/>
    </row>
    <row r="434" spans="1:20" x14ac:dyDescent="0.25">
      <c r="C434" s="842"/>
      <c r="L434" s="846"/>
      <c r="M434" s="847"/>
      <c r="N434" s="846"/>
      <c r="O434" s="846"/>
      <c r="P434" s="846"/>
      <c r="Q434" s="846"/>
      <c r="S434" s="848"/>
    </row>
    <row r="435" spans="1:20" x14ac:dyDescent="0.25">
      <c r="B435" s="1238" t="s">
        <v>2129</v>
      </c>
      <c r="C435" s="1238"/>
      <c r="D435" s="1238"/>
      <c r="E435" s="1238"/>
      <c r="F435" s="1238"/>
      <c r="G435" s="1238"/>
      <c r="H435" s="1238"/>
      <c r="I435" s="1238"/>
      <c r="J435" s="1238"/>
      <c r="K435" s="1238"/>
      <c r="L435" s="1238"/>
      <c r="M435" s="1238"/>
      <c r="N435" s="1238"/>
      <c r="O435" s="1238"/>
      <c r="P435" s="1238"/>
      <c r="Q435" s="1238"/>
      <c r="R435" s="1238"/>
      <c r="S435" s="1238"/>
    </row>
    <row r="436" spans="1:20" x14ac:dyDescent="0.25">
      <c r="B436" s="881" t="s">
        <v>1562</v>
      </c>
      <c r="C436" s="882"/>
      <c r="D436" s="883"/>
      <c r="E436" s="883"/>
      <c r="F436" s="883"/>
      <c r="G436" s="883"/>
      <c r="H436" s="884"/>
      <c r="I436" s="884"/>
      <c r="J436" s="884"/>
      <c r="K436" s="884"/>
      <c r="L436" s="884"/>
      <c r="M436" s="885"/>
      <c r="N436" s="884"/>
      <c r="O436" s="884"/>
      <c r="P436" s="884"/>
      <c r="Q436" s="884"/>
      <c r="R436" s="1074"/>
      <c r="S436" s="886"/>
    </row>
    <row r="437" spans="1:20" ht="30" x14ac:dyDescent="0.25">
      <c r="B437" s="1234" t="s">
        <v>970</v>
      </c>
      <c r="C437" s="1239" t="s">
        <v>938</v>
      </c>
      <c r="D437" s="1236" t="s">
        <v>1024</v>
      </c>
      <c r="E437" s="1230" t="s">
        <v>1025</v>
      </c>
      <c r="F437" s="1236" t="s">
        <v>1026</v>
      </c>
      <c r="G437" s="1232" t="s">
        <v>1027</v>
      </c>
      <c r="H437" s="803" t="s">
        <v>1862</v>
      </c>
      <c r="I437" s="804" t="s">
        <v>1833</v>
      </c>
      <c r="J437" s="803" t="s">
        <v>1862</v>
      </c>
      <c r="K437" s="1228" t="s">
        <v>1948</v>
      </c>
      <c r="L437" s="1228" t="s">
        <v>1947</v>
      </c>
      <c r="M437" s="805" t="s">
        <v>1818</v>
      </c>
      <c r="N437" s="1228" t="s">
        <v>1819</v>
      </c>
      <c r="O437" s="806" t="s">
        <v>2115</v>
      </c>
      <c r="P437" s="1090" t="s">
        <v>2135</v>
      </c>
      <c r="Q437" s="1090" t="s">
        <v>2136</v>
      </c>
      <c r="R437" s="1065" t="s">
        <v>2132</v>
      </c>
      <c r="S437" s="807" t="s">
        <v>1850</v>
      </c>
      <c r="T437" s="1109" t="s">
        <v>1028</v>
      </c>
    </row>
    <row r="438" spans="1:20" x14ac:dyDescent="0.25">
      <c r="B438" s="1235"/>
      <c r="C438" s="1240"/>
      <c r="D438" s="1237"/>
      <c r="E438" s="1231"/>
      <c r="F438" s="1237"/>
      <c r="G438" s="1233"/>
      <c r="H438" s="808"/>
      <c r="I438" s="808" t="s">
        <v>939</v>
      </c>
      <c r="J438" s="808"/>
      <c r="K438" s="1229"/>
      <c r="L438" s="1229"/>
      <c r="M438" s="809" t="s">
        <v>939</v>
      </c>
      <c r="N438" s="1229"/>
      <c r="O438" s="808" t="s">
        <v>939</v>
      </c>
      <c r="P438" s="808" t="s">
        <v>939</v>
      </c>
      <c r="Q438" s="808" t="s">
        <v>939</v>
      </c>
      <c r="R438" s="1066" t="s">
        <v>939</v>
      </c>
      <c r="S438" s="810"/>
      <c r="T438" s="1106"/>
    </row>
    <row r="439" spans="1:20" s="831" customFormat="1" x14ac:dyDescent="0.25">
      <c r="A439" s="858" t="s">
        <v>418</v>
      </c>
      <c r="B439" s="890" t="s">
        <v>243</v>
      </c>
      <c r="C439" s="822" t="s">
        <v>687</v>
      </c>
      <c r="D439" s="890" t="s">
        <v>16</v>
      </c>
      <c r="E439" s="907">
        <v>0</v>
      </c>
      <c r="F439" s="890" t="s">
        <v>354</v>
      </c>
      <c r="G439" s="896" t="s">
        <v>235</v>
      </c>
      <c r="H439" s="871"/>
      <c r="I439" s="871">
        <v>56000000</v>
      </c>
      <c r="J439" s="871"/>
      <c r="K439" s="871">
        <f>M439</f>
        <v>0</v>
      </c>
      <c r="L439" s="871"/>
      <c r="M439" s="871">
        <v>0</v>
      </c>
      <c r="N439" s="871"/>
      <c r="O439" s="871"/>
      <c r="P439" s="871"/>
      <c r="Q439" s="871"/>
      <c r="R439" s="1068">
        <f t="shared" ref="R439:R440" si="32">M439-Q439</f>
        <v>0</v>
      </c>
      <c r="S439" s="827"/>
      <c r="T439" s="1105"/>
    </row>
    <row r="440" spans="1:20" s="831" customFormat="1" x14ac:dyDescent="0.25">
      <c r="A440" s="858" t="s">
        <v>418</v>
      </c>
      <c r="B440" s="890" t="s">
        <v>158</v>
      </c>
      <c r="C440" s="822" t="s">
        <v>366</v>
      </c>
      <c r="D440" s="890" t="s">
        <v>16</v>
      </c>
      <c r="E440" s="907">
        <v>0</v>
      </c>
      <c r="F440" s="890" t="s">
        <v>354</v>
      </c>
      <c r="G440" s="896" t="s">
        <v>235</v>
      </c>
      <c r="H440" s="871"/>
      <c r="I440" s="871">
        <v>4000000</v>
      </c>
      <c r="J440" s="871"/>
      <c r="K440" s="871">
        <f t="shared" ref="K440:K442" si="33">M440</f>
        <v>0</v>
      </c>
      <c r="L440" s="871"/>
      <c r="M440" s="871">
        <v>0</v>
      </c>
      <c r="N440" s="871"/>
      <c r="O440" s="871"/>
      <c r="P440" s="871"/>
      <c r="Q440" s="871"/>
      <c r="R440" s="1068">
        <f t="shared" si="32"/>
        <v>0</v>
      </c>
      <c r="S440" s="827"/>
      <c r="T440" s="1105"/>
    </row>
    <row r="441" spans="1:20" s="831" customFormat="1" ht="30" x14ac:dyDescent="0.25">
      <c r="A441" s="858" t="s">
        <v>418</v>
      </c>
      <c r="B441" s="890" t="s">
        <v>467</v>
      </c>
      <c r="C441" s="822" t="s">
        <v>163</v>
      </c>
      <c r="D441" s="890" t="s">
        <v>16</v>
      </c>
      <c r="E441" s="907">
        <v>0</v>
      </c>
      <c r="F441" s="890" t="s">
        <v>354</v>
      </c>
      <c r="G441" s="896" t="s">
        <v>235</v>
      </c>
      <c r="H441" s="871">
        <v>10500000</v>
      </c>
      <c r="I441" s="871">
        <v>36000000</v>
      </c>
      <c r="J441" s="871">
        <v>10500000</v>
      </c>
      <c r="K441" s="871">
        <f t="shared" si="33"/>
        <v>21000000</v>
      </c>
      <c r="L441" s="871"/>
      <c r="M441" s="871">
        <f>36000000-15000000</f>
        <v>21000000</v>
      </c>
      <c r="N441" s="871"/>
      <c r="O441" s="871"/>
      <c r="P441" s="871">
        <f>Q441-O441</f>
        <v>16500000</v>
      </c>
      <c r="Q441" s="871">
        <v>16500000</v>
      </c>
      <c r="R441" s="1068">
        <f>M441-Q441</f>
        <v>4500000</v>
      </c>
      <c r="S441" s="827"/>
      <c r="T441" s="1114" t="s">
        <v>2141</v>
      </c>
    </row>
    <row r="442" spans="1:20" s="831" customFormat="1" x14ac:dyDescent="0.25">
      <c r="A442" s="858" t="s">
        <v>418</v>
      </c>
      <c r="B442" s="890" t="s">
        <v>484</v>
      </c>
      <c r="C442" s="822" t="s">
        <v>726</v>
      </c>
      <c r="D442" s="890" t="s">
        <v>16</v>
      </c>
      <c r="E442" s="907">
        <v>0</v>
      </c>
      <c r="F442" s="890" t="s">
        <v>354</v>
      </c>
      <c r="G442" s="896" t="s">
        <v>235</v>
      </c>
      <c r="H442" s="871"/>
      <c r="I442" s="871">
        <v>0</v>
      </c>
      <c r="J442" s="871"/>
      <c r="K442" s="871">
        <f t="shared" si="33"/>
        <v>50000000</v>
      </c>
      <c r="L442" s="871"/>
      <c r="M442" s="871">
        <v>50000000</v>
      </c>
      <c r="N442" s="871"/>
      <c r="O442" s="871">
        <v>12000000</v>
      </c>
      <c r="P442" s="871">
        <f>Q442-O442</f>
        <v>35000000</v>
      </c>
      <c r="Q442" s="871">
        <v>47000000</v>
      </c>
      <c r="R442" s="1068">
        <f t="shared" ref="R442:R443" si="34">M442-Q442</f>
        <v>3000000</v>
      </c>
      <c r="S442" s="827"/>
      <c r="T442" s="1105"/>
    </row>
    <row r="443" spans="1:20" s="831" customFormat="1" x14ac:dyDescent="0.25">
      <c r="A443" s="858" t="s">
        <v>418</v>
      </c>
      <c r="B443" s="887"/>
      <c r="C443" s="833" t="s">
        <v>26</v>
      </c>
      <c r="D443" s="887"/>
      <c r="E443" s="897"/>
      <c r="F443" s="887"/>
      <c r="G443" s="898"/>
      <c r="H443" s="768">
        <f t="shared" ref="H443" si="35">SUM(H439:H442)</f>
        <v>10500000</v>
      </c>
      <c r="I443" s="768">
        <f>SUM(I439:I442)</f>
        <v>96000000</v>
      </c>
      <c r="J443" s="768">
        <f t="shared" ref="J443:O443" si="36">SUM(J439:J442)</f>
        <v>10500000</v>
      </c>
      <c r="K443" s="768">
        <f>SUM(K439:K442)</f>
        <v>71000000</v>
      </c>
      <c r="L443" s="768"/>
      <c r="M443" s="768">
        <f t="shared" si="36"/>
        <v>71000000</v>
      </c>
      <c r="N443" s="768"/>
      <c r="O443" s="899">
        <f t="shared" si="36"/>
        <v>12000000</v>
      </c>
      <c r="P443" s="899">
        <f>Q443-O443</f>
        <v>51500000</v>
      </c>
      <c r="Q443" s="899">
        <v>63500000</v>
      </c>
      <c r="R443" s="1093">
        <f t="shared" si="34"/>
        <v>7500000</v>
      </c>
      <c r="S443" s="908"/>
      <c r="T443" s="1108"/>
    </row>
    <row r="444" spans="1:20" s="831" customFormat="1" x14ac:dyDescent="0.25">
      <c r="A444" s="858"/>
      <c r="B444" s="888"/>
      <c r="C444" s="842"/>
      <c r="D444" s="888"/>
      <c r="E444" s="902"/>
      <c r="F444" s="888"/>
      <c r="G444" s="903"/>
      <c r="H444" s="771"/>
      <c r="I444" s="771"/>
      <c r="J444" s="771"/>
      <c r="K444" s="771"/>
      <c r="L444" s="771"/>
      <c r="M444" s="771"/>
      <c r="N444" s="771"/>
      <c r="O444" s="771"/>
      <c r="P444" s="771"/>
      <c r="Q444" s="771"/>
      <c r="R444" s="1082"/>
      <c r="S444" s="904"/>
    </row>
    <row r="445" spans="1:20" s="831" customFormat="1" x14ac:dyDescent="0.25">
      <c r="A445" s="800"/>
      <c r="B445" s="888"/>
      <c r="C445" s="771"/>
      <c r="D445" s="878"/>
      <c r="E445" s="879"/>
      <c r="F445" s="878"/>
      <c r="G445" s="878"/>
      <c r="H445" s="892"/>
      <c r="I445" s="892"/>
      <c r="J445" s="892"/>
      <c r="K445" s="892"/>
      <c r="L445" s="770"/>
      <c r="M445" s="771"/>
      <c r="N445" s="770"/>
      <c r="O445" s="770"/>
      <c r="P445" s="770"/>
      <c r="Q445" s="770"/>
      <c r="R445" s="1073"/>
      <c r="S445" s="880"/>
    </row>
    <row r="446" spans="1:20" s="831" customFormat="1" x14ac:dyDescent="0.25">
      <c r="A446" s="800"/>
      <c r="B446" s="888"/>
      <c r="C446" s="842"/>
      <c r="D446" s="878"/>
      <c r="E446" s="879"/>
      <c r="F446" s="878"/>
      <c r="G446" s="878"/>
      <c r="H446" s="892"/>
      <c r="I446" s="892"/>
      <c r="J446" s="892"/>
      <c r="K446" s="892"/>
      <c r="L446" s="770"/>
      <c r="M446" s="771"/>
      <c r="N446" s="770"/>
      <c r="O446" s="770"/>
      <c r="P446" s="770"/>
      <c r="Q446" s="770"/>
      <c r="R446" s="1073"/>
      <c r="S446" s="880"/>
    </row>
    <row r="447" spans="1:20" x14ac:dyDescent="0.25">
      <c r="B447" s="1238" t="s">
        <v>2128</v>
      </c>
      <c r="C447" s="1238"/>
      <c r="D447" s="1238"/>
      <c r="E447" s="1238"/>
      <c r="F447" s="1238"/>
      <c r="G447" s="1238"/>
      <c r="H447" s="1238"/>
      <c r="I447" s="1238"/>
      <c r="J447" s="1238"/>
      <c r="K447" s="1238"/>
      <c r="L447" s="1238"/>
      <c r="M447" s="1238"/>
      <c r="N447" s="1238"/>
      <c r="O447" s="1238"/>
      <c r="P447" s="1238"/>
      <c r="Q447" s="1238"/>
      <c r="R447" s="1238"/>
      <c r="S447" s="1238"/>
    </row>
    <row r="448" spans="1:20" x14ac:dyDescent="0.25">
      <c r="B448" s="881" t="s">
        <v>1563</v>
      </c>
      <c r="C448" s="882"/>
      <c r="D448" s="883"/>
      <c r="E448" s="883"/>
      <c r="F448" s="883"/>
      <c r="G448" s="883"/>
      <c r="H448" s="884"/>
      <c r="I448" s="884"/>
      <c r="J448" s="884"/>
      <c r="K448" s="884"/>
      <c r="L448" s="884"/>
      <c r="M448" s="885"/>
      <c r="N448" s="884"/>
      <c r="O448" s="884"/>
      <c r="P448" s="884"/>
      <c r="Q448" s="884"/>
      <c r="R448" s="1074"/>
      <c r="S448" s="886"/>
    </row>
    <row r="449" spans="1:20" s="802" customFormat="1" ht="30" x14ac:dyDescent="0.25">
      <c r="B449" s="1234" t="s">
        <v>970</v>
      </c>
      <c r="C449" s="1239" t="s">
        <v>938</v>
      </c>
      <c r="D449" s="1236" t="s">
        <v>1024</v>
      </c>
      <c r="E449" s="1230" t="s">
        <v>1025</v>
      </c>
      <c r="F449" s="1236" t="s">
        <v>1026</v>
      </c>
      <c r="G449" s="1232" t="s">
        <v>1027</v>
      </c>
      <c r="H449" s="803" t="s">
        <v>1862</v>
      </c>
      <c r="I449" s="804" t="s">
        <v>1833</v>
      </c>
      <c r="J449" s="803" t="s">
        <v>1862</v>
      </c>
      <c r="K449" s="1228" t="s">
        <v>1948</v>
      </c>
      <c r="L449" s="1228" t="s">
        <v>1947</v>
      </c>
      <c r="M449" s="805" t="s">
        <v>1818</v>
      </c>
      <c r="N449" s="1228" t="s">
        <v>1819</v>
      </c>
      <c r="O449" s="806" t="s">
        <v>2115</v>
      </c>
      <c r="P449" s="1090" t="s">
        <v>2135</v>
      </c>
      <c r="Q449" s="1090" t="s">
        <v>2136</v>
      </c>
      <c r="R449" s="1065" t="s">
        <v>2132</v>
      </c>
      <c r="S449" s="807" t="s">
        <v>1850</v>
      </c>
      <c r="T449" s="1110" t="s">
        <v>1028</v>
      </c>
    </row>
    <row r="450" spans="1:20" s="802" customFormat="1" x14ac:dyDescent="0.25">
      <c r="B450" s="1235"/>
      <c r="C450" s="1240"/>
      <c r="D450" s="1237"/>
      <c r="E450" s="1231"/>
      <c r="F450" s="1237"/>
      <c r="G450" s="1233"/>
      <c r="H450" s="808"/>
      <c r="I450" s="808" t="s">
        <v>939</v>
      </c>
      <c r="J450" s="808"/>
      <c r="K450" s="1229"/>
      <c r="L450" s="1229"/>
      <c r="M450" s="809" t="s">
        <v>939</v>
      </c>
      <c r="N450" s="1229"/>
      <c r="O450" s="808" t="s">
        <v>939</v>
      </c>
      <c r="P450" s="808" t="s">
        <v>939</v>
      </c>
      <c r="Q450" s="808" t="s">
        <v>939</v>
      </c>
      <c r="R450" s="1066" t="s">
        <v>939</v>
      </c>
      <c r="S450" s="810"/>
      <c r="T450" s="1107"/>
    </row>
    <row r="451" spans="1:20" x14ac:dyDescent="0.25">
      <c r="A451" s="858" t="s">
        <v>380</v>
      </c>
      <c r="B451" s="812" t="s">
        <v>24</v>
      </c>
      <c r="C451" s="813" t="s">
        <v>290</v>
      </c>
      <c r="D451" s="814" t="s">
        <v>1</v>
      </c>
      <c r="E451" s="907">
        <v>0</v>
      </c>
      <c r="F451" s="816" t="s">
        <v>27</v>
      </c>
      <c r="G451" s="817" t="s">
        <v>266</v>
      </c>
      <c r="H451" s="818">
        <v>170308746</v>
      </c>
      <c r="I451" s="818">
        <v>670555560</v>
      </c>
      <c r="J451" s="818">
        <v>170308746</v>
      </c>
      <c r="K451" s="818">
        <f>M451</f>
        <v>470000000</v>
      </c>
      <c r="L451" s="818"/>
      <c r="M451" s="819">
        <v>470000000</v>
      </c>
      <c r="N451" s="818"/>
      <c r="O451" s="818">
        <v>203962437</v>
      </c>
      <c r="P451" s="818">
        <f t="shared" ref="P451:P457" si="37">Q451-O451</f>
        <v>100802160.27999997</v>
      </c>
      <c r="Q451" s="952">
        <v>304764597.27999997</v>
      </c>
      <c r="R451" s="1068">
        <f>M451-Q451</f>
        <v>165235402.72000003</v>
      </c>
      <c r="S451" s="909"/>
      <c r="T451" s="1104"/>
    </row>
    <row r="452" spans="1:20" x14ac:dyDescent="0.25">
      <c r="A452" s="858" t="s">
        <v>380</v>
      </c>
      <c r="B452" s="825" t="s">
        <v>25</v>
      </c>
      <c r="C452" s="822" t="s">
        <v>59</v>
      </c>
      <c r="D452" s="829" t="s">
        <v>259</v>
      </c>
      <c r="E452" s="907">
        <v>0</v>
      </c>
      <c r="F452" s="816" t="s">
        <v>27</v>
      </c>
      <c r="G452" s="817" t="s">
        <v>266</v>
      </c>
      <c r="H452" s="830">
        <v>5997000</v>
      </c>
      <c r="I452" s="830">
        <v>10000000</v>
      </c>
      <c r="J452" s="830">
        <v>5997000</v>
      </c>
      <c r="K452" s="830">
        <f>M452</f>
        <v>10000000</v>
      </c>
      <c r="L452" s="830"/>
      <c r="M452" s="826">
        <v>10000000</v>
      </c>
      <c r="N452" s="830"/>
      <c r="O452" s="830">
        <v>5997000</v>
      </c>
      <c r="P452" s="830">
        <f>Q452-O452</f>
        <v>2000000</v>
      </c>
      <c r="Q452" s="818">
        <v>7997000</v>
      </c>
      <c r="R452" s="1068">
        <f t="shared" ref="R452:R466" si="38">M452-Q452</f>
        <v>2003000</v>
      </c>
      <c r="S452" s="820"/>
      <c r="T452" s="1104"/>
    </row>
    <row r="453" spans="1:20" x14ac:dyDescent="0.25">
      <c r="A453" s="858" t="s">
        <v>380</v>
      </c>
      <c r="B453" s="812" t="s">
        <v>3</v>
      </c>
      <c r="C453" s="822" t="s">
        <v>4</v>
      </c>
      <c r="D453" s="829" t="s">
        <v>259</v>
      </c>
      <c r="E453" s="907">
        <v>0</v>
      </c>
      <c r="F453" s="816" t="s">
        <v>27</v>
      </c>
      <c r="G453" s="817" t="s">
        <v>266</v>
      </c>
      <c r="H453" s="830">
        <v>400000</v>
      </c>
      <c r="I453" s="830">
        <v>10000000</v>
      </c>
      <c r="J453" s="830">
        <v>400000</v>
      </c>
      <c r="K453" s="830">
        <f t="shared" ref="K453:K466" si="39">M453</f>
        <v>5000000</v>
      </c>
      <c r="L453" s="830"/>
      <c r="M453" s="826">
        <v>5000000</v>
      </c>
      <c r="N453" s="830"/>
      <c r="O453" s="830">
        <v>400000</v>
      </c>
      <c r="P453" s="830">
        <f t="shared" si="37"/>
        <v>8765000</v>
      </c>
      <c r="Q453" s="830">
        <v>9165000</v>
      </c>
      <c r="R453" s="1068">
        <f t="shared" si="38"/>
        <v>-4165000</v>
      </c>
      <c r="S453" s="820"/>
      <c r="T453" s="1104"/>
    </row>
    <row r="454" spans="1:20" x14ac:dyDescent="0.25">
      <c r="A454" s="858" t="s">
        <v>380</v>
      </c>
      <c r="B454" s="812" t="s">
        <v>136</v>
      </c>
      <c r="C454" s="822" t="s">
        <v>137</v>
      </c>
      <c r="D454" s="829" t="s">
        <v>259</v>
      </c>
      <c r="E454" s="907">
        <v>0</v>
      </c>
      <c r="F454" s="816" t="s">
        <v>27</v>
      </c>
      <c r="G454" s="817" t="s">
        <v>266</v>
      </c>
      <c r="H454" s="830">
        <v>5000000</v>
      </c>
      <c r="I454" s="830">
        <v>20000000</v>
      </c>
      <c r="J454" s="830">
        <v>5000000</v>
      </c>
      <c r="K454" s="830">
        <f t="shared" si="39"/>
        <v>10000000</v>
      </c>
      <c r="L454" s="830"/>
      <c r="M454" s="826">
        <v>10000000</v>
      </c>
      <c r="N454" s="830"/>
      <c r="O454" s="830">
        <v>5000000</v>
      </c>
      <c r="P454" s="830">
        <f t="shared" si="37"/>
        <v>1105080</v>
      </c>
      <c r="Q454" s="830">
        <v>6105080</v>
      </c>
      <c r="R454" s="1068">
        <f t="shared" si="38"/>
        <v>3894920</v>
      </c>
      <c r="S454" s="820"/>
      <c r="T454" s="1104"/>
    </row>
    <row r="455" spans="1:20" x14ac:dyDescent="0.25">
      <c r="A455" s="858" t="s">
        <v>380</v>
      </c>
      <c r="B455" s="812" t="s">
        <v>32</v>
      </c>
      <c r="C455" s="822" t="s">
        <v>33</v>
      </c>
      <c r="D455" s="829" t="s">
        <v>259</v>
      </c>
      <c r="E455" s="907">
        <v>0</v>
      </c>
      <c r="F455" s="816" t="s">
        <v>27</v>
      </c>
      <c r="G455" s="817" t="s">
        <v>266</v>
      </c>
      <c r="H455" s="830">
        <v>18332000</v>
      </c>
      <c r="I455" s="830">
        <v>20000000</v>
      </c>
      <c r="J455" s="830">
        <v>18332000</v>
      </c>
      <c r="K455" s="830">
        <f t="shared" si="39"/>
        <v>20000000</v>
      </c>
      <c r="L455" s="830"/>
      <c r="M455" s="826">
        <v>20000000</v>
      </c>
      <c r="N455" s="830"/>
      <c r="O455" s="830">
        <v>18332000</v>
      </c>
      <c r="P455" s="830">
        <f t="shared" si="37"/>
        <v>350000</v>
      </c>
      <c r="Q455" s="830">
        <v>18682000</v>
      </c>
      <c r="R455" s="1068">
        <f t="shared" si="38"/>
        <v>1318000</v>
      </c>
      <c r="S455" s="820"/>
      <c r="T455" s="1104"/>
    </row>
    <row r="456" spans="1:20" x14ac:dyDescent="0.25">
      <c r="A456" s="858" t="s">
        <v>380</v>
      </c>
      <c r="B456" s="812" t="s">
        <v>34</v>
      </c>
      <c r="C456" s="822" t="s">
        <v>761</v>
      </c>
      <c r="D456" s="829" t="s">
        <v>259</v>
      </c>
      <c r="E456" s="907">
        <v>0</v>
      </c>
      <c r="F456" s="816" t="s">
        <v>27</v>
      </c>
      <c r="G456" s="817" t="s">
        <v>266</v>
      </c>
      <c r="H456" s="830">
        <v>4204000</v>
      </c>
      <c r="I456" s="830">
        <v>10000000</v>
      </c>
      <c r="J456" s="830">
        <v>4204000</v>
      </c>
      <c r="K456" s="830">
        <f t="shared" si="39"/>
        <v>5000000</v>
      </c>
      <c r="L456" s="830"/>
      <c r="M456" s="826">
        <v>5000000</v>
      </c>
      <c r="N456" s="830"/>
      <c r="O456" s="830">
        <v>4204000</v>
      </c>
      <c r="P456" s="830">
        <f t="shared" si="37"/>
        <v>0</v>
      </c>
      <c r="Q456" s="830">
        <v>4204000</v>
      </c>
      <c r="R456" s="1068">
        <f t="shared" si="38"/>
        <v>796000</v>
      </c>
      <c r="S456" s="820"/>
      <c r="T456" s="1104"/>
    </row>
    <row r="457" spans="1:20" s="802" customFormat="1" x14ac:dyDescent="0.25">
      <c r="A457" s="858" t="s">
        <v>380</v>
      </c>
      <c r="B457" s="812" t="s">
        <v>9</v>
      </c>
      <c r="C457" s="822" t="s">
        <v>10</v>
      </c>
      <c r="D457" s="829" t="s">
        <v>259</v>
      </c>
      <c r="E457" s="907">
        <v>0</v>
      </c>
      <c r="F457" s="816" t="s">
        <v>27</v>
      </c>
      <c r="G457" s="817" t="s">
        <v>266</v>
      </c>
      <c r="H457" s="830"/>
      <c r="I457" s="830">
        <v>10000000</v>
      </c>
      <c r="J457" s="830"/>
      <c r="K457" s="830">
        <f t="shared" si="39"/>
        <v>5000000</v>
      </c>
      <c r="L457" s="830"/>
      <c r="M457" s="826">
        <v>5000000</v>
      </c>
      <c r="N457" s="830"/>
      <c r="O457" s="830">
        <v>2000000</v>
      </c>
      <c r="P457" s="830">
        <f t="shared" si="37"/>
        <v>2000000</v>
      </c>
      <c r="Q457" s="830">
        <v>4000000</v>
      </c>
      <c r="R457" s="1068">
        <f t="shared" si="38"/>
        <v>1000000</v>
      </c>
      <c r="S457" s="820"/>
      <c r="T457" s="1102"/>
    </row>
    <row r="458" spans="1:20" x14ac:dyDescent="0.25">
      <c r="A458" s="858" t="s">
        <v>380</v>
      </c>
      <c r="B458" s="812" t="s">
        <v>11</v>
      </c>
      <c r="C458" s="822" t="s">
        <v>12</v>
      </c>
      <c r="D458" s="829" t="s">
        <v>259</v>
      </c>
      <c r="E458" s="907">
        <v>0</v>
      </c>
      <c r="F458" s="816" t="s">
        <v>27</v>
      </c>
      <c r="G458" s="817" t="s">
        <v>266</v>
      </c>
      <c r="H458" s="830">
        <v>115496350</v>
      </c>
      <c r="I458" s="830">
        <v>150000000</v>
      </c>
      <c r="J458" s="830">
        <v>115496350</v>
      </c>
      <c r="K458" s="830">
        <f t="shared" si="39"/>
        <v>120000000</v>
      </c>
      <c r="L458" s="830"/>
      <c r="M458" s="826">
        <v>120000000</v>
      </c>
      <c r="N458" s="830"/>
      <c r="O458" s="830">
        <v>159848800</v>
      </c>
      <c r="P458" s="830">
        <f>Q458-O458</f>
        <v>74532850</v>
      </c>
      <c r="Q458" s="830">
        <v>234381650</v>
      </c>
      <c r="R458" s="1068">
        <f t="shared" si="38"/>
        <v>-114381650</v>
      </c>
      <c r="S458" s="820"/>
      <c r="T458" s="1104"/>
    </row>
    <row r="459" spans="1:20" x14ac:dyDescent="0.25">
      <c r="A459" s="858" t="s">
        <v>380</v>
      </c>
      <c r="B459" s="812" t="s">
        <v>13</v>
      </c>
      <c r="C459" s="822" t="s">
        <v>14</v>
      </c>
      <c r="D459" s="829" t="s">
        <v>259</v>
      </c>
      <c r="E459" s="907">
        <v>0</v>
      </c>
      <c r="F459" s="816" t="s">
        <v>27</v>
      </c>
      <c r="G459" s="817" t="s">
        <v>266</v>
      </c>
      <c r="H459" s="830">
        <v>2000000</v>
      </c>
      <c r="I459" s="830">
        <v>12000000</v>
      </c>
      <c r="J459" s="830">
        <v>2000000</v>
      </c>
      <c r="K459" s="830">
        <f t="shared" si="39"/>
        <v>4000000</v>
      </c>
      <c r="L459" s="830"/>
      <c r="M459" s="826">
        <v>4000000</v>
      </c>
      <c r="N459" s="830"/>
      <c r="O459" s="830">
        <v>2000000</v>
      </c>
      <c r="P459" s="830">
        <f>Q459-O459</f>
        <v>1000000</v>
      </c>
      <c r="Q459" s="830">
        <v>3000000</v>
      </c>
      <c r="R459" s="1068">
        <f t="shared" si="38"/>
        <v>1000000</v>
      </c>
      <c r="S459" s="820"/>
      <c r="T459" s="1104"/>
    </row>
    <row r="460" spans="1:20" x14ac:dyDescent="0.25">
      <c r="A460" s="858" t="s">
        <v>380</v>
      </c>
      <c r="B460" s="812" t="s">
        <v>175</v>
      </c>
      <c r="C460" s="822" t="s">
        <v>176</v>
      </c>
      <c r="D460" s="829" t="s">
        <v>259</v>
      </c>
      <c r="E460" s="907">
        <v>0</v>
      </c>
      <c r="F460" s="816" t="s">
        <v>27</v>
      </c>
      <c r="G460" s="817" t="s">
        <v>266</v>
      </c>
      <c r="H460" s="830">
        <f>645758200</f>
        <v>645758200</v>
      </c>
      <c r="I460" s="830">
        <v>900000000</v>
      </c>
      <c r="J460" s="830">
        <f>645758200</f>
        <v>645758200</v>
      </c>
      <c r="K460" s="830">
        <f t="shared" si="39"/>
        <v>1100000000</v>
      </c>
      <c r="L460" s="830"/>
      <c r="M460" s="826">
        <f>900000000+200000000</f>
        <v>1100000000</v>
      </c>
      <c r="N460" s="830"/>
      <c r="O460" s="830">
        <v>732651000</v>
      </c>
      <c r="P460" s="830">
        <f>Q460-O460</f>
        <v>282054525</v>
      </c>
      <c r="Q460" s="830">
        <f>1012155525+2550000</f>
        <v>1014705525</v>
      </c>
      <c r="R460" s="1068">
        <f t="shared" si="38"/>
        <v>85294475</v>
      </c>
      <c r="S460" s="820"/>
      <c r="T460" s="1104"/>
    </row>
    <row r="461" spans="1:20" x14ac:dyDescent="0.25">
      <c r="A461" s="858" t="s">
        <v>380</v>
      </c>
      <c r="B461" s="812" t="s">
        <v>17</v>
      </c>
      <c r="C461" s="822" t="s">
        <v>18</v>
      </c>
      <c r="D461" s="829" t="s">
        <v>259</v>
      </c>
      <c r="E461" s="907">
        <v>0</v>
      </c>
      <c r="F461" s="816" t="s">
        <v>27</v>
      </c>
      <c r="G461" s="817" t="s">
        <v>266</v>
      </c>
      <c r="H461" s="830">
        <v>171572050</v>
      </c>
      <c r="I461" s="830">
        <v>400000000</v>
      </c>
      <c r="J461" s="830">
        <v>171572050</v>
      </c>
      <c r="K461" s="830">
        <f t="shared" si="39"/>
        <v>380000000</v>
      </c>
      <c r="L461" s="830"/>
      <c r="M461" s="826">
        <v>380000000</v>
      </c>
      <c r="N461" s="830"/>
      <c r="O461" s="830">
        <v>212315125</v>
      </c>
      <c r="P461" s="830">
        <f>Q461-O461</f>
        <v>104157500</v>
      </c>
      <c r="Q461" s="830">
        <v>316472625</v>
      </c>
      <c r="R461" s="1068">
        <f t="shared" si="38"/>
        <v>63527375</v>
      </c>
      <c r="S461" s="820"/>
      <c r="T461" s="1104"/>
    </row>
    <row r="462" spans="1:20" x14ac:dyDescent="0.25">
      <c r="A462" s="858" t="s">
        <v>380</v>
      </c>
      <c r="B462" s="812" t="s">
        <v>181</v>
      </c>
      <c r="C462" s="822" t="s">
        <v>182</v>
      </c>
      <c r="D462" s="829" t="s">
        <v>259</v>
      </c>
      <c r="E462" s="907">
        <v>0</v>
      </c>
      <c r="F462" s="816" t="s">
        <v>27</v>
      </c>
      <c r="G462" s="817" t="s">
        <v>266</v>
      </c>
      <c r="H462" s="830">
        <v>97668000</v>
      </c>
      <c r="I462" s="830">
        <v>100000000</v>
      </c>
      <c r="J462" s="830">
        <v>97668000</v>
      </c>
      <c r="K462" s="830">
        <f t="shared" si="39"/>
        <v>120000000</v>
      </c>
      <c r="L462" s="830"/>
      <c r="M462" s="826">
        <v>120000000</v>
      </c>
      <c r="N462" s="830"/>
      <c r="O462" s="830">
        <v>98408000</v>
      </c>
      <c r="P462" s="830">
        <f>Q462-O462</f>
        <v>38014000</v>
      </c>
      <c r="Q462" s="830">
        <v>136422000</v>
      </c>
      <c r="R462" s="1068">
        <f t="shared" si="38"/>
        <v>-16422000</v>
      </c>
      <c r="S462" s="820"/>
      <c r="T462" s="1104"/>
    </row>
    <row r="463" spans="1:20" x14ac:dyDescent="0.25">
      <c r="A463" s="858" t="s">
        <v>380</v>
      </c>
      <c r="B463" s="812" t="s">
        <v>37</v>
      </c>
      <c r="C463" s="822" t="s">
        <v>38</v>
      </c>
      <c r="D463" s="829" t="s">
        <v>259</v>
      </c>
      <c r="E463" s="907">
        <v>0</v>
      </c>
      <c r="F463" s="816" t="s">
        <v>27</v>
      </c>
      <c r="G463" s="817" t="s">
        <v>266</v>
      </c>
      <c r="H463" s="830">
        <v>1000000</v>
      </c>
      <c r="I463" s="830">
        <v>2000000</v>
      </c>
      <c r="J463" s="830">
        <v>1000000</v>
      </c>
      <c r="K463" s="830">
        <f t="shared" si="39"/>
        <v>2000000</v>
      </c>
      <c r="L463" s="830"/>
      <c r="M463" s="826">
        <v>2000000</v>
      </c>
      <c r="N463" s="830"/>
      <c r="O463" s="830">
        <v>1400000</v>
      </c>
      <c r="P463" s="830"/>
      <c r="Q463" s="830"/>
      <c r="R463" s="1068">
        <f t="shared" si="38"/>
        <v>2000000</v>
      </c>
      <c r="S463" s="820"/>
      <c r="T463" s="1104"/>
    </row>
    <row r="464" spans="1:20" x14ac:dyDescent="0.25">
      <c r="A464" s="858" t="s">
        <v>380</v>
      </c>
      <c r="B464" s="812" t="s">
        <v>99</v>
      </c>
      <c r="C464" s="822" t="s">
        <v>100</v>
      </c>
      <c r="D464" s="829" t="s">
        <v>259</v>
      </c>
      <c r="E464" s="907">
        <v>0</v>
      </c>
      <c r="F464" s="816" t="s">
        <v>27</v>
      </c>
      <c r="G464" s="817" t="s">
        <v>266</v>
      </c>
      <c r="H464" s="830">
        <v>2100000</v>
      </c>
      <c r="I464" s="830">
        <v>50000000</v>
      </c>
      <c r="J464" s="830">
        <v>2100000</v>
      </c>
      <c r="K464" s="830">
        <f t="shared" si="39"/>
        <v>10000000</v>
      </c>
      <c r="L464" s="830"/>
      <c r="M464" s="826">
        <v>10000000</v>
      </c>
      <c r="N464" s="830"/>
      <c r="O464" s="830">
        <v>17150000</v>
      </c>
      <c r="P464" s="830">
        <f>Q464-O464</f>
        <v>29638000</v>
      </c>
      <c r="Q464" s="830">
        <v>46788000</v>
      </c>
      <c r="R464" s="1068">
        <f t="shared" si="38"/>
        <v>-36788000</v>
      </c>
      <c r="S464" s="820"/>
      <c r="T464" s="1104"/>
    </row>
    <row r="465" spans="1:20" x14ac:dyDescent="0.25">
      <c r="A465" s="858" t="s">
        <v>380</v>
      </c>
      <c r="B465" s="812" t="s">
        <v>368</v>
      </c>
      <c r="C465" s="822" t="s">
        <v>369</v>
      </c>
      <c r="D465" s="829" t="s">
        <v>259</v>
      </c>
      <c r="E465" s="907">
        <v>0</v>
      </c>
      <c r="F465" s="816" t="s">
        <v>27</v>
      </c>
      <c r="G465" s="817" t="s">
        <v>266</v>
      </c>
      <c r="H465" s="830">
        <v>91300000</v>
      </c>
      <c r="I465" s="830">
        <v>120000000</v>
      </c>
      <c r="J465" s="830">
        <v>91300000</v>
      </c>
      <c r="K465" s="830">
        <f t="shared" si="39"/>
        <v>120000000</v>
      </c>
      <c r="L465" s="830"/>
      <c r="M465" s="826">
        <v>120000000</v>
      </c>
      <c r="N465" s="830"/>
      <c r="O465" s="830">
        <v>105200000</v>
      </c>
      <c r="P465" s="830">
        <f>Q465-O465</f>
        <v>12740000</v>
      </c>
      <c r="Q465" s="830">
        <v>117940000</v>
      </c>
      <c r="R465" s="1068">
        <f t="shared" si="38"/>
        <v>2060000</v>
      </c>
      <c r="S465" s="820"/>
      <c r="T465" s="1104"/>
    </row>
    <row r="466" spans="1:20" x14ac:dyDescent="0.25">
      <c r="A466" s="858" t="s">
        <v>380</v>
      </c>
      <c r="B466" s="812" t="s">
        <v>81</v>
      </c>
      <c r="C466" s="822" t="s">
        <v>82</v>
      </c>
      <c r="D466" s="829" t="s">
        <v>259</v>
      </c>
      <c r="E466" s="907">
        <v>0</v>
      </c>
      <c r="F466" s="816" t="s">
        <v>27</v>
      </c>
      <c r="G466" s="817" t="s">
        <v>266</v>
      </c>
      <c r="H466" s="830">
        <v>4350000</v>
      </c>
      <c r="I466" s="830">
        <v>12000000</v>
      </c>
      <c r="J466" s="830">
        <v>4350000</v>
      </c>
      <c r="K466" s="830">
        <f t="shared" si="39"/>
        <v>6000000</v>
      </c>
      <c r="L466" s="830"/>
      <c r="M466" s="826">
        <v>6000000</v>
      </c>
      <c r="N466" s="830"/>
      <c r="O466" s="830">
        <v>3000000</v>
      </c>
      <c r="P466" s="830">
        <f>Q466-O466</f>
        <v>2500000</v>
      </c>
      <c r="Q466" s="830">
        <v>5500000</v>
      </c>
      <c r="R466" s="1068">
        <f t="shared" si="38"/>
        <v>500000</v>
      </c>
      <c r="S466" s="820"/>
      <c r="T466" s="1104"/>
    </row>
    <row r="467" spans="1:20" x14ac:dyDescent="0.25">
      <c r="A467" s="858" t="s">
        <v>380</v>
      </c>
      <c r="B467" s="860"/>
      <c r="C467" s="833" t="s">
        <v>312</v>
      </c>
      <c r="D467" s="861"/>
      <c r="E467" s="862"/>
      <c r="F467" s="863"/>
      <c r="G467" s="863"/>
      <c r="H467" s="905">
        <f>SUM(H452:H466)</f>
        <v>1165177600</v>
      </c>
      <c r="I467" s="837">
        <f>SUM(I452:I466)</f>
        <v>1826000000</v>
      </c>
      <c r="J467" s="905">
        <f>SUM(J452:J466)</f>
        <v>1165177600</v>
      </c>
      <c r="K467" s="905">
        <f>SUM(K452:K466)</f>
        <v>1917000000</v>
      </c>
      <c r="L467" s="837"/>
      <c r="M467" s="838">
        <f>SUM(M452:M466)</f>
        <v>1917000000</v>
      </c>
      <c r="N467" s="837"/>
      <c r="O467" s="839">
        <f>SUM(O452:O466)</f>
        <v>1367905925</v>
      </c>
      <c r="P467" s="839">
        <f>SUM(P452:P466)</f>
        <v>558856955</v>
      </c>
      <c r="Q467" s="839">
        <f>SUM(Q452:Q466)</f>
        <v>1925362880</v>
      </c>
      <c r="R467" s="1069"/>
      <c r="S467" s="840"/>
      <c r="T467" s="1106"/>
    </row>
    <row r="468" spans="1:20" x14ac:dyDescent="0.25">
      <c r="A468" s="858"/>
      <c r="C468" s="842"/>
      <c r="H468" s="910"/>
      <c r="I468" s="846"/>
      <c r="J468" s="910"/>
      <c r="K468" s="910"/>
      <c r="L468" s="846"/>
      <c r="M468" s="847"/>
      <c r="N468" s="846"/>
      <c r="O468" s="846"/>
      <c r="P468" s="846"/>
      <c r="Q468" s="846"/>
      <c r="S468" s="848"/>
    </row>
    <row r="469" spans="1:20" x14ac:dyDescent="0.25">
      <c r="A469" s="858"/>
      <c r="C469" s="842"/>
      <c r="H469" s="910"/>
      <c r="I469" s="846"/>
      <c r="J469" s="910"/>
      <c r="K469" s="910"/>
      <c r="L469" s="846"/>
      <c r="M469" s="847"/>
      <c r="N469" s="846"/>
      <c r="O469" s="846"/>
      <c r="P469" s="846"/>
      <c r="Q469" s="846"/>
      <c r="S469" s="848"/>
    </row>
    <row r="470" spans="1:20" x14ac:dyDescent="0.25">
      <c r="A470" s="858"/>
      <c r="C470" s="842"/>
      <c r="H470" s="910"/>
      <c r="I470" s="846"/>
      <c r="J470" s="910"/>
      <c r="K470" s="910"/>
      <c r="L470" s="846"/>
      <c r="M470" s="847"/>
      <c r="N470" s="846"/>
      <c r="O470" s="846"/>
      <c r="P470" s="846"/>
      <c r="Q470" s="846"/>
      <c r="S470" s="848"/>
    </row>
    <row r="471" spans="1:20" x14ac:dyDescent="0.25">
      <c r="A471" s="858"/>
      <c r="C471" s="842"/>
      <c r="H471" s="910"/>
      <c r="I471" s="846"/>
      <c r="J471" s="910"/>
      <c r="K471" s="910"/>
      <c r="L471" s="846"/>
      <c r="M471" s="847"/>
      <c r="N471" s="846"/>
      <c r="O471" s="846"/>
      <c r="P471" s="846"/>
      <c r="Q471" s="846"/>
      <c r="S471" s="848"/>
    </row>
    <row r="472" spans="1:20" x14ac:dyDescent="0.25">
      <c r="A472" s="858"/>
      <c r="C472" s="842"/>
      <c r="H472" s="910"/>
      <c r="I472" s="846"/>
      <c r="J472" s="910"/>
      <c r="K472" s="910"/>
      <c r="L472" s="846"/>
      <c r="M472" s="847"/>
      <c r="N472" s="846"/>
      <c r="O472" s="846"/>
      <c r="P472" s="846"/>
      <c r="Q472" s="846"/>
      <c r="S472" s="848"/>
    </row>
    <row r="473" spans="1:20" x14ac:dyDescent="0.25">
      <c r="A473" s="858"/>
      <c r="C473" s="842"/>
      <c r="H473" s="910"/>
      <c r="I473" s="846"/>
      <c r="J473" s="910"/>
      <c r="K473" s="910"/>
      <c r="L473" s="846"/>
      <c r="M473" s="847"/>
      <c r="N473" s="846"/>
      <c r="O473" s="846"/>
      <c r="P473" s="846"/>
      <c r="Q473" s="846">
        <f>Q467-1925362880</f>
        <v>0</v>
      </c>
      <c r="S473" s="848"/>
    </row>
    <row r="474" spans="1:20" x14ac:dyDescent="0.25">
      <c r="A474" s="858"/>
      <c r="C474" s="842"/>
      <c r="H474" s="910"/>
      <c r="I474" s="846"/>
      <c r="J474" s="910"/>
      <c r="K474" s="910"/>
      <c r="L474" s="846"/>
      <c r="M474" s="847"/>
      <c r="N474" s="846"/>
      <c r="O474" s="846"/>
      <c r="P474" s="846"/>
      <c r="Q474" s="846"/>
      <c r="S474" s="848"/>
    </row>
    <row r="475" spans="1:20" x14ac:dyDescent="0.25">
      <c r="A475" s="858"/>
      <c r="C475" s="842"/>
      <c r="H475" s="910"/>
      <c r="I475" s="846"/>
      <c r="J475" s="910"/>
      <c r="K475" s="910"/>
      <c r="L475" s="846"/>
      <c r="M475" s="847"/>
      <c r="N475" s="846"/>
      <c r="O475" s="846"/>
      <c r="P475" s="846"/>
      <c r="Q475" s="846"/>
      <c r="S475" s="848"/>
    </row>
    <row r="476" spans="1:20" x14ac:dyDescent="0.25">
      <c r="A476" s="858"/>
      <c r="C476" s="842"/>
      <c r="H476" s="910"/>
      <c r="I476" s="846"/>
      <c r="J476" s="910"/>
      <c r="K476" s="910"/>
      <c r="L476" s="846"/>
      <c r="M476" s="847"/>
      <c r="N476" s="846"/>
      <c r="O476" s="846"/>
      <c r="P476" s="846"/>
      <c r="Q476" s="846"/>
      <c r="S476" s="848"/>
    </row>
    <row r="477" spans="1:20" x14ac:dyDescent="0.25">
      <c r="A477" s="858"/>
      <c r="C477" s="842"/>
      <c r="H477" s="910"/>
      <c r="I477" s="846"/>
      <c r="J477" s="910"/>
      <c r="K477" s="910"/>
      <c r="L477" s="846"/>
      <c r="M477" s="847"/>
      <c r="N477" s="846"/>
      <c r="O477" s="846"/>
      <c r="P477" s="846"/>
      <c r="Q477" s="846"/>
      <c r="S477" s="848"/>
    </row>
    <row r="478" spans="1:20" x14ac:dyDescent="0.25">
      <c r="A478" s="858"/>
      <c r="C478" s="842"/>
      <c r="H478" s="910"/>
      <c r="I478" s="846"/>
      <c r="J478" s="910"/>
      <c r="K478" s="910"/>
      <c r="L478" s="846"/>
      <c r="M478" s="847"/>
      <c r="N478" s="846"/>
      <c r="O478" s="846"/>
      <c r="P478" s="846"/>
      <c r="Q478" s="846"/>
      <c r="S478" s="848"/>
    </row>
    <row r="479" spans="1:20" x14ac:dyDescent="0.25">
      <c r="A479" s="858"/>
      <c r="C479" s="842"/>
      <c r="H479" s="910"/>
      <c r="I479" s="846"/>
      <c r="J479" s="910"/>
      <c r="K479" s="910"/>
      <c r="L479" s="846"/>
      <c r="M479" s="847"/>
      <c r="N479" s="846"/>
      <c r="O479" s="846"/>
      <c r="P479" s="846"/>
      <c r="Q479" s="846"/>
      <c r="S479" s="848"/>
    </row>
    <row r="480" spans="1:20" x14ac:dyDescent="0.25">
      <c r="A480" s="858"/>
      <c r="C480" s="842"/>
      <c r="H480" s="910"/>
      <c r="I480" s="846"/>
      <c r="J480" s="910"/>
      <c r="K480" s="910"/>
      <c r="L480" s="846"/>
      <c r="M480" s="847"/>
      <c r="N480" s="846"/>
      <c r="O480" s="846"/>
      <c r="P480" s="846"/>
      <c r="Q480" s="846"/>
      <c r="S480" s="848"/>
    </row>
    <row r="481" spans="1:20" x14ac:dyDescent="0.25">
      <c r="A481" s="858"/>
      <c r="C481" s="842"/>
      <c r="H481" s="910"/>
      <c r="I481" s="846"/>
      <c r="J481" s="910"/>
      <c r="K481" s="910"/>
      <c r="L481" s="846"/>
      <c r="M481" s="847"/>
      <c r="N481" s="846"/>
      <c r="O481" s="846"/>
      <c r="P481" s="846"/>
      <c r="Q481" s="846"/>
      <c r="S481" s="848"/>
    </row>
    <row r="482" spans="1:20" x14ac:dyDescent="0.25">
      <c r="A482" s="858"/>
      <c r="C482" s="842"/>
      <c r="H482" s="910"/>
      <c r="I482" s="846"/>
      <c r="J482" s="910"/>
      <c r="K482" s="910"/>
      <c r="L482" s="846"/>
      <c r="M482" s="847"/>
      <c r="N482" s="846"/>
      <c r="O482" s="846"/>
      <c r="P482" s="846"/>
      <c r="Q482" s="846"/>
      <c r="S482" s="848"/>
    </row>
    <row r="483" spans="1:20" s="831" customFormat="1" x14ac:dyDescent="0.25">
      <c r="A483" s="800"/>
      <c r="B483" s="1244" t="s">
        <v>1395</v>
      </c>
      <c r="C483" s="1244"/>
      <c r="D483" s="1244"/>
      <c r="E483" s="1244"/>
      <c r="F483" s="1244"/>
      <c r="G483" s="1244"/>
      <c r="H483" s="1244"/>
      <c r="I483" s="1244"/>
      <c r="J483" s="1244"/>
      <c r="K483" s="1244"/>
      <c r="L483" s="1244"/>
      <c r="M483" s="1244"/>
      <c r="N483" s="1244"/>
      <c r="O483" s="1244"/>
      <c r="P483" s="1244"/>
      <c r="Q483" s="1244"/>
      <c r="R483" s="1244"/>
      <c r="S483" s="1244"/>
    </row>
    <row r="484" spans="1:20" x14ac:dyDescent="0.25">
      <c r="B484" s="881" t="s">
        <v>1563</v>
      </c>
      <c r="C484" s="882"/>
      <c r="D484" s="883"/>
      <c r="E484" s="883"/>
      <c r="F484" s="883"/>
      <c r="G484" s="883"/>
      <c r="H484" s="884"/>
      <c r="I484" s="884"/>
      <c r="J484" s="884"/>
      <c r="K484" s="884"/>
      <c r="L484" s="884"/>
      <c r="M484" s="885"/>
      <c r="N484" s="884"/>
      <c r="O484" s="884"/>
      <c r="P484" s="884"/>
      <c r="Q484" s="884"/>
      <c r="R484" s="1074"/>
      <c r="S484" s="886"/>
    </row>
    <row r="485" spans="1:20" s="802" customFormat="1" ht="30" x14ac:dyDescent="0.25">
      <c r="B485" s="1234" t="s">
        <v>970</v>
      </c>
      <c r="C485" s="1239" t="s">
        <v>938</v>
      </c>
      <c r="D485" s="1236" t="s">
        <v>1024</v>
      </c>
      <c r="E485" s="1230" t="s">
        <v>1025</v>
      </c>
      <c r="F485" s="1236" t="s">
        <v>1026</v>
      </c>
      <c r="G485" s="1232" t="s">
        <v>1027</v>
      </c>
      <c r="H485" s="803" t="s">
        <v>1862</v>
      </c>
      <c r="I485" s="804" t="s">
        <v>1833</v>
      </c>
      <c r="J485" s="803" t="s">
        <v>1862</v>
      </c>
      <c r="K485" s="1228" t="s">
        <v>1948</v>
      </c>
      <c r="L485" s="1228" t="s">
        <v>1947</v>
      </c>
      <c r="M485" s="805" t="s">
        <v>1818</v>
      </c>
      <c r="N485" s="1228" t="s">
        <v>1819</v>
      </c>
      <c r="O485" s="806" t="s">
        <v>2115</v>
      </c>
      <c r="P485" s="1090" t="s">
        <v>2135</v>
      </c>
      <c r="Q485" s="1090" t="s">
        <v>2136</v>
      </c>
      <c r="R485" s="1065" t="s">
        <v>2132</v>
      </c>
      <c r="S485" s="807" t="s">
        <v>1850</v>
      </c>
      <c r="T485" s="1110" t="s">
        <v>1028</v>
      </c>
    </row>
    <row r="486" spans="1:20" s="802" customFormat="1" x14ac:dyDescent="0.25">
      <c r="B486" s="1235"/>
      <c r="C486" s="1240"/>
      <c r="D486" s="1237"/>
      <c r="E486" s="1231"/>
      <c r="F486" s="1237"/>
      <c r="G486" s="1233"/>
      <c r="H486" s="808"/>
      <c r="I486" s="808" t="s">
        <v>939</v>
      </c>
      <c r="J486" s="808"/>
      <c r="K486" s="1229"/>
      <c r="L486" s="1229"/>
      <c r="M486" s="809" t="s">
        <v>939</v>
      </c>
      <c r="N486" s="1229"/>
      <c r="O486" s="808" t="s">
        <v>939</v>
      </c>
      <c r="P486" s="808" t="s">
        <v>939</v>
      </c>
      <c r="Q486" s="808" t="s">
        <v>939</v>
      </c>
      <c r="R486" s="1066" t="s">
        <v>939</v>
      </c>
      <c r="S486" s="810"/>
      <c r="T486" s="1107"/>
    </row>
    <row r="487" spans="1:20" s="828" customFormat="1" x14ac:dyDescent="0.25">
      <c r="A487" s="858" t="s">
        <v>380</v>
      </c>
      <c r="B487" s="890" t="s">
        <v>212</v>
      </c>
      <c r="C487" s="822" t="s">
        <v>676</v>
      </c>
      <c r="D487" s="823">
        <v>70111</v>
      </c>
      <c r="E487" s="907">
        <v>0</v>
      </c>
      <c r="F487" s="823">
        <v>23510200</v>
      </c>
      <c r="G487" s="896" t="s">
        <v>235</v>
      </c>
      <c r="H487" s="871">
        <v>91091446</v>
      </c>
      <c r="I487" s="871">
        <v>400000000</v>
      </c>
      <c r="J487" s="871">
        <v>91091446</v>
      </c>
      <c r="K487" s="871">
        <f>M487</f>
        <v>150000000</v>
      </c>
      <c r="L487" s="871"/>
      <c r="M487" s="871">
        <v>150000000</v>
      </c>
      <c r="N487" s="871"/>
      <c r="O487" s="871">
        <v>91091446</v>
      </c>
      <c r="P487" s="871">
        <f>Q487-O487</f>
        <v>0.31000000238418579</v>
      </c>
      <c r="Q487" s="871">
        <v>91091446.310000002</v>
      </c>
      <c r="R487" s="1068">
        <f>M487-Q487</f>
        <v>58908553.689999998</v>
      </c>
      <c r="S487" s="827"/>
      <c r="T487" s="822"/>
    </row>
    <row r="488" spans="1:20" s="828" customFormat="1" x14ac:dyDescent="0.25">
      <c r="A488" s="858" t="s">
        <v>380</v>
      </c>
      <c r="B488" s="890">
        <v>32010108</v>
      </c>
      <c r="C488" s="822" t="s">
        <v>2211</v>
      </c>
      <c r="D488" s="823">
        <v>70111</v>
      </c>
      <c r="E488" s="907">
        <v>0</v>
      </c>
      <c r="F488" s="823">
        <v>23510200</v>
      </c>
      <c r="G488" s="896" t="s">
        <v>235</v>
      </c>
      <c r="H488" s="871">
        <v>53871000</v>
      </c>
      <c r="I488" s="871">
        <v>300000000</v>
      </c>
      <c r="J488" s="871">
        <v>53871000</v>
      </c>
      <c r="K488" s="871">
        <f t="shared" ref="K488:K497" si="40">M488</f>
        <v>150000000</v>
      </c>
      <c r="L488" s="871"/>
      <c r="M488" s="871">
        <v>150000000</v>
      </c>
      <c r="N488" s="871"/>
      <c r="O488" s="871">
        <v>58871250</v>
      </c>
      <c r="P488" s="871">
        <f>Q488-O488</f>
        <v>162586750</v>
      </c>
      <c r="Q488" s="871">
        <v>221458000</v>
      </c>
      <c r="R488" s="1068">
        <f t="shared" ref="R488:R497" si="41">M488-Q488</f>
        <v>-71458000</v>
      </c>
      <c r="S488" s="827"/>
      <c r="T488" s="822" t="s">
        <v>2143</v>
      </c>
    </row>
    <row r="489" spans="1:20" s="828" customFormat="1" x14ac:dyDescent="0.25">
      <c r="A489" s="858" t="s">
        <v>380</v>
      </c>
      <c r="B489" s="890" t="s">
        <v>350</v>
      </c>
      <c r="C489" s="822" t="s">
        <v>743</v>
      </c>
      <c r="D489" s="823">
        <v>70111</v>
      </c>
      <c r="E489" s="907">
        <v>0</v>
      </c>
      <c r="F489" s="823">
        <v>23510200</v>
      </c>
      <c r="G489" s="896" t="s">
        <v>235</v>
      </c>
      <c r="H489" s="871"/>
      <c r="I489" s="871">
        <v>5000000</v>
      </c>
      <c r="J489" s="871"/>
      <c r="K489" s="871">
        <f t="shared" si="40"/>
        <v>3000000</v>
      </c>
      <c r="L489" s="871"/>
      <c r="M489" s="871">
        <v>3000000</v>
      </c>
      <c r="N489" s="871"/>
      <c r="O489" s="871"/>
      <c r="P489" s="871"/>
      <c r="Q489" s="871"/>
      <c r="R489" s="1068">
        <f t="shared" si="41"/>
        <v>3000000</v>
      </c>
      <c r="S489" s="827"/>
      <c r="T489" s="822"/>
    </row>
    <row r="490" spans="1:20" s="842" customFormat="1" x14ac:dyDescent="0.25">
      <c r="A490" s="858" t="s">
        <v>380</v>
      </c>
      <c r="B490" s="890" t="s">
        <v>460</v>
      </c>
      <c r="C490" s="822" t="s">
        <v>517</v>
      </c>
      <c r="D490" s="823">
        <v>70111</v>
      </c>
      <c r="E490" s="907">
        <v>0</v>
      </c>
      <c r="F490" s="823">
        <v>23510200</v>
      </c>
      <c r="G490" s="896" t="s">
        <v>235</v>
      </c>
      <c r="H490" s="871"/>
      <c r="I490" s="871">
        <v>10000000</v>
      </c>
      <c r="J490" s="871"/>
      <c r="K490" s="871">
        <f t="shared" si="40"/>
        <v>7000000</v>
      </c>
      <c r="L490" s="871"/>
      <c r="M490" s="871">
        <v>7000000</v>
      </c>
      <c r="N490" s="871"/>
      <c r="O490" s="871">
        <v>2500000</v>
      </c>
      <c r="P490" s="871">
        <f>Q490-O490</f>
        <v>0</v>
      </c>
      <c r="Q490" s="871">
        <v>2500000</v>
      </c>
      <c r="R490" s="1068">
        <f t="shared" si="41"/>
        <v>4500000</v>
      </c>
      <c r="S490" s="827"/>
      <c r="T490" s="813"/>
    </row>
    <row r="491" spans="1:20" s="842" customFormat="1" x14ac:dyDescent="0.25">
      <c r="A491" s="858" t="s">
        <v>380</v>
      </c>
      <c r="B491" s="890" t="s">
        <v>239</v>
      </c>
      <c r="C491" s="822" t="s">
        <v>485</v>
      </c>
      <c r="D491" s="823">
        <v>70111</v>
      </c>
      <c r="E491" s="907">
        <v>0</v>
      </c>
      <c r="F491" s="823">
        <v>23510200</v>
      </c>
      <c r="G491" s="896" t="s">
        <v>235</v>
      </c>
      <c r="H491" s="871"/>
      <c r="I491" s="871">
        <v>50000000</v>
      </c>
      <c r="J491" s="871"/>
      <c r="K491" s="871">
        <f t="shared" si="40"/>
        <v>20000000</v>
      </c>
      <c r="L491" s="871"/>
      <c r="M491" s="871">
        <v>20000000</v>
      </c>
      <c r="N491" s="871"/>
      <c r="O491" s="871"/>
      <c r="P491" s="871"/>
      <c r="Q491" s="871"/>
      <c r="R491" s="1068">
        <f t="shared" si="41"/>
        <v>20000000</v>
      </c>
      <c r="S491" s="827"/>
      <c r="T491" s="813"/>
    </row>
    <row r="492" spans="1:20" s="828" customFormat="1" x14ac:dyDescent="0.25">
      <c r="A492" s="858" t="s">
        <v>380</v>
      </c>
      <c r="B492" s="890" t="s">
        <v>243</v>
      </c>
      <c r="C492" s="822" t="s">
        <v>687</v>
      </c>
      <c r="D492" s="823">
        <v>70111</v>
      </c>
      <c r="E492" s="907">
        <v>0</v>
      </c>
      <c r="F492" s="823">
        <v>23510200</v>
      </c>
      <c r="G492" s="896" t="s">
        <v>235</v>
      </c>
      <c r="H492" s="871">
        <v>841600000</v>
      </c>
      <c r="I492" s="871">
        <v>1300000000</v>
      </c>
      <c r="J492" s="871">
        <v>841600000</v>
      </c>
      <c r="K492" s="871">
        <f t="shared" si="40"/>
        <v>1600000000</v>
      </c>
      <c r="L492" s="871"/>
      <c r="M492" s="871">
        <v>1600000000</v>
      </c>
      <c r="N492" s="871"/>
      <c r="O492" s="871">
        <f>885028571+25800000</f>
        <v>910828571</v>
      </c>
      <c r="P492" s="871">
        <f>Q492-O492</f>
        <v>81625000.429999948</v>
      </c>
      <c r="Q492" s="871">
        <v>992453571.42999995</v>
      </c>
      <c r="R492" s="1068">
        <f t="shared" si="41"/>
        <v>607546428.57000005</v>
      </c>
      <c r="S492" s="827"/>
      <c r="T492" s="822" t="s">
        <v>2142</v>
      </c>
    </row>
    <row r="493" spans="1:20" s="828" customFormat="1" x14ac:dyDescent="0.25">
      <c r="A493" s="858" t="s">
        <v>380</v>
      </c>
      <c r="B493" s="890" t="s">
        <v>158</v>
      </c>
      <c r="C493" s="822" t="s">
        <v>366</v>
      </c>
      <c r="D493" s="823">
        <v>70111</v>
      </c>
      <c r="E493" s="907">
        <v>0</v>
      </c>
      <c r="F493" s="823">
        <v>23510200</v>
      </c>
      <c r="G493" s="896" t="s">
        <v>235</v>
      </c>
      <c r="H493" s="871">
        <v>8462250</v>
      </c>
      <c r="I493" s="871">
        <v>10000000</v>
      </c>
      <c r="J493" s="871">
        <v>8462250</v>
      </c>
      <c r="K493" s="871">
        <f t="shared" si="40"/>
        <v>10000000</v>
      </c>
      <c r="L493" s="871"/>
      <c r="M493" s="871">
        <v>10000000</v>
      </c>
      <c r="N493" s="871"/>
      <c r="O493" s="871">
        <v>8462250</v>
      </c>
      <c r="P493" s="871">
        <f>Q493-O493</f>
        <v>0</v>
      </c>
      <c r="Q493" s="871">
        <v>8462250</v>
      </c>
      <c r="R493" s="1068">
        <f t="shared" si="41"/>
        <v>1537750</v>
      </c>
      <c r="S493" s="827"/>
      <c r="T493" s="822" t="s">
        <v>366</v>
      </c>
    </row>
    <row r="494" spans="1:20" s="828" customFormat="1" x14ac:dyDescent="0.25">
      <c r="A494" s="858" t="s">
        <v>380</v>
      </c>
      <c r="B494" s="890" t="s">
        <v>206</v>
      </c>
      <c r="C494" s="822" t="s">
        <v>1856</v>
      </c>
      <c r="D494" s="823">
        <v>70111</v>
      </c>
      <c r="E494" s="907">
        <v>0</v>
      </c>
      <c r="F494" s="823">
        <v>23510200</v>
      </c>
      <c r="G494" s="896" t="s">
        <v>235</v>
      </c>
      <c r="H494" s="871">
        <v>7000000</v>
      </c>
      <c r="I494" s="871">
        <v>15000000</v>
      </c>
      <c r="J494" s="871">
        <v>7000000</v>
      </c>
      <c r="K494" s="871">
        <f t="shared" si="40"/>
        <v>10000000</v>
      </c>
      <c r="L494" s="871"/>
      <c r="M494" s="871">
        <v>10000000</v>
      </c>
      <c r="N494" s="871"/>
      <c r="O494" s="871">
        <v>7000000</v>
      </c>
      <c r="P494" s="871">
        <f>Q494-O494</f>
        <v>0</v>
      </c>
      <c r="Q494" s="871">
        <v>7000000</v>
      </c>
      <c r="R494" s="1068">
        <f t="shared" si="41"/>
        <v>3000000</v>
      </c>
      <c r="S494" s="827"/>
      <c r="T494" s="822" t="s">
        <v>1856</v>
      </c>
    </row>
    <row r="495" spans="1:20" s="828" customFormat="1" x14ac:dyDescent="0.25">
      <c r="A495" s="858" t="s">
        <v>380</v>
      </c>
      <c r="B495" s="890" t="s">
        <v>207</v>
      </c>
      <c r="C495" s="822" t="s">
        <v>1071</v>
      </c>
      <c r="D495" s="823">
        <v>70111</v>
      </c>
      <c r="E495" s="907">
        <v>0</v>
      </c>
      <c r="F495" s="823">
        <v>23510200</v>
      </c>
      <c r="G495" s="896" t="s">
        <v>235</v>
      </c>
      <c r="H495" s="871"/>
      <c r="I495" s="871">
        <v>30000000</v>
      </c>
      <c r="J495" s="871"/>
      <c r="K495" s="871">
        <f t="shared" si="40"/>
        <v>20000000</v>
      </c>
      <c r="L495" s="871"/>
      <c r="M495" s="871">
        <v>20000000</v>
      </c>
      <c r="N495" s="871"/>
      <c r="O495" s="871"/>
      <c r="P495" s="871"/>
      <c r="Q495" s="871"/>
      <c r="R495" s="1068">
        <f t="shared" si="41"/>
        <v>20000000</v>
      </c>
      <c r="S495" s="827"/>
      <c r="T495" s="822"/>
    </row>
    <row r="496" spans="1:20" s="828" customFormat="1" x14ac:dyDescent="0.25">
      <c r="A496" s="858" t="s">
        <v>380</v>
      </c>
      <c r="B496" s="890" t="s">
        <v>467</v>
      </c>
      <c r="C496" s="822" t="s">
        <v>163</v>
      </c>
      <c r="D496" s="823">
        <v>70111</v>
      </c>
      <c r="E496" s="907">
        <v>0</v>
      </c>
      <c r="F496" s="823">
        <v>23510200</v>
      </c>
      <c r="G496" s="896" t="s">
        <v>235</v>
      </c>
      <c r="H496" s="871"/>
      <c r="I496" s="871">
        <v>2000000</v>
      </c>
      <c r="J496" s="871"/>
      <c r="K496" s="871">
        <f t="shared" si="40"/>
        <v>2000000</v>
      </c>
      <c r="L496" s="871"/>
      <c r="M496" s="871">
        <v>2000000</v>
      </c>
      <c r="N496" s="871"/>
      <c r="O496" s="871"/>
      <c r="P496" s="871"/>
      <c r="Q496" s="871"/>
      <c r="R496" s="1068">
        <f t="shared" si="41"/>
        <v>2000000</v>
      </c>
      <c r="S496" s="827"/>
      <c r="T496" s="822"/>
    </row>
    <row r="497" spans="1:20" s="828" customFormat="1" x14ac:dyDescent="0.25">
      <c r="A497" s="858" t="s">
        <v>380</v>
      </c>
      <c r="B497" s="890" t="s">
        <v>474</v>
      </c>
      <c r="C497" s="822" t="s">
        <v>164</v>
      </c>
      <c r="D497" s="823">
        <v>70111</v>
      </c>
      <c r="E497" s="907">
        <v>0</v>
      </c>
      <c r="F497" s="823">
        <v>23510200</v>
      </c>
      <c r="G497" s="896" t="s">
        <v>235</v>
      </c>
      <c r="H497" s="871"/>
      <c r="I497" s="871">
        <v>459000000</v>
      </c>
      <c r="J497" s="871"/>
      <c r="K497" s="871">
        <f t="shared" si="40"/>
        <v>209000000</v>
      </c>
      <c r="L497" s="871"/>
      <c r="M497" s="871">
        <f>I497-250000000</f>
        <v>209000000</v>
      </c>
      <c r="N497" s="871"/>
      <c r="O497" s="871"/>
      <c r="P497" s="871"/>
      <c r="Q497" s="871"/>
      <c r="R497" s="1068">
        <f t="shared" si="41"/>
        <v>209000000</v>
      </c>
      <c r="S497" s="827"/>
      <c r="T497" s="822"/>
    </row>
    <row r="498" spans="1:20" s="828" customFormat="1" x14ac:dyDescent="0.25">
      <c r="A498" s="858" t="s">
        <v>380</v>
      </c>
      <c r="B498" s="873"/>
      <c r="C498" s="833" t="s">
        <v>26</v>
      </c>
      <c r="D498" s="873"/>
      <c r="E498" s="911"/>
      <c r="F498" s="873"/>
      <c r="G498" s="912"/>
      <c r="H498" s="768">
        <f>SUM(H487:H497)</f>
        <v>1002024696</v>
      </c>
      <c r="I498" s="768">
        <f>SUM(I487:I497)</f>
        <v>2581000000</v>
      </c>
      <c r="J498" s="768">
        <f>SUM(J487:J497)</f>
        <v>1002024696</v>
      </c>
      <c r="K498" s="768">
        <f>SUM(K487:K497)</f>
        <v>2181000000</v>
      </c>
      <c r="L498" s="768"/>
      <c r="M498" s="768">
        <f>SUM(M487:M497)</f>
        <v>2181000000</v>
      </c>
      <c r="N498" s="768"/>
      <c r="O498" s="899">
        <f>SUM(O487:O497)</f>
        <v>1078753517</v>
      </c>
      <c r="P498" s="899">
        <f>SUM(P487:P497)</f>
        <v>244211750.73999995</v>
      </c>
      <c r="Q498" s="899">
        <f>SUM(Q487:Q497)</f>
        <v>1322965267.74</v>
      </c>
      <c r="R498" s="1069"/>
      <c r="S498" s="908"/>
      <c r="T498" s="1003"/>
    </row>
    <row r="499" spans="1:20" s="828" customFormat="1" x14ac:dyDescent="0.25">
      <c r="B499" s="877"/>
      <c r="C499" s="842"/>
      <c r="D499" s="877"/>
      <c r="E499" s="913"/>
      <c r="F499" s="877"/>
      <c r="G499" s="914"/>
      <c r="H499" s="915"/>
      <c r="I499" s="915"/>
      <c r="J499" s="915"/>
      <c r="K499" s="915"/>
      <c r="L499" s="771"/>
      <c r="M499" s="771"/>
      <c r="N499" s="771"/>
      <c r="O499" s="771"/>
      <c r="P499" s="771"/>
      <c r="Q499" s="771"/>
      <c r="R499" s="1075"/>
      <c r="S499" s="904"/>
    </row>
    <row r="500" spans="1:20" s="828" customFormat="1" x14ac:dyDescent="0.25">
      <c r="B500" s="877"/>
      <c r="C500" s="842"/>
      <c r="D500" s="877"/>
      <c r="E500" s="913"/>
      <c r="F500" s="877"/>
      <c r="G500" s="914"/>
      <c r="H500" s="915"/>
      <c r="I500" s="915"/>
      <c r="J500" s="915"/>
      <c r="K500" s="915"/>
      <c r="L500" s="771"/>
      <c r="M500" s="771"/>
      <c r="N500" s="771"/>
      <c r="O500" s="771"/>
      <c r="P500" s="771"/>
      <c r="Q500" s="771"/>
      <c r="R500" s="1075"/>
      <c r="S500" s="904"/>
    </row>
    <row r="501" spans="1:20" x14ac:dyDescent="0.25">
      <c r="B501" s="1238" t="s">
        <v>2128</v>
      </c>
      <c r="C501" s="1238"/>
      <c r="D501" s="1238"/>
      <c r="E501" s="1238"/>
      <c r="F501" s="1238"/>
      <c r="G501" s="1238"/>
      <c r="H501" s="1238"/>
      <c r="I501" s="1238"/>
      <c r="J501" s="1238"/>
      <c r="K501" s="1238"/>
      <c r="L501" s="1238"/>
      <c r="M501" s="1238"/>
      <c r="N501" s="1238"/>
      <c r="O501" s="1238"/>
      <c r="P501" s="1238"/>
      <c r="Q501" s="1238"/>
      <c r="R501" s="1238"/>
      <c r="S501" s="1238"/>
    </row>
    <row r="502" spans="1:20" x14ac:dyDescent="0.25">
      <c r="B502" s="881" t="s">
        <v>1564</v>
      </c>
      <c r="C502" s="882"/>
      <c r="D502" s="883"/>
      <c r="E502" s="883"/>
      <c r="F502" s="883"/>
      <c r="G502" s="883"/>
      <c r="H502" s="884"/>
      <c r="I502" s="884"/>
      <c r="J502" s="884"/>
      <c r="K502" s="884"/>
      <c r="L502" s="884"/>
      <c r="M502" s="885"/>
      <c r="N502" s="884"/>
      <c r="O502" s="884"/>
      <c r="P502" s="884"/>
      <c r="Q502" s="884"/>
      <c r="R502" s="1074"/>
      <c r="S502" s="886"/>
    </row>
    <row r="503" spans="1:20" s="802" customFormat="1" ht="30" x14ac:dyDescent="0.25">
      <c r="B503" s="1234" t="s">
        <v>970</v>
      </c>
      <c r="C503" s="1239" t="s">
        <v>938</v>
      </c>
      <c r="D503" s="1236" t="s">
        <v>1024</v>
      </c>
      <c r="E503" s="1230" t="s">
        <v>1025</v>
      </c>
      <c r="F503" s="1236" t="s">
        <v>1026</v>
      </c>
      <c r="G503" s="1232" t="s">
        <v>1027</v>
      </c>
      <c r="H503" s="803" t="s">
        <v>1862</v>
      </c>
      <c r="I503" s="804" t="s">
        <v>1833</v>
      </c>
      <c r="J503" s="803" t="s">
        <v>1862</v>
      </c>
      <c r="K503" s="1228" t="s">
        <v>1948</v>
      </c>
      <c r="L503" s="1228" t="s">
        <v>1947</v>
      </c>
      <c r="M503" s="805" t="s">
        <v>1818</v>
      </c>
      <c r="N503" s="1228" t="s">
        <v>1819</v>
      </c>
      <c r="O503" s="806" t="s">
        <v>2115</v>
      </c>
      <c r="P503" s="1090" t="s">
        <v>2135</v>
      </c>
      <c r="Q503" s="1090" t="s">
        <v>2136</v>
      </c>
      <c r="R503" s="1065" t="s">
        <v>2132</v>
      </c>
      <c r="S503" s="807" t="s">
        <v>1850</v>
      </c>
      <c r="T503" s="1110" t="s">
        <v>1850</v>
      </c>
    </row>
    <row r="504" spans="1:20" s="802" customFormat="1" x14ac:dyDescent="0.25">
      <c r="B504" s="1235"/>
      <c r="C504" s="1240"/>
      <c r="D504" s="1237"/>
      <c r="E504" s="1231"/>
      <c r="F504" s="1237"/>
      <c r="G504" s="1233"/>
      <c r="H504" s="808"/>
      <c r="I504" s="808" t="s">
        <v>939</v>
      </c>
      <c r="J504" s="808"/>
      <c r="K504" s="1229"/>
      <c r="L504" s="1229"/>
      <c r="M504" s="809" t="s">
        <v>939</v>
      </c>
      <c r="N504" s="1229"/>
      <c r="O504" s="808" t="s">
        <v>939</v>
      </c>
      <c r="P504" s="808" t="s">
        <v>939</v>
      </c>
      <c r="Q504" s="808" t="s">
        <v>939</v>
      </c>
      <c r="R504" s="1066" t="s">
        <v>939</v>
      </c>
      <c r="S504" s="810"/>
      <c r="T504" s="1107"/>
    </row>
    <row r="505" spans="1:20" s="831" customFormat="1" x14ac:dyDescent="0.25">
      <c r="A505" s="858" t="s">
        <v>700</v>
      </c>
      <c r="B505" s="812" t="s">
        <v>2</v>
      </c>
      <c r="C505" s="822" t="s">
        <v>60</v>
      </c>
      <c r="D505" s="829" t="s">
        <v>259</v>
      </c>
      <c r="E505" s="907">
        <v>0</v>
      </c>
      <c r="F505" s="816" t="s">
        <v>27</v>
      </c>
      <c r="G505" s="817" t="s">
        <v>266</v>
      </c>
      <c r="H505" s="830"/>
      <c r="I505" s="830">
        <v>150000</v>
      </c>
      <c r="J505" s="830"/>
      <c r="K505" s="830">
        <f>M505</f>
        <v>75000</v>
      </c>
      <c r="L505" s="830"/>
      <c r="M505" s="826">
        <v>75000</v>
      </c>
      <c r="N505" s="830"/>
      <c r="O505" s="830"/>
      <c r="P505" s="830"/>
      <c r="Q505" s="830"/>
      <c r="R505" s="1068"/>
      <c r="S505" s="820"/>
      <c r="T505" s="1105"/>
    </row>
    <row r="506" spans="1:20" x14ac:dyDescent="0.25">
      <c r="A506" s="858" t="s">
        <v>700</v>
      </c>
      <c r="B506" s="812" t="s">
        <v>3</v>
      </c>
      <c r="C506" s="822" t="s">
        <v>4</v>
      </c>
      <c r="D506" s="829" t="s">
        <v>259</v>
      </c>
      <c r="E506" s="907">
        <v>0</v>
      </c>
      <c r="F506" s="816" t="s">
        <v>27</v>
      </c>
      <c r="G506" s="817" t="s">
        <v>266</v>
      </c>
      <c r="H506" s="830"/>
      <c r="I506" s="830">
        <v>100000</v>
      </c>
      <c r="J506" s="830"/>
      <c r="K506" s="830">
        <f t="shared" ref="K506:K508" si="42">M506</f>
        <v>50000</v>
      </c>
      <c r="L506" s="830"/>
      <c r="M506" s="826">
        <v>50000</v>
      </c>
      <c r="N506" s="830"/>
      <c r="O506" s="830"/>
      <c r="P506" s="830"/>
      <c r="Q506" s="830"/>
      <c r="R506" s="1068"/>
      <c r="S506" s="820"/>
      <c r="T506" s="1104"/>
    </row>
    <row r="507" spans="1:20" x14ac:dyDescent="0.25">
      <c r="A507" s="858" t="s">
        <v>700</v>
      </c>
      <c r="B507" s="812" t="s">
        <v>11</v>
      </c>
      <c r="C507" s="822" t="s">
        <v>12</v>
      </c>
      <c r="D507" s="829" t="s">
        <v>259</v>
      </c>
      <c r="E507" s="907">
        <v>0</v>
      </c>
      <c r="F507" s="816" t="s">
        <v>27</v>
      </c>
      <c r="G507" s="817" t="s">
        <v>266</v>
      </c>
      <c r="H507" s="830"/>
      <c r="I507" s="830">
        <v>340000</v>
      </c>
      <c r="J507" s="830"/>
      <c r="K507" s="830">
        <f t="shared" si="42"/>
        <v>120000</v>
      </c>
      <c r="L507" s="830"/>
      <c r="M507" s="826">
        <v>120000</v>
      </c>
      <c r="N507" s="830"/>
      <c r="O507" s="830"/>
      <c r="P507" s="830"/>
      <c r="Q507" s="830"/>
      <c r="R507" s="1068"/>
      <c r="S507" s="820"/>
      <c r="T507" s="1104"/>
    </row>
    <row r="508" spans="1:20" s="831" customFormat="1" x14ac:dyDescent="0.25">
      <c r="A508" s="858" t="s">
        <v>700</v>
      </c>
      <c r="B508" s="812" t="s">
        <v>19</v>
      </c>
      <c r="C508" s="822" t="s">
        <v>20</v>
      </c>
      <c r="D508" s="829" t="s">
        <v>259</v>
      </c>
      <c r="E508" s="907">
        <v>0</v>
      </c>
      <c r="F508" s="816" t="s">
        <v>27</v>
      </c>
      <c r="G508" s="817" t="s">
        <v>266</v>
      </c>
      <c r="H508" s="830"/>
      <c r="I508" s="830">
        <v>10000</v>
      </c>
      <c r="J508" s="830"/>
      <c r="K508" s="830">
        <f t="shared" si="42"/>
        <v>5000</v>
      </c>
      <c r="L508" s="830"/>
      <c r="M508" s="826">
        <v>5000</v>
      </c>
      <c r="N508" s="830"/>
      <c r="O508" s="830"/>
      <c r="P508" s="830"/>
      <c r="Q508" s="830"/>
      <c r="R508" s="1068"/>
      <c r="S508" s="820"/>
      <c r="T508" s="1105"/>
    </row>
    <row r="509" spans="1:20" x14ac:dyDescent="0.25">
      <c r="A509" s="858" t="s">
        <v>700</v>
      </c>
      <c r="B509" s="860"/>
      <c r="C509" s="833" t="s">
        <v>312</v>
      </c>
      <c r="D509" s="861"/>
      <c r="E509" s="862"/>
      <c r="F509" s="863"/>
      <c r="G509" s="863"/>
      <c r="H509" s="837">
        <v>175000</v>
      </c>
      <c r="I509" s="837">
        <f>SUM(I505:I508)</f>
        <v>600000</v>
      </c>
      <c r="J509" s="837">
        <v>175000</v>
      </c>
      <c r="K509" s="837">
        <f>SUM(K505:K508)</f>
        <v>250000</v>
      </c>
      <c r="L509" s="837"/>
      <c r="M509" s="838">
        <f>SUM(M505:M508)</f>
        <v>250000</v>
      </c>
      <c r="N509" s="837"/>
      <c r="O509" s="839">
        <v>200000</v>
      </c>
      <c r="P509" s="839">
        <v>75000</v>
      </c>
      <c r="Q509" s="839">
        <f>SUM(O509:P509)</f>
        <v>275000</v>
      </c>
      <c r="R509" s="1069">
        <f>M509-Q509</f>
        <v>-25000</v>
      </c>
      <c r="S509" s="840"/>
      <c r="T509" s="1106"/>
    </row>
    <row r="510" spans="1:20" s="828" customFormat="1" x14ac:dyDescent="0.25">
      <c r="B510" s="877"/>
      <c r="C510" s="842"/>
      <c r="D510" s="877"/>
      <c r="E510" s="913"/>
      <c r="F510" s="877"/>
      <c r="G510" s="914"/>
      <c r="H510" s="915"/>
      <c r="I510" s="915"/>
      <c r="J510" s="915"/>
      <c r="K510" s="915"/>
      <c r="L510" s="771"/>
      <c r="M510" s="771"/>
      <c r="N510" s="771"/>
      <c r="O510" s="771"/>
      <c r="P510" s="771"/>
      <c r="Q510" s="771"/>
      <c r="R510" s="1075"/>
      <c r="S510" s="904"/>
    </row>
    <row r="511" spans="1:20" s="828" customFormat="1" x14ac:dyDescent="0.25">
      <c r="B511" s="877"/>
      <c r="C511" s="842"/>
      <c r="D511" s="877"/>
      <c r="E511" s="913"/>
      <c r="F511" s="877"/>
      <c r="G511" s="914"/>
      <c r="H511" s="1100"/>
      <c r="I511" s="1100"/>
      <c r="J511" s="1100"/>
      <c r="K511" s="1100"/>
      <c r="L511" s="771"/>
      <c r="M511" s="771"/>
      <c r="N511" s="771"/>
      <c r="O511" s="771"/>
      <c r="P511" s="771"/>
      <c r="Q511" s="771"/>
      <c r="R511" s="1075"/>
      <c r="S511" s="904"/>
    </row>
    <row r="512" spans="1:20" s="828" customFormat="1" x14ac:dyDescent="0.25">
      <c r="B512" s="877"/>
      <c r="C512" s="842"/>
      <c r="D512" s="877"/>
      <c r="E512" s="913"/>
      <c r="F512" s="877"/>
      <c r="G512" s="914"/>
      <c r="H512" s="1100"/>
      <c r="I512" s="1100"/>
      <c r="J512" s="1100"/>
      <c r="K512" s="1100"/>
      <c r="L512" s="771"/>
      <c r="M512" s="771"/>
      <c r="N512" s="771"/>
      <c r="O512" s="771"/>
      <c r="P512" s="771"/>
      <c r="Q512" s="771"/>
      <c r="R512" s="1075"/>
      <c r="S512" s="904"/>
    </row>
    <row r="513" spans="1:20" s="828" customFormat="1" x14ac:dyDescent="0.25">
      <c r="B513" s="877"/>
      <c r="C513" s="842"/>
      <c r="D513" s="877"/>
      <c r="E513" s="913"/>
      <c r="F513" s="877"/>
      <c r="G513" s="914"/>
      <c r="H513" s="915"/>
      <c r="I513" s="915"/>
      <c r="J513" s="915"/>
      <c r="K513" s="915"/>
      <c r="L513" s="771"/>
      <c r="M513" s="771"/>
      <c r="N513" s="771"/>
      <c r="O513" s="771"/>
      <c r="P513" s="771"/>
      <c r="Q513" s="771"/>
      <c r="R513" s="1075"/>
      <c r="S513" s="904"/>
    </row>
    <row r="514" spans="1:20" s="828" customFormat="1" x14ac:dyDescent="0.25">
      <c r="B514" s="877"/>
      <c r="C514" s="842"/>
      <c r="D514" s="877"/>
      <c r="E514" s="913"/>
      <c r="F514" s="877"/>
      <c r="G514" s="914"/>
      <c r="H514" s="915"/>
      <c r="I514" s="915"/>
      <c r="J514" s="915"/>
      <c r="K514" s="915"/>
      <c r="L514" s="771"/>
      <c r="M514" s="771"/>
      <c r="N514" s="771"/>
      <c r="O514" s="771"/>
      <c r="P514" s="771"/>
      <c r="Q514" s="771"/>
      <c r="R514" s="1075"/>
      <c r="S514" s="904"/>
    </row>
    <row r="515" spans="1:20" s="828" customFormat="1" x14ac:dyDescent="0.25">
      <c r="B515" s="877"/>
      <c r="C515" s="842"/>
      <c r="D515" s="877"/>
      <c r="E515" s="913"/>
      <c r="F515" s="877"/>
      <c r="G515" s="914"/>
      <c r="H515" s="915"/>
      <c r="I515" s="915"/>
      <c r="J515" s="915"/>
      <c r="K515" s="915"/>
      <c r="L515" s="771"/>
      <c r="M515" s="771"/>
      <c r="N515" s="771"/>
      <c r="O515" s="771"/>
      <c r="P515" s="771"/>
      <c r="Q515" s="771"/>
      <c r="R515" s="1075"/>
      <c r="S515" s="904"/>
    </row>
    <row r="516" spans="1:20" x14ac:dyDescent="0.25">
      <c r="B516" s="1238" t="s">
        <v>2128</v>
      </c>
      <c r="C516" s="1238"/>
      <c r="D516" s="1238"/>
      <c r="E516" s="1238"/>
      <c r="F516" s="1238"/>
      <c r="G516" s="1238"/>
      <c r="H516" s="1238"/>
      <c r="I516" s="1238"/>
      <c r="J516" s="1238"/>
      <c r="K516" s="1238"/>
      <c r="L516" s="1238"/>
      <c r="M516" s="1238"/>
      <c r="N516" s="1238"/>
      <c r="O516" s="1238"/>
      <c r="P516" s="1238"/>
      <c r="Q516" s="1238"/>
      <c r="R516" s="1238"/>
      <c r="S516" s="1238"/>
    </row>
    <row r="517" spans="1:20" x14ac:dyDescent="0.25">
      <c r="B517" s="881" t="s">
        <v>1565</v>
      </c>
      <c r="C517" s="882"/>
      <c r="D517" s="883"/>
      <c r="E517" s="883"/>
      <c r="F517" s="883"/>
      <c r="G517" s="883"/>
      <c r="H517" s="884"/>
      <c r="I517" s="884"/>
      <c r="J517" s="884"/>
      <c r="K517" s="884"/>
      <c r="L517" s="884"/>
      <c r="M517" s="885"/>
      <c r="N517" s="884"/>
      <c r="O517" s="884"/>
      <c r="P517" s="884"/>
      <c r="Q517" s="884"/>
      <c r="R517" s="1074"/>
      <c r="S517" s="886"/>
    </row>
    <row r="518" spans="1:20" s="802" customFormat="1" ht="30" x14ac:dyDescent="0.25">
      <c r="B518" s="1234" t="s">
        <v>970</v>
      </c>
      <c r="C518" s="1239" t="s">
        <v>938</v>
      </c>
      <c r="D518" s="1236" t="s">
        <v>1024</v>
      </c>
      <c r="E518" s="1230" t="s">
        <v>1025</v>
      </c>
      <c r="F518" s="1236" t="s">
        <v>1026</v>
      </c>
      <c r="G518" s="1232" t="s">
        <v>1027</v>
      </c>
      <c r="H518" s="803" t="s">
        <v>1862</v>
      </c>
      <c r="I518" s="804" t="s">
        <v>1833</v>
      </c>
      <c r="J518" s="803" t="s">
        <v>1862</v>
      </c>
      <c r="K518" s="1228" t="s">
        <v>1948</v>
      </c>
      <c r="L518" s="1228" t="s">
        <v>1947</v>
      </c>
      <c r="M518" s="805" t="s">
        <v>1818</v>
      </c>
      <c r="N518" s="1228" t="s">
        <v>1819</v>
      </c>
      <c r="O518" s="806" t="s">
        <v>2115</v>
      </c>
      <c r="P518" s="1090" t="s">
        <v>2135</v>
      </c>
      <c r="Q518" s="1090" t="s">
        <v>2136</v>
      </c>
      <c r="R518" s="1065" t="s">
        <v>2132</v>
      </c>
      <c r="S518" s="807" t="s">
        <v>1850</v>
      </c>
      <c r="T518" s="1116" t="s">
        <v>1028</v>
      </c>
    </row>
    <row r="519" spans="1:20" s="802" customFormat="1" x14ac:dyDescent="0.25">
      <c r="B519" s="1235"/>
      <c r="C519" s="1240"/>
      <c r="D519" s="1237"/>
      <c r="E519" s="1231"/>
      <c r="F519" s="1237"/>
      <c r="G519" s="1233"/>
      <c r="H519" s="808"/>
      <c r="I519" s="808" t="s">
        <v>939</v>
      </c>
      <c r="J519" s="808"/>
      <c r="K519" s="1229"/>
      <c r="L519" s="1229"/>
      <c r="M519" s="809" t="s">
        <v>939</v>
      </c>
      <c r="N519" s="1229"/>
      <c r="O519" s="808" t="s">
        <v>939</v>
      </c>
      <c r="P519" s="808" t="s">
        <v>939</v>
      </c>
      <c r="Q519" s="808" t="s">
        <v>939</v>
      </c>
      <c r="R519" s="1066" t="s">
        <v>939</v>
      </c>
      <c r="S519" s="810"/>
      <c r="T519" s="1107"/>
    </row>
    <row r="520" spans="1:20" x14ac:dyDescent="0.25">
      <c r="A520" s="858" t="s">
        <v>701</v>
      </c>
      <c r="B520" s="812" t="s">
        <v>2</v>
      </c>
      <c r="C520" s="822" t="s">
        <v>60</v>
      </c>
      <c r="D520" s="829" t="s">
        <v>259</v>
      </c>
      <c r="E520" s="907">
        <v>0</v>
      </c>
      <c r="F520" s="816" t="s">
        <v>27</v>
      </c>
      <c r="G520" s="817" t="s">
        <v>266</v>
      </c>
      <c r="H520" s="830"/>
      <c r="I520" s="830">
        <v>125000</v>
      </c>
      <c r="J520" s="830"/>
      <c r="K520" s="830">
        <f>M520</f>
        <v>40000</v>
      </c>
      <c r="L520" s="830"/>
      <c r="M520" s="826">
        <v>40000</v>
      </c>
      <c r="N520" s="830"/>
      <c r="O520" s="830"/>
      <c r="P520" s="830"/>
      <c r="Q520" s="830"/>
      <c r="R520" s="1068"/>
      <c r="S520" s="820"/>
      <c r="T520" s="1104"/>
    </row>
    <row r="521" spans="1:20" x14ac:dyDescent="0.25">
      <c r="A521" s="858" t="s">
        <v>701</v>
      </c>
      <c r="B521" s="812" t="s">
        <v>3</v>
      </c>
      <c r="C521" s="822" t="s">
        <v>4</v>
      </c>
      <c r="D521" s="829" t="s">
        <v>259</v>
      </c>
      <c r="E521" s="907">
        <v>0</v>
      </c>
      <c r="F521" s="816" t="s">
        <v>27</v>
      </c>
      <c r="G521" s="817" t="s">
        <v>266</v>
      </c>
      <c r="H521" s="830"/>
      <c r="I521" s="830">
        <v>70000</v>
      </c>
      <c r="J521" s="830"/>
      <c r="K521" s="830">
        <f t="shared" ref="K521:K523" si="43">M521</f>
        <v>40000</v>
      </c>
      <c r="L521" s="830"/>
      <c r="M521" s="826">
        <v>40000</v>
      </c>
      <c r="N521" s="830"/>
      <c r="O521" s="830"/>
      <c r="P521" s="830"/>
      <c r="Q521" s="830"/>
      <c r="R521" s="1068"/>
      <c r="S521" s="820"/>
      <c r="T521" s="1104"/>
    </row>
    <row r="522" spans="1:20" x14ac:dyDescent="0.25">
      <c r="A522" s="858" t="s">
        <v>701</v>
      </c>
      <c r="B522" s="812" t="s">
        <v>11</v>
      </c>
      <c r="C522" s="822" t="s">
        <v>12</v>
      </c>
      <c r="D522" s="829" t="s">
        <v>259</v>
      </c>
      <c r="E522" s="907">
        <v>0</v>
      </c>
      <c r="F522" s="816" t="s">
        <v>27</v>
      </c>
      <c r="G522" s="817" t="s">
        <v>266</v>
      </c>
      <c r="H522" s="830"/>
      <c r="I522" s="830">
        <v>100000</v>
      </c>
      <c r="J522" s="830"/>
      <c r="K522" s="830">
        <f t="shared" si="43"/>
        <v>40000</v>
      </c>
      <c r="L522" s="830"/>
      <c r="M522" s="826">
        <v>40000</v>
      </c>
      <c r="N522" s="830"/>
      <c r="O522" s="830"/>
      <c r="P522" s="830"/>
      <c r="Q522" s="830"/>
      <c r="R522" s="1068"/>
      <c r="S522" s="820"/>
      <c r="T522" s="1104"/>
    </row>
    <row r="523" spans="1:20" x14ac:dyDescent="0.25">
      <c r="A523" s="858" t="s">
        <v>701</v>
      </c>
      <c r="B523" s="812" t="s">
        <v>19</v>
      </c>
      <c r="C523" s="822" t="s">
        <v>20</v>
      </c>
      <c r="D523" s="829" t="s">
        <v>259</v>
      </c>
      <c r="E523" s="907">
        <v>0</v>
      </c>
      <c r="F523" s="816" t="s">
        <v>27</v>
      </c>
      <c r="G523" s="817" t="s">
        <v>266</v>
      </c>
      <c r="H523" s="830"/>
      <c r="I523" s="830">
        <v>5000</v>
      </c>
      <c r="J523" s="830"/>
      <c r="K523" s="830">
        <f t="shared" si="43"/>
        <v>5000</v>
      </c>
      <c r="L523" s="830"/>
      <c r="M523" s="826">
        <v>5000</v>
      </c>
      <c r="N523" s="830"/>
      <c r="O523" s="830"/>
      <c r="P523" s="830"/>
      <c r="Q523" s="830"/>
      <c r="R523" s="1068"/>
      <c r="S523" s="820"/>
      <c r="T523" s="1104"/>
    </row>
    <row r="524" spans="1:20" x14ac:dyDescent="0.25">
      <c r="A524" s="858" t="s">
        <v>701</v>
      </c>
      <c r="B524" s="860"/>
      <c r="C524" s="833" t="s">
        <v>312</v>
      </c>
      <c r="D524" s="861"/>
      <c r="E524" s="862"/>
      <c r="F524" s="863"/>
      <c r="G524" s="863"/>
      <c r="H524" s="837">
        <v>87500</v>
      </c>
      <c r="I524" s="837">
        <f>SUM(I520:I523)</f>
        <v>300000</v>
      </c>
      <c r="J524" s="837">
        <v>87500</v>
      </c>
      <c r="K524" s="837">
        <f>SUM(K520:K523)</f>
        <v>125000</v>
      </c>
      <c r="L524" s="837"/>
      <c r="M524" s="838">
        <f>SUM(M520:M523)</f>
        <v>125000</v>
      </c>
      <c r="N524" s="837"/>
      <c r="O524" s="839">
        <v>100000</v>
      </c>
      <c r="P524" s="839">
        <f>Q524-O524</f>
        <v>37500</v>
      </c>
      <c r="Q524" s="839">
        <v>137500</v>
      </c>
      <c r="R524" s="1069">
        <f>M524-Q524</f>
        <v>-12500</v>
      </c>
      <c r="S524" s="840"/>
      <c r="T524" s="1106"/>
    </row>
    <row r="525" spans="1:20" s="828" customFormat="1" x14ac:dyDescent="0.25">
      <c r="B525" s="877"/>
      <c r="C525" s="842"/>
      <c r="D525" s="877"/>
      <c r="E525" s="913"/>
      <c r="F525" s="877"/>
      <c r="G525" s="914"/>
      <c r="H525" s="915"/>
      <c r="I525" s="915"/>
      <c r="J525" s="915"/>
      <c r="K525" s="915"/>
      <c r="L525" s="771"/>
      <c r="M525" s="771"/>
      <c r="N525" s="771"/>
      <c r="O525" s="771"/>
      <c r="P525" s="771"/>
      <c r="Q525" s="771"/>
      <c r="R525" s="1075"/>
      <c r="S525" s="904"/>
    </row>
    <row r="526" spans="1:20" x14ac:dyDescent="0.25">
      <c r="B526" s="1238" t="s">
        <v>2128</v>
      </c>
      <c r="C526" s="1238"/>
      <c r="D526" s="1238"/>
      <c r="E526" s="1238"/>
      <c r="F526" s="1238"/>
      <c r="G526" s="1238"/>
      <c r="H526" s="1238"/>
      <c r="I526" s="1238"/>
      <c r="J526" s="1238"/>
      <c r="K526" s="1238"/>
      <c r="L526" s="1238"/>
      <c r="M526" s="1238"/>
      <c r="N526" s="1238"/>
      <c r="O526" s="1238"/>
      <c r="P526" s="1238"/>
      <c r="Q526" s="1238"/>
      <c r="R526" s="1238"/>
      <c r="S526" s="1238"/>
    </row>
    <row r="527" spans="1:20" x14ac:dyDescent="0.25">
      <c r="B527" s="881" t="s">
        <v>1566</v>
      </c>
      <c r="C527" s="882"/>
      <c r="D527" s="883"/>
      <c r="E527" s="883"/>
      <c r="F527" s="883"/>
      <c r="G527" s="883"/>
      <c r="H527" s="884"/>
      <c r="I527" s="884"/>
      <c r="J527" s="884"/>
      <c r="K527" s="884"/>
      <c r="L527" s="884"/>
      <c r="M527" s="885"/>
      <c r="N527" s="884"/>
      <c r="O527" s="884"/>
      <c r="P527" s="884"/>
      <c r="Q527" s="884"/>
      <c r="R527" s="1074"/>
      <c r="S527" s="886"/>
    </row>
    <row r="528" spans="1:20" s="802" customFormat="1" ht="30" x14ac:dyDescent="0.25">
      <c r="B528" s="1234" t="s">
        <v>970</v>
      </c>
      <c r="C528" s="1239" t="s">
        <v>938</v>
      </c>
      <c r="D528" s="1236" t="s">
        <v>1024</v>
      </c>
      <c r="E528" s="1230" t="s">
        <v>1025</v>
      </c>
      <c r="F528" s="1236" t="s">
        <v>1026</v>
      </c>
      <c r="G528" s="1232" t="s">
        <v>1027</v>
      </c>
      <c r="H528" s="803" t="s">
        <v>1862</v>
      </c>
      <c r="I528" s="804" t="s">
        <v>1833</v>
      </c>
      <c r="J528" s="803" t="s">
        <v>1862</v>
      </c>
      <c r="K528" s="1228" t="s">
        <v>1948</v>
      </c>
      <c r="L528" s="1228" t="s">
        <v>1947</v>
      </c>
      <c r="M528" s="805" t="s">
        <v>1818</v>
      </c>
      <c r="N528" s="1228" t="s">
        <v>1819</v>
      </c>
      <c r="O528" s="806" t="s">
        <v>2115</v>
      </c>
      <c r="P528" s="1090" t="s">
        <v>2135</v>
      </c>
      <c r="Q528" s="1090" t="s">
        <v>2136</v>
      </c>
      <c r="R528" s="1065" t="s">
        <v>2132</v>
      </c>
      <c r="S528" s="807" t="s">
        <v>1850</v>
      </c>
      <c r="T528" s="1110" t="s">
        <v>1028</v>
      </c>
    </row>
    <row r="529" spans="1:20" s="802" customFormat="1" x14ac:dyDescent="0.25">
      <c r="B529" s="1235"/>
      <c r="C529" s="1240"/>
      <c r="D529" s="1237"/>
      <c r="E529" s="1231"/>
      <c r="F529" s="1237"/>
      <c r="G529" s="1233"/>
      <c r="H529" s="808"/>
      <c r="I529" s="808" t="s">
        <v>939</v>
      </c>
      <c r="J529" s="808"/>
      <c r="K529" s="1229"/>
      <c r="L529" s="1229"/>
      <c r="M529" s="809" t="s">
        <v>939</v>
      </c>
      <c r="N529" s="1229"/>
      <c r="O529" s="808" t="s">
        <v>939</v>
      </c>
      <c r="P529" s="808" t="s">
        <v>939</v>
      </c>
      <c r="Q529" s="808" t="s">
        <v>939</v>
      </c>
      <c r="R529" s="1066" t="s">
        <v>939</v>
      </c>
      <c r="S529" s="810"/>
      <c r="T529" s="1107"/>
    </row>
    <row r="530" spans="1:20" x14ac:dyDescent="0.25">
      <c r="A530" s="858" t="s">
        <v>702</v>
      </c>
      <c r="B530" s="812" t="s">
        <v>2</v>
      </c>
      <c r="C530" s="822" t="s">
        <v>60</v>
      </c>
      <c r="D530" s="829" t="s">
        <v>259</v>
      </c>
      <c r="E530" s="907">
        <v>0</v>
      </c>
      <c r="F530" s="816" t="s">
        <v>27</v>
      </c>
      <c r="G530" s="817" t="s">
        <v>266</v>
      </c>
      <c r="H530" s="830"/>
      <c r="I530" s="830">
        <v>50000</v>
      </c>
      <c r="J530" s="830"/>
      <c r="K530" s="830">
        <f>M530</f>
        <v>20000</v>
      </c>
      <c r="L530" s="830"/>
      <c r="M530" s="826">
        <v>20000</v>
      </c>
      <c r="N530" s="830"/>
      <c r="O530" s="830"/>
      <c r="P530" s="830"/>
      <c r="Q530" s="830"/>
      <c r="R530" s="1068"/>
      <c r="S530" s="820"/>
      <c r="T530" s="1104"/>
    </row>
    <row r="531" spans="1:20" x14ac:dyDescent="0.25">
      <c r="A531" s="858" t="s">
        <v>702</v>
      </c>
      <c r="B531" s="812" t="s">
        <v>3</v>
      </c>
      <c r="C531" s="822" t="s">
        <v>4</v>
      </c>
      <c r="D531" s="829" t="s">
        <v>259</v>
      </c>
      <c r="E531" s="907">
        <v>0</v>
      </c>
      <c r="F531" s="816" t="s">
        <v>27</v>
      </c>
      <c r="G531" s="817" t="s">
        <v>266</v>
      </c>
      <c r="H531" s="830"/>
      <c r="I531" s="830">
        <v>40000</v>
      </c>
      <c r="J531" s="830"/>
      <c r="K531" s="830">
        <f t="shared" ref="K531:K534" si="44">M531</f>
        <v>20000</v>
      </c>
      <c r="L531" s="830"/>
      <c r="M531" s="826">
        <v>20000</v>
      </c>
      <c r="N531" s="830"/>
      <c r="O531" s="830"/>
      <c r="P531" s="830"/>
      <c r="Q531" s="830"/>
      <c r="R531" s="1068"/>
      <c r="S531" s="820"/>
      <c r="T531" s="1104"/>
    </row>
    <row r="532" spans="1:20" x14ac:dyDescent="0.25">
      <c r="A532" s="858" t="s">
        <v>702</v>
      </c>
      <c r="B532" s="812" t="s">
        <v>11</v>
      </c>
      <c r="C532" s="822" t="s">
        <v>12</v>
      </c>
      <c r="D532" s="829" t="s">
        <v>259</v>
      </c>
      <c r="E532" s="907">
        <v>0</v>
      </c>
      <c r="F532" s="816" t="s">
        <v>27</v>
      </c>
      <c r="G532" s="817" t="s">
        <v>266</v>
      </c>
      <c r="H532" s="830"/>
      <c r="I532" s="830">
        <v>25000</v>
      </c>
      <c r="J532" s="830"/>
      <c r="K532" s="830">
        <f t="shared" si="44"/>
        <v>9000</v>
      </c>
      <c r="L532" s="830"/>
      <c r="M532" s="826">
        <v>9000</v>
      </c>
      <c r="N532" s="830"/>
      <c r="O532" s="830"/>
      <c r="P532" s="830"/>
      <c r="Q532" s="830"/>
      <c r="R532" s="1068"/>
      <c r="S532" s="820"/>
      <c r="T532" s="1104"/>
    </row>
    <row r="533" spans="1:20" x14ac:dyDescent="0.25">
      <c r="A533" s="858" t="s">
        <v>702</v>
      </c>
      <c r="B533" s="812" t="s">
        <v>19</v>
      </c>
      <c r="C533" s="822" t="s">
        <v>20</v>
      </c>
      <c r="D533" s="829" t="s">
        <v>259</v>
      </c>
      <c r="E533" s="907">
        <v>0</v>
      </c>
      <c r="F533" s="816" t="s">
        <v>27</v>
      </c>
      <c r="G533" s="817" t="s">
        <v>266</v>
      </c>
      <c r="H533" s="830"/>
      <c r="I533" s="830">
        <v>5000</v>
      </c>
      <c r="J533" s="830"/>
      <c r="K533" s="830">
        <f t="shared" si="44"/>
        <v>1000</v>
      </c>
      <c r="L533" s="830"/>
      <c r="M533" s="826">
        <v>1000</v>
      </c>
      <c r="N533" s="830"/>
      <c r="O533" s="830"/>
      <c r="P533" s="830"/>
      <c r="Q533" s="830"/>
      <c r="R533" s="1068"/>
      <c r="S533" s="820"/>
      <c r="T533" s="1104"/>
    </row>
    <row r="534" spans="1:20" x14ac:dyDescent="0.25">
      <c r="A534" s="858" t="s">
        <v>702</v>
      </c>
      <c r="B534" s="860"/>
      <c r="C534" s="833" t="s">
        <v>312</v>
      </c>
      <c r="D534" s="861"/>
      <c r="E534" s="862"/>
      <c r="F534" s="863"/>
      <c r="G534" s="863"/>
      <c r="H534" s="837">
        <v>35000</v>
      </c>
      <c r="I534" s="837">
        <f>SUM(I530:I533)</f>
        <v>120000</v>
      </c>
      <c r="J534" s="837">
        <v>35000</v>
      </c>
      <c r="K534" s="830">
        <f t="shared" si="44"/>
        <v>50000</v>
      </c>
      <c r="L534" s="837"/>
      <c r="M534" s="838">
        <f>SUM(M530:M533)</f>
        <v>50000</v>
      </c>
      <c r="N534" s="837"/>
      <c r="O534" s="839">
        <v>40000</v>
      </c>
      <c r="P534" s="839">
        <f>Q534-O534</f>
        <v>15000</v>
      </c>
      <c r="Q534" s="839">
        <v>55000</v>
      </c>
      <c r="R534" s="1069">
        <f>M534-Q534</f>
        <v>-5000</v>
      </c>
      <c r="S534" s="840"/>
      <c r="T534" s="1106"/>
    </row>
    <row r="535" spans="1:20" s="828" customFormat="1" x14ac:dyDescent="0.25">
      <c r="B535" s="877"/>
      <c r="C535" s="842"/>
      <c r="D535" s="877"/>
      <c r="E535" s="913"/>
      <c r="F535" s="877"/>
      <c r="G535" s="914"/>
      <c r="H535" s="915"/>
      <c r="I535" s="915"/>
      <c r="J535" s="915"/>
      <c r="K535" s="915"/>
      <c r="L535" s="771"/>
      <c r="M535" s="771"/>
      <c r="N535" s="771"/>
      <c r="O535" s="771"/>
      <c r="P535" s="771"/>
      <c r="Q535" s="771"/>
      <c r="R535" s="1075"/>
      <c r="S535" s="904"/>
    </row>
    <row r="536" spans="1:20" x14ac:dyDescent="0.25">
      <c r="B536" s="1238" t="s">
        <v>2128</v>
      </c>
      <c r="C536" s="1238"/>
      <c r="D536" s="1238"/>
      <c r="E536" s="1238"/>
      <c r="F536" s="1238"/>
      <c r="G536" s="1238"/>
      <c r="H536" s="1238"/>
      <c r="I536" s="1238"/>
      <c r="J536" s="1238"/>
      <c r="K536" s="1238"/>
      <c r="L536" s="1238"/>
      <c r="M536" s="1238"/>
      <c r="N536" s="1238"/>
      <c r="O536" s="1238"/>
      <c r="P536" s="1238"/>
      <c r="Q536" s="1238"/>
      <c r="R536" s="1238"/>
      <c r="S536" s="1238"/>
    </row>
    <row r="537" spans="1:20" x14ac:dyDescent="0.25">
      <c r="B537" s="881" t="s">
        <v>1567</v>
      </c>
      <c r="C537" s="882"/>
      <c r="D537" s="883"/>
      <c r="E537" s="883"/>
      <c r="F537" s="883"/>
      <c r="G537" s="883"/>
      <c r="H537" s="884"/>
      <c r="I537" s="884"/>
      <c r="J537" s="884"/>
      <c r="K537" s="884"/>
      <c r="L537" s="884"/>
      <c r="M537" s="885"/>
      <c r="N537" s="884"/>
      <c r="O537" s="884"/>
      <c r="P537" s="884"/>
      <c r="Q537" s="884"/>
      <c r="R537" s="1074"/>
      <c r="S537" s="886"/>
    </row>
    <row r="538" spans="1:20" s="802" customFormat="1" ht="30" x14ac:dyDescent="0.25">
      <c r="B538" s="1234" t="s">
        <v>970</v>
      </c>
      <c r="C538" s="1239" t="s">
        <v>938</v>
      </c>
      <c r="D538" s="1236" t="s">
        <v>1024</v>
      </c>
      <c r="E538" s="1230" t="s">
        <v>1025</v>
      </c>
      <c r="F538" s="1236" t="s">
        <v>1026</v>
      </c>
      <c r="G538" s="1232" t="s">
        <v>1027</v>
      </c>
      <c r="H538" s="803" t="s">
        <v>1862</v>
      </c>
      <c r="I538" s="804" t="s">
        <v>1833</v>
      </c>
      <c r="J538" s="803" t="s">
        <v>1862</v>
      </c>
      <c r="K538" s="1228" t="s">
        <v>1948</v>
      </c>
      <c r="L538" s="1228" t="s">
        <v>1947</v>
      </c>
      <c r="M538" s="805" t="s">
        <v>1818</v>
      </c>
      <c r="N538" s="1228" t="s">
        <v>1819</v>
      </c>
      <c r="O538" s="806" t="s">
        <v>2115</v>
      </c>
      <c r="P538" s="1090" t="s">
        <v>2135</v>
      </c>
      <c r="Q538" s="1090" t="s">
        <v>2136</v>
      </c>
      <c r="R538" s="1065" t="s">
        <v>2132</v>
      </c>
      <c r="S538" s="807" t="s">
        <v>1850</v>
      </c>
      <c r="T538" s="1110" t="s">
        <v>1028</v>
      </c>
    </row>
    <row r="539" spans="1:20" s="802" customFormat="1" x14ac:dyDescent="0.25">
      <c r="B539" s="1235"/>
      <c r="C539" s="1240"/>
      <c r="D539" s="1237"/>
      <c r="E539" s="1231"/>
      <c r="F539" s="1237"/>
      <c r="G539" s="1233"/>
      <c r="H539" s="808"/>
      <c r="I539" s="808" t="s">
        <v>939</v>
      </c>
      <c r="J539" s="808"/>
      <c r="K539" s="1229"/>
      <c r="L539" s="1229"/>
      <c r="M539" s="809" t="s">
        <v>939</v>
      </c>
      <c r="N539" s="1229"/>
      <c r="O539" s="808" t="s">
        <v>939</v>
      </c>
      <c r="P539" s="808" t="s">
        <v>939</v>
      </c>
      <c r="Q539" s="808" t="s">
        <v>939</v>
      </c>
      <c r="R539" s="1066" t="s">
        <v>939</v>
      </c>
      <c r="S539" s="810"/>
      <c r="T539" s="1107"/>
    </row>
    <row r="540" spans="1:20" x14ac:dyDescent="0.25">
      <c r="A540" s="858" t="s">
        <v>703</v>
      </c>
      <c r="B540" s="812" t="s">
        <v>2</v>
      </c>
      <c r="C540" s="822" t="s">
        <v>60</v>
      </c>
      <c r="D540" s="829" t="s">
        <v>259</v>
      </c>
      <c r="E540" s="907">
        <v>0</v>
      </c>
      <c r="F540" s="816" t="s">
        <v>27</v>
      </c>
      <c r="G540" s="817" t="s">
        <v>266</v>
      </c>
      <c r="H540" s="830"/>
      <c r="I540" s="830">
        <v>125000</v>
      </c>
      <c r="J540" s="830"/>
      <c r="K540" s="830">
        <f>M540</f>
        <v>55000</v>
      </c>
      <c r="L540" s="830"/>
      <c r="M540" s="826">
        <v>55000</v>
      </c>
      <c r="N540" s="830"/>
      <c r="O540" s="830"/>
      <c r="P540" s="830"/>
      <c r="Q540" s="830"/>
      <c r="R540" s="1068"/>
      <c r="S540" s="820"/>
      <c r="T540" s="1104"/>
    </row>
    <row r="541" spans="1:20" x14ac:dyDescent="0.25">
      <c r="A541" s="858" t="s">
        <v>703</v>
      </c>
      <c r="B541" s="812" t="s">
        <v>3</v>
      </c>
      <c r="C541" s="822" t="s">
        <v>4</v>
      </c>
      <c r="D541" s="829" t="s">
        <v>259</v>
      </c>
      <c r="E541" s="907">
        <v>0</v>
      </c>
      <c r="F541" s="816" t="s">
        <v>27</v>
      </c>
      <c r="G541" s="817" t="s">
        <v>266</v>
      </c>
      <c r="H541" s="830"/>
      <c r="I541" s="830">
        <v>70000</v>
      </c>
      <c r="J541" s="830"/>
      <c r="K541" s="830">
        <f t="shared" ref="K541:K543" si="45">M541</f>
        <v>44000</v>
      </c>
      <c r="L541" s="830"/>
      <c r="M541" s="826">
        <v>44000</v>
      </c>
      <c r="N541" s="830"/>
      <c r="O541" s="830"/>
      <c r="P541" s="830"/>
      <c r="Q541" s="830"/>
      <c r="R541" s="1068"/>
      <c r="S541" s="820"/>
      <c r="T541" s="1104"/>
    </row>
    <row r="542" spans="1:20" x14ac:dyDescent="0.25">
      <c r="A542" s="858" t="s">
        <v>703</v>
      </c>
      <c r="B542" s="812" t="s">
        <v>11</v>
      </c>
      <c r="C542" s="822" t="s">
        <v>12</v>
      </c>
      <c r="D542" s="829" t="s">
        <v>259</v>
      </c>
      <c r="E542" s="907">
        <v>0</v>
      </c>
      <c r="F542" s="816" t="s">
        <v>27</v>
      </c>
      <c r="G542" s="817" t="s">
        <v>266</v>
      </c>
      <c r="H542" s="830"/>
      <c r="I542" s="830">
        <v>100000</v>
      </c>
      <c r="J542" s="830"/>
      <c r="K542" s="830">
        <f t="shared" si="45"/>
        <v>25000</v>
      </c>
      <c r="L542" s="830"/>
      <c r="M542" s="826">
        <v>25000</v>
      </c>
      <c r="N542" s="830"/>
      <c r="O542" s="830"/>
      <c r="P542" s="830"/>
      <c r="Q542" s="830"/>
      <c r="R542" s="1068"/>
      <c r="S542" s="820"/>
      <c r="T542" s="1104"/>
    </row>
    <row r="543" spans="1:20" x14ac:dyDescent="0.25">
      <c r="A543" s="858" t="s">
        <v>703</v>
      </c>
      <c r="B543" s="812" t="s">
        <v>19</v>
      </c>
      <c r="C543" s="822" t="s">
        <v>20</v>
      </c>
      <c r="D543" s="829" t="s">
        <v>259</v>
      </c>
      <c r="E543" s="907">
        <v>0</v>
      </c>
      <c r="F543" s="816" t="s">
        <v>27</v>
      </c>
      <c r="G543" s="817" t="s">
        <v>266</v>
      </c>
      <c r="H543" s="830"/>
      <c r="I543" s="830">
        <v>5000</v>
      </c>
      <c r="J543" s="830"/>
      <c r="K543" s="830">
        <f t="shared" si="45"/>
        <v>1000</v>
      </c>
      <c r="L543" s="830"/>
      <c r="M543" s="826">
        <v>1000</v>
      </c>
      <c r="N543" s="830"/>
      <c r="O543" s="830"/>
      <c r="P543" s="830"/>
      <c r="Q543" s="830"/>
      <c r="R543" s="1068"/>
      <c r="S543" s="820"/>
      <c r="T543" s="1104"/>
    </row>
    <row r="544" spans="1:20" x14ac:dyDescent="0.25">
      <c r="A544" s="858" t="s">
        <v>703</v>
      </c>
      <c r="B544" s="860"/>
      <c r="C544" s="833" t="s">
        <v>312</v>
      </c>
      <c r="D544" s="861"/>
      <c r="E544" s="862"/>
      <c r="F544" s="863"/>
      <c r="G544" s="863"/>
      <c r="H544" s="837">
        <v>87500</v>
      </c>
      <c r="I544" s="837">
        <f>SUM(I540:I543)</f>
        <v>300000</v>
      </c>
      <c r="J544" s="837">
        <v>87500</v>
      </c>
      <c r="K544" s="818">
        <f>SUM(K540:K543)</f>
        <v>125000</v>
      </c>
      <c r="L544" s="837"/>
      <c r="M544" s="838">
        <f>SUM(M540:M543)</f>
        <v>125000</v>
      </c>
      <c r="N544" s="837"/>
      <c r="O544" s="839">
        <v>100000</v>
      </c>
      <c r="P544" s="839">
        <f>Q544-O544</f>
        <v>37500</v>
      </c>
      <c r="Q544" s="839">
        <v>137500</v>
      </c>
      <c r="R544" s="1069">
        <f>M544-Q544</f>
        <v>-12500</v>
      </c>
      <c r="S544" s="840"/>
      <c r="T544" s="1106"/>
    </row>
    <row r="545" spans="1:20" x14ac:dyDescent="0.25">
      <c r="A545" s="858"/>
      <c r="C545" s="842"/>
      <c r="H545" s="846"/>
      <c r="I545" s="846"/>
      <c r="J545" s="846"/>
      <c r="K545" s="846"/>
      <c r="L545" s="846"/>
      <c r="M545" s="847"/>
      <c r="N545" s="846"/>
      <c r="O545" s="846"/>
      <c r="P545" s="846"/>
      <c r="Q545" s="846"/>
      <c r="S545" s="848"/>
    </row>
    <row r="546" spans="1:20" x14ac:dyDescent="0.25">
      <c r="B546" s="1238" t="s">
        <v>2128</v>
      </c>
      <c r="C546" s="1238"/>
      <c r="D546" s="1238"/>
      <c r="E546" s="1238"/>
      <c r="F546" s="1238"/>
      <c r="G546" s="1238"/>
      <c r="H546" s="1238"/>
      <c r="I546" s="1238"/>
      <c r="J546" s="1238"/>
      <c r="K546" s="1238"/>
      <c r="L546" s="1238"/>
      <c r="M546" s="1238"/>
      <c r="N546" s="1238"/>
      <c r="O546" s="1238"/>
      <c r="P546" s="1238"/>
      <c r="Q546" s="1238"/>
      <c r="R546" s="1238"/>
      <c r="S546" s="1238"/>
    </row>
    <row r="547" spans="1:20" x14ac:dyDescent="0.25">
      <c r="B547" s="881" t="s">
        <v>1568</v>
      </c>
      <c r="C547" s="882"/>
      <c r="D547" s="883"/>
      <c r="E547" s="883"/>
      <c r="F547" s="883"/>
      <c r="G547" s="883"/>
      <c r="H547" s="884"/>
      <c r="I547" s="884"/>
      <c r="J547" s="884"/>
      <c r="K547" s="884"/>
      <c r="L547" s="884"/>
      <c r="M547" s="885"/>
      <c r="N547" s="884"/>
      <c r="O547" s="884"/>
      <c r="P547" s="884"/>
      <c r="Q547" s="884"/>
      <c r="R547" s="1074"/>
      <c r="S547" s="886"/>
    </row>
    <row r="548" spans="1:20" s="802" customFormat="1" ht="30" x14ac:dyDescent="0.25">
      <c r="B548" s="1234" t="s">
        <v>970</v>
      </c>
      <c r="C548" s="1239" t="s">
        <v>938</v>
      </c>
      <c r="D548" s="1236" t="s">
        <v>1024</v>
      </c>
      <c r="E548" s="1230" t="s">
        <v>1025</v>
      </c>
      <c r="F548" s="1236" t="s">
        <v>1026</v>
      </c>
      <c r="G548" s="1232" t="s">
        <v>1027</v>
      </c>
      <c r="H548" s="803" t="s">
        <v>1862</v>
      </c>
      <c r="I548" s="804" t="s">
        <v>1833</v>
      </c>
      <c r="J548" s="803" t="s">
        <v>1862</v>
      </c>
      <c r="K548" s="1228" t="s">
        <v>1948</v>
      </c>
      <c r="L548" s="1228" t="s">
        <v>1947</v>
      </c>
      <c r="M548" s="805" t="s">
        <v>1818</v>
      </c>
      <c r="N548" s="1228" t="s">
        <v>1819</v>
      </c>
      <c r="O548" s="806" t="s">
        <v>2115</v>
      </c>
      <c r="P548" s="1090" t="s">
        <v>2135</v>
      </c>
      <c r="Q548" s="1090" t="s">
        <v>2136</v>
      </c>
      <c r="R548" s="1065" t="s">
        <v>2132</v>
      </c>
      <c r="S548" s="807" t="s">
        <v>1850</v>
      </c>
      <c r="T548" s="1110" t="s">
        <v>1028</v>
      </c>
    </row>
    <row r="549" spans="1:20" s="802" customFormat="1" x14ac:dyDescent="0.25">
      <c r="B549" s="1235"/>
      <c r="C549" s="1240"/>
      <c r="D549" s="1237"/>
      <c r="E549" s="1231"/>
      <c r="F549" s="1237"/>
      <c r="G549" s="1233"/>
      <c r="H549" s="808"/>
      <c r="I549" s="808" t="s">
        <v>939</v>
      </c>
      <c r="J549" s="808"/>
      <c r="K549" s="1229"/>
      <c r="L549" s="1229"/>
      <c r="M549" s="809" t="s">
        <v>939</v>
      </c>
      <c r="N549" s="1229"/>
      <c r="O549" s="808" t="s">
        <v>939</v>
      </c>
      <c r="P549" s="808" t="s">
        <v>939</v>
      </c>
      <c r="Q549" s="808" t="s">
        <v>939</v>
      </c>
      <c r="R549" s="1066" t="s">
        <v>939</v>
      </c>
      <c r="S549" s="810"/>
      <c r="T549" s="1107"/>
    </row>
    <row r="550" spans="1:20" x14ac:dyDescent="0.25">
      <c r="A550" s="858" t="s">
        <v>382</v>
      </c>
      <c r="B550" s="812" t="s">
        <v>2</v>
      </c>
      <c r="C550" s="822" t="s">
        <v>60</v>
      </c>
      <c r="D550" s="829" t="s">
        <v>259</v>
      </c>
      <c r="E550" s="907">
        <v>0</v>
      </c>
      <c r="F550" s="816" t="s">
        <v>27</v>
      </c>
      <c r="G550" s="817" t="s">
        <v>266</v>
      </c>
      <c r="H550" s="830"/>
      <c r="I550" s="830">
        <v>1200000</v>
      </c>
      <c r="J550" s="830"/>
      <c r="K550" s="830">
        <f>M550</f>
        <v>1200000</v>
      </c>
      <c r="L550" s="830"/>
      <c r="M550" s="826">
        <v>1200000</v>
      </c>
      <c r="N550" s="830"/>
      <c r="O550" s="830"/>
      <c r="P550" s="830"/>
      <c r="Q550" s="830"/>
      <c r="R550" s="1068"/>
      <c r="S550" s="820"/>
      <c r="T550" s="1104"/>
    </row>
    <row r="551" spans="1:20" x14ac:dyDescent="0.25">
      <c r="A551" s="858" t="s">
        <v>382</v>
      </c>
      <c r="B551" s="812" t="s">
        <v>3</v>
      </c>
      <c r="C551" s="822" t="s">
        <v>4</v>
      </c>
      <c r="D551" s="829" t="s">
        <v>259</v>
      </c>
      <c r="E551" s="907">
        <v>0</v>
      </c>
      <c r="F551" s="816" t="s">
        <v>27</v>
      </c>
      <c r="G551" s="817" t="s">
        <v>266</v>
      </c>
      <c r="H551" s="830"/>
      <c r="I551" s="830">
        <v>1550000</v>
      </c>
      <c r="J551" s="830"/>
      <c r="K551" s="830">
        <f t="shared" ref="K551:K553" si="46">M551</f>
        <v>1550000</v>
      </c>
      <c r="L551" s="830"/>
      <c r="M551" s="826">
        <v>1550000</v>
      </c>
      <c r="N551" s="830"/>
      <c r="O551" s="830"/>
      <c r="P551" s="830"/>
      <c r="Q551" s="830"/>
      <c r="R551" s="1068"/>
      <c r="S551" s="820"/>
      <c r="T551" s="1104"/>
    </row>
    <row r="552" spans="1:20" s="831" customFormat="1" x14ac:dyDescent="0.25">
      <c r="A552" s="858" t="s">
        <v>382</v>
      </c>
      <c r="B552" s="812" t="s">
        <v>11</v>
      </c>
      <c r="C552" s="822" t="s">
        <v>12</v>
      </c>
      <c r="D552" s="829" t="s">
        <v>259</v>
      </c>
      <c r="E552" s="907">
        <v>0</v>
      </c>
      <c r="F552" s="816" t="s">
        <v>27</v>
      </c>
      <c r="G552" s="817" t="s">
        <v>266</v>
      </c>
      <c r="H552" s="830"/>
      <c r="I552" s="830">
        <v>2000000</v>
      </c>
      <c r="J552" s="830"/>
      <c r="K552" s="830">
        <f t="shared" si="46"/>
        <v>2000000</v>
      </c>
      <c r="L552" s="830"/>
      <c r="M552" s="826">
        <v>2000000</v>
      </c>
      <c r="N552" s="830"/>
      <c r="O552" s="830"/>
      <c r="P552" s="830"/>
      <c r="Q552" s="830"/>
      <c r="R552" s="1068"/>
      <c r="S552" s="820"/>
      <c r="T552" s="1104"/>
    </row>
    <row r="553" spans="1:20" x14ac:dyDescent="0.25">
      <c r="A553" s="858" t="s">
        <v>382</v>
      </c>
      <c r="B553" s="812" t="s">
        <v>19</v>
      </c>
      <c r="C553" s="822" t="s">
        <v>20</v>
      </c>
      <c r="D553" s="829" t="s">
        <v>259</v>
      </c>
      <c r="E553" s="907">
        <v>0</v>
      </c>
      <c r="F553" s="816" t="s">
        <v>27</v>
      </c>
      <c r="G553" s="817" t="s">
        <v>266</v>
      </c>
      <c r="H553" s="830"/>
      <c r="I553" s="830">
        <v>50000</v>
      </c>
      <c r="J553" s="830"/>
      <c r="K553" s="830">
        <f t="shared" si="46"/>
        <v>50000</v>
      </c>
      <c r="L553" s="830"/>
      <c r="M553" s="826">
        <v>50000</v>
      </c>
      <c r="N553" s="830"/>
      <c r="O553" s="830"/>
      <c r="P553" s="830"/>
      <c r="Q553" s="830"/>
      <c r="R553" s="1068"/>
      <c r="S553" s="820"/>
      <c r="T553" s="1104"/>
    </row>
    <row r="554" spans="1:20" x14ac:dyDescent="0.25">
      <c r="A554" s="858" t="s">
        <v>382</v>
      </c>
      <c r="B554" s="832"/>
      <c r="C554" s="833" t="s">
        <v>312</v>
      </c>
      <c r="D554" s="834"/>
      <c r="E554" s="835"/>
      <c r="F554" s="836"/>
      <c r="G554" s="836"/>
      <c r="H554" s="837">
        <v>700000</v>
      </c>
      <c r="I554" s="837">
        <f>SUM(I550:I553)</f>
        <v>4800000</v>
      </c>
      <c r="J554" s="837">
        <v>700000</v>
      </c>
      <c r="K554" s="837">
        <f>SUM(K550:K553)</f>
        <v>4800000</v>
      </c>
      <c r="L554" s="837"/>
      <c r="M554" s="838">
        <v>4800000</v>
      </c>
      <c r="N554" s="837"/>
      <c r="O554" s="839">
        <v>800000</v>
      </c>
      <c r="P554" s="839">
        <f>Q554-O554</f>
        <v>300000</v>
      </c>
      <c r="Q554" s="839">
        <v>1100000</v>
      </c>
      <c r="R554" s="1069">
        <f>M554-Q554</f>
        <v>3700000</v>
      </c>
      <c r="S554" s="840"/>
      <c r="T554" s="1106"/>
    </row>
    <row r="555" spans="1:20" s="828" customFormat="1" x14ac:dyDescent="0.25">
      <c r="B555" s="877"/>
      <c r="C555" s="842"/>
      <c r="D555" s="877"/>
      <c r="E555" s="913"/>
      <c r="F555" s="877"/>
      <c r="G555" s="914"/>
      <c r="H555" s="915"/>
      <c r="I555" s="915"/>
      <c r="J555" s="915"/>
      <c r="K555" s="915"/>
      <c r="L555" s="771"/>
      <c r="M555" s="771"/>
      <c r="N555" s="771"/>
      <c r="O555" s="771"/>
      <c r="P555" s="771"/>
      <c r="Q555" s="771"/>
      <c r="R555" s="1075"/>
      <c r="S555" s="904"/>
    </row>
    <row r="556" spans="1:20" x14ac:dyDescent="0.25">
      <c r="B556" s="1238" t="s">
        <v>2128</v>
      </c>
      <c r="C556" s="1238"/>
      <c r="D556" s="1238"/>
      <c r="E556" s="1238"/>
      <c r="F556" s="1238"/>
      <c r="G556" s="1238"/>
      <c r="H556" s="1238"/>
      <c r="I556" s="1238"/>
      <c r="J556" s="1238"/>
      <c r="K556" s="1238"/>
      <c r="L556" s="1238"/>
      <c r="M556" s="1238"/>
      <c r="N556" s="1238"/>
      <c r="O556" s="1238"/>
      <c r="P556" s="1238"/>
      <c r="Q556" s="1238"/>
      <c r="R556" s="1238"/>
      <c r="S556" s="1238"/>
    </row>
    <row r="557" spans="1:20" x14ac:dyDescent="0.25">
      <c r="B557" s="881" t="s">
        <v>1569</v>
      </c>
      <c r="C557" s="882"/>
      <c r="D557" s="883"/>
      <c r="E557" s="883"/>
      <c r="F557" s="883"/>
      <c r="G557" s="883"/>
      <c r="H557" s="884"/>
      <c r="I557" s="884"/>
      <c r="J557" s="884"/>
      <c r="K557" s="884"/>
      <c r="L557" s="884"/>
      <c r="M557" s="885"/>
      <c r="N557" s="884"/>
      <c r="O557" s="884"/>
      <c r="P557" s="884"/>
      <c r="Q557" s="884"/>
      <c r="R557" s="1074"/>
      <c r="S557" s="886"/>
    </row>
    <row r="558" spans="1:20" s="802" customFormat="1" ht="30" x14ac:dyDescent="0.25">
      <c r="B558" s="1234" t="s">
        <v>970</v>
      </c>
      <c r="C558" s="1239" t="s">
        <v>938</v>
      </c>
      <c r="D558" s="1236" t="s">
        <v>1024</v>
      </c>
      <c r="E558" s="1230" t="s">
        <v>1025</v>
      </c>
      <c r="F558" s="1236" t="s">
        <v>1026</v>
      </c>
      <c r="G558" s="1232" t="s">
        <v>1027</v>
      </c>
      <c r="H558" s="803" t="s">
        <v>1862</v>
      </c>
      <c r="I558" s="804" t="s">
        <v>1833</v>
      </c>
      <c r="J558" s="803" t="s">
        <v>1862</v>
      </c>
      <c r="K558" s="1228" t="s">
        <v>1948</v>
      </c>
      <c r="L558" s="1228" t="s">
        <v>1947</v>
      </c>
      <c r="M558" s="805" t="s">
        <v>1818</v>
      </c>
      <c r="N558" s="1228" t="s">
        <v>1819</v>
      </c>
      <c r="O558" s="806" t="s">
        <v>2115</v>
      </c>
      <c r="P558" s="1090" t="s">
        <v>2135</v>
      </c>
      <c r="Q558" s="1090" t="s">
        <v>2136</v>
      </c>
      <c r="R558" s="1065" t="s">
        <v>2132</v>
      </c>
      <c r="S558" s="807" t="s">
        <v>1850</v>
      </c>
      <c r="T558" s="1110" t="s">
        <v>1028</v>
      </c>
    </row>
    <row r="559" spans="1:20" s="802" customFormat="1" x14ac:dyDescent="0.25">
      <c r="B559" s="1235"/>
      <c r="C559" s="1240"/>
      <c r="D559" s="1237"/>
      <c r="E559" s="1231"/>
      <c r="F559" s="1237"/>
      <c r="G559" s="1233"/>
      <c r="H559" s="808"/>
      <c r="I559" s="808" t="s">
        <v>939</v>
      </c>
      <c r="J559" s="808"/>
      <c r="K559" s="1229"/>
      <c r="L559" s="1229"/>
      <c r="M559" s="809" t="s">
        <v>939</v>
      </c>
      <c r="N559" s="1229"/>
      <c r="O559" s="808" t="s">
        <v>939</v>
      </c>
      <c r="P559" s="808" t="s">
        <v>939</v>
      </c>
      <c r="Q559" s="808" t="s">
        <v>939</v>
      </c>
      <c r="R559" s="1066" t="s">
        <v>939</v>
      </c>
      <c r="S559" s="810"/>
      <c r="T559" s="1107"/>
    </row>
    <row r="560" spans="1:20" x14ac:dyDescent="0.25">
      <c r="A560" s="858" t="s">
        <v>383</v>
      </c>
      <c r="B560" s="812" t="s">
        <v>2</v>
      </c>
      <c r="C560" s="822" t="s">
        <v>60</v>
      </c>
      <c r="D560" s="829" t="s">
        <v>259</v>
      </c>
      <c r="E560" s="907">
        <v>0</v>
      </c>
      <c r="F560" s="816" t="s">
        <v>27</v>
      </c>
      <c r="G560" s="817" t="s">
        <v>266</v>
      </c>
      <c r="H560" s="830"/>
      <c r="I560" s="830">
        <v>2000000</v>
      </c>
      <c r="J560" s="830"/>
      <c r="K560" s="830">
        <f>M560</f>
        <v>2000000</v>
      </c>
      <c r="L560" s="830"/>
      <c r="M560" s="826">
        <v>2000000</v>
      </c>
      <c r="N560" s="830"/>
      <c r="O560" s="830"/>
      <c r="P560" s="830"/>
      <c r="Q560" s="830"/>
      <c r="R560" s="1068"/>
      <c r="S560" s="820"/>
      <c r="T560" s="1104"/>
    </row>
    <row r="561" spans="1:20" x14ac:dyDescent="0.25">
      <c r="A561" s="858" t="s">
        <v>383</v>
      </c>
      <c r="B561" s="812" t="s">
        <v>3</v>
      </c>
      <c r="C561" s="822" t="s">
        <v>4</v>
      </c>
      <c r="D561" s="829" t="s">
        <v>259</v>
      </c>
      <c r="E561" s="907">
        <v>0</v>
      </c>
      <c r="F561" s="816" t="s">
        <v>27</v>
      </c>
      <c r="G561" s="817" t="s">
        <v>266</v>
      </c>
      <c r="H561" s="830"/>
      <c r="I561" s="830">
        <v>2000000</v>
      </c>
      <c r="J561" s="830"/>
      <c r="K561" s="830">
        <f t="shared" ref="K561:K563" si="47">M561</f>
        <v>2000000</v>
      </c>
      <c r="L561" s="830"/>
      <c r="M561" s="826">
        <v>2000000</v>
      </c>
      <c r="N561" s="830"/>
      <c r="O561" s="830"/>
      <c r="P561" s="830"/>
      <c r="Q561" s="830"/>
      <c r="R561" s="1068"/>
      <c r="S561" s="820"/>
      <c r="T561" s="1104"/>
    </row>
    <row r="562" spans="1:20" x14ac:dyDescent="0.25">
      <c r="A562" s="858" t="s">
        <v>383</v>
      </c>
      <c r="B562" s="812" t="s">
        <v>11</v>
      </c>
      <c r="C562" s="822" t="s">
        <v>12</v>
      </c>
      <c r="D562" s="829" t="s">
        <v>259</v>
      </c>
      <c r="E562" s="907">
        <v>0</v>
      </c>
      <c r="F562" s="816" t="s">
        <v>27</v>
      </c>
      <c r="G562" s="817" t="s">
        <v>266</v>
      </c>
      <c r="H562" s="830"/>
      <c r="I562" s="830">
        <v>2512000</v>
      </c>
      <c r="J562" s="830"/>
      <c r="K562" s="830">
        <f t="shared" si="47"/>
        <v>2512000</v>
      </c>
      <c r="L562" s="830"/>
      <c r="M562" s="826">
        <v>2512000</v>
      </c>
      <c r="N562" s="830"/>
      <c r="O562" s="830"/>
      <c r="P562" s="830"/>
      <c r="Q562" s="830"/>
      <c r="R562" s="1068"/>
      <c r="S562" s="820"/>
      <c r="T562" s="1104"/>
    </row>
    <row r="563" spans="1:20" x14ac:dyDescent="0.25">
      <c r="A563" s="858" t="s">
        <v>383</v>
      </c>
      <c r="B563" s="812" t="s">
        <v>19</v>
      </c>
      <c r="C563" s="822" t="s">
        <v>20</v>
      </c>
      <c r="D563" s="829" t="s">
        <v>259</v>
      </c>
      <c r="E563" s="907">
        <v>0</v>
      </c>
      <c r="F563" s="816" t="s">
        <v>27</v>
      </c>
      <c r="G563" s="817" t="s">
        <v>266</v>
      </c>
      <c r="H563" s="830"/>
      <c r="I563" s="830">
        <v>100000</v>
      </c>
      <c r="J563" s="830"/>
      <c r="K563" s="830">
        <f t="shared" si="47"/>
        <v>100000</v>
      </c>
      <c r="L563" s="830"/>
      <c r="M563" s="826">
        <v>100000</v>
      </c>
      <c r="N563" s="830"/>
      <c r="O563" s="830"/>
      <c r="P563" s="830"/>
      <c r="Q563" s="830"/>
      <c r="R563" s="1068"/>
      <c r="S563" s="820"/>
      <c r="T563" s="1104"/>
    </row>
    <row r="564" spans="1:20" x14ac:dyDescent="0.25">
      <c r="A564" s="858" t="s">
        <v>383</v>
      </c>
      <c r="B564" s="832"/>
      <c r="C564" s="833" t="s">
        <v>312</v>
      </c>
      <c r="D564" s="834"/>
      <c r="E564" s="835"/>
      <c r="F564" s="836"/>
      <c r="G564" s="836"/>
      <c r="H564" s="837">
        <v>700000</v>
      </c>
      <c r="I564" s="837">
        <f>SUM(I560:I563)</f>
        <v>6612000</v>
      </c>
      <c r="J564" s="837">
        <v>700000</v>
      </c>
      <c r="K564" s="837">
        <f>SUM(K560:K563)</f>
        <v>6612000</v>
      </c>
      <c r="L564" s="837"/>
      <c r="M564" s="838">
        <v>6612000</v>
      </c>
      <c r="N564" s="837"/>
      <c r="O564" s="839">
        <v>800000</v>
      </c>
      <c r="P564" s="839">
        <f>Q564-O564</f>
        <v>300000</v>
      </c>
      <c r="Q564" s="839">
        <v>1100000</v>
      </c>
      <c r="R564" s="1069">
        <f>M564-Q564</f>
        <v>5512000</v>
      </c>
      <c r="S564" s="840"/>
      <c r="T564" s="1106"/>
    </row>
    <row r="565" spans="1:20" s="828" customFormat="1" x14ac:dyDescent="0.25">
      <c r="B565" s="877"/>
      <c r="C565" s="842"/>
      <c r="D565" s="877"/>
      <c r="E565" s="913"/>
      <c r="F565" s="877"/>
      <c r="G565" s="914"/>
      <c r="H565" s="915"/>
      <c r="I565" s="915"/>
      <c r="J565" s="915"/>
      <c r="K565" s="915"/>
      <c r="L565" s="771"/>
      <c r="M565" s="771"/>
      <c r="N565" s="771"/>
      <c r="O565" s="771"/>
      <c r="P565" s="771"/>
      <c r="Q565" s="771"/>
      <c r="R565" s="1075"/>
      <c r="S565" s="904"/>
    </row>
    <row r="566" spans="1:20" x14ac:dyDescent="0.25">
      <c r="B566" s="1238" t="s">
        <v>2128</v>
      </c>
      <c r="C566" s="1238"/>
      <c r="D566" s="1238"/>
      <c r="E566" s="1238"/>
      <c r="F566" s="1238"/>
      <c r="G566" s="1238"/>
      <c r="H566" s="1238"/>
      <c r="I566" s="1238"/>
      <c r="J566" s="1238"/>
      <c r="K566" s="1238"/>
      <c r="L566" s="1238"/>
      <c r="M566" s="1238"/>
      <c r="N566" s="1238"/>
      <c r="O566" s="1238"/>
      <c r="P566" s="1238"/>
      <c r="Q566" s="1238"/>
      <c r="R566" s="1238"/>
      <c r="S566" s="1238"/>
    </row>
    <row r="567" spans="1:20" x14ac:dyDescent="0.25">
      <c r="B567" s="881" t="s">
        <v>1570</v>
      </c>
      <c r="C567" s="882"/>
      <c r="D567" s="883"/>
      <c r="E567" s="883"/>
      <c r="F567" s="883"/>
      <c r="G567" s="883"/>
      <c r="H567" s="884"/>
      <c r="I567" s="884"/>
      <c r="J567" s="884"/>
      <c r="K567" s="884"/>
      <c r="L567" s="884"/>
      <c r="M567" s="885"/>
      <c r="N567" s="884"/>
      <c r="O567" s="884"/>
      <c r="P567" s="884"/>
      <c r="Q567" s="884"/>
      <c r="R567" s="1074"/>
      <c r="S567" s="886"/>
    </row>
    <row r="568" spans="1:20" s="802" customFormat="1" ht="30" x14ac:dyDescent="0.25">
      <c r="B568" s="1234" t="s">
        <v>970</v>
      </c>
      <c r="C568" s="1239" t="s">
        <v>938</v>
      </c>
      <c r="D568" s="1236" t="s">
        <v>1024</v>
      </c>
      <c r="E568" s="1230" t="s">
        <v>1025</v>
      </c>
      <c r="F568" s="1236" t="s">
        <v>1026</v>
      </c>
      <c r="G568" s="1232" t="s">
        <v>1027</v>
      </c>
      <c r="H568" s="803" t="s">
        <v>1862</v>
      </c>
      <c r="I568" s="804" t="s">
        <v>1833</v>
      </c>
      <c r="J568" s="803" t="s">
        <v>1862</v>
      </c>
      <c r="K568" s="1228" t="s">
        <v>1948</v>
      </c>
      <c r="L568" s="1228" t="s">
        <v>1947</v>
      </c>
      <c r="M568" s="805" t="s">
        <v>1818</v>
      </c>
      <c r="N568" s="1228" t="s">
        <v>1819</v>
      </c>
      <c r="O568" s="806" t="s">
        <v>2115</v>
      </c>
      <c r="P568" s="1090" t="s">
        <v>2135</v>
      </c>
      <c r="Q568" s="1090" t="s">
        <v>2136</v>
      </c>
      <c r="R568" s="1065" t="s">
        <v>2132</v>
      </c>
      <c r="S568" s="807" t="s">
        <v>1850</v>
      </c>
      <c r="T568" s="1110" t="s">
        <v>1028</v>
      </c>
    </row>
    <row r="569" spans="1:20" s="802" customFormat="1" x14ac:dyDescent="0.25">
      <c r="B569" s="1235"/>
      <c r="C569" s="1240"/>
      <c r="D569" s="1237"/>
      <c r="E569" s="1231"/>
      <c r="F569" s="1237"/>
      <c r="G569" s="1233"/>
      <c r="H569" s="808"/>
      <c r="I569" s="808" t="s">
        <v>939</v>
      </c>
      <c r="J569" s="808"/>
      <c r="K569" s="1229"/>
      <c r="L569" s="1229"/>
      <c r="M569" s="809" t="s">
        <v>939</v>
      </c>
      <c r="N569" s="1229"/>
      <c r="O569" s="808" t="s">
        <v>939</v>
      </c>
      <c r="P569" s="808" t="s">
        <v>939</v>
      </c>
      <c r="Q569" s="808" t="s">
        <v>939</v>
      </c>
      <c r="R569" s="1066" t="s">
        <v>939</v>
      </c>
      <c r="S569" s="810"/>
      <c r="T569" s="1107"/>
    </row>
    <row r="570" spans="1:20" x14ac:dyDescent="0.25">
      <c r="A570" s="858" t="s">
        <v>384</v>
      </c>
      <c r="B570" s="812" t="s">
        <v>2</v>
      </c>
      <c r="C570" s="822" t="s">
        <v>60</v>
      </c>
      <c r="D570" s="829" t="s">
        <v>259</v>
      </c>
      <c r="E570" s="907">
        <v>0</v>
      </c>
      <c r="F570" s="816" t="s">
        <v>27</v>
      </c>
      <c r="G570" s="817" t="s">
        <v>266</v>
      </c>
      <c r="H570" s="830"/>
      <c r="I570" s="830">
        <v>6000000</v>
      </c>
      <c r="J570" s="830"/>
      <c r="K570" s="830">
        <f>M570</f>
        <v>6000000</v>
      </c>
      <c r="L570" s="830"/>
      <c r="M570" s="826">
        <v>6000000</v>
      </c>
      <c r="N570" s="830"/>
      <c r="O570" s="830"/>
      <c r="P570" s="830"/>
      <c r="Q570" s="830"/>
      <c r="R570" s="1068"/>
      <c r="S570" s="820"/>
      <c r="T570" s="1104"/>
    </row>
    <row r="571" spans="1:20" x14ac:dyDescent="0.25">
      <c r="A571" s="858" t="s">
        <v>384</v>
      </c>
      <c r="B571" s="812" t="s">
        <v>3</v>
      </c>
      <c r="C571" s="822" t="s">
        <v>4</v>
      </c>
      <c r="D571" s="829" t="s">
        <v>259</v>
      </c>
      <c r="E571" s="907">
        <v>0</v>
      </c>
      <c r="F571" s="816" t="s">
        <v>27</v>
      </c>
      <c r="G571" s="817" t="s">
        <v>266</v>
      </c>
      <c r="H571" s="830"/>
      <c r="I571" s="830">
        <v>10000000</v>
      </c>
      <c r="J571" s="830"/>
      <c r="K571" s="830">
        <f t="shared" ref="K571:K573" si="48">M571</f>
        <v>10000000</v>
      </c>
      <c r="L571" s="830"/>
      <c r="M571" s="826">
        <v>10000000</v>
      </c>
      <c r="N571" s="830"/>
      <c r="O571" s="830"/>
      <c r="P571" s="830"/>
      <c r="Q571" s="830"/>
      <c r="R571" s="1068"/>
      <c r="S571" s="820"/>
      <c r="T571" s="1104"/>
    </row>
    <row r="572" spans="1:20" x14ac:dyDescent="0.25">
      <c r="A572" s="858" t="s">
        <v>384</v>
      </c>
      <c r="B572" s="812" t="s">
        <v>11</v>
      </c>
      <c r="C572" s="822" t="s">
        <v>12</v>
      </c>
      <c r="D572" s="829" t="s">
        <v>259</v>
      </c>
      <c r="E572" s="907">
        <v>0</v>
      </c>
      <c r="F572" s="816" t="s">
        <v>27</v>
      </c>
      <c r="G572" s="817" t="s">
        <v>266</v>
      </c>
      <c r="H572" s="830"/>
      <c r="I572" s="830">
        <v>5500000</v>
      </c>
      <c r="J572" s="830"/>
      <c r="K572" s="830">
        <f t="shared" si="48"/>
        <v>5500000</v>
      </c>
      <c r="L572" s="830"/>
      <c r="M572" s="826">
        <v>5500000</v>
      </c>
      <c r="N572" s="830"/>
      <c r="O572" s="830"/>
      <c r="P572" s="830"/>
      <c r="Q572" s="830"/>
      <c r="R572" s="1068"/>
      <c r="S572" s="820"/>
      <c r="T572" s="1104"/>
    </row>
    <row r="573" spans="1:20" s="831" customFormat="1" x14ac:dyDescent="0.25">
      <c r="A573" s="858" t="s">
        <v>384</v>
      </c>
      <c r="B573" s="812" t="s">
        <v>19</v>
      </c>
      <c r="C573" s="822" t="s">
        <v>20</v>
      </c>
      <c r="D573" s="829" t="s">
        <v>259</v>
      </c>
      <c r="E573" s="907">
        <v>0</v>
      </c>
      <c r="F573" s="816" t="s">
        <v>27</v>
      </c>
      <c r="G573" s="817" t="s">
        <v>266</v>
      </c>
      <c r="H573" s="830"/>
      <c r="I573" s="830">
        <v>100000</v>
      </c>
      <c r="J573" s="830"/>
      <c r="K573" s="830">
        <f t="shared" si="48"/>
        <v>100000</v>
      </c>
      <c r="L573" s="830"/>
      <c r="M573" s="826">
        <v>100000</v>
      </c>
      <c r="N573" s="830"/>
      <c r="O573" s="830"/>
      <c r="P573" s="830"/>
      <c r="Q573" s="830"/>
      <c r="R573" s="1068"/>
      <c r="S573" s="820"/>
      <c r="T573" s="1104"/>
    </row>
    <row r="574" spans="1:20" x14ac:dyDescent="0.25">
      <c r="A574" s="858" t="s">
        <v>384</v>
      </c>
      <c r="B574" s="832"/>
      <c r="C574" s="833" t="s">
        <v>312</v>
      </c>
      <c r="D574" s="834"/>
      <c r="E574" s="835"/>
      <c r="F574" s="836"/>
      <c r="G574" s="836"/>
      <c r="H574" s="837">
        <v>6300000</v>
      </c>
      <c r="I574" s="837">
        <f>SUM(I570:I573)</f>
        <v>21600000</v>
      </c>
      <c r="J574" s="837">
        <v>6300000</v>
      </c>
      <c r="K574" s="837">
        <f>SUM(K570:K573)</f>
        <v>21600000</v>
      </c>
      <c r="L574" s="837"/>
      <c r="M574" s="838">
        <v>21600000</v>
      </c>
      <c r="N574" s="837"/>
      <c r="O574" s="839">
        <v>7200000</v>
      </c>
      <c r="P574" s="839">
        <f>Q574-O574</f>
        <v>2700000</v>
      </c>
      <c r="Q574" s="839">
        <v>9900000</v>
      </c>
      <c r="R574" s="1069">
        <f>M574-Q574</f>
        <v>11700000</v>
      </c>
      <c r="S574" s="840"/>
      <c r="T574" s="1106"/>
    </row>
    <row r="575" spans="1:20" x14ac:dyDescent="0.25">
      <c r="A575" s="858"/>
      <c r="B575" s="841"/>
      <c r="C575" s="842"/>
      <c r="D575" s="843"/>
      <c r="E575" s="844"/>
      <c r="F575" s="845"/>
      <c r="G575" s="845"/>
      <c r="H575" s="846"/>
      <c r="I575" s="846"/>
      <c r="J575" s="846"/>
      <c r="K575" s="846"/>
      <c r="L575" s="846"/>
      <c r="M575" s="847"/>
      <c r="N575" s="846"/>
      <c r="O575" s="846"/>
      <c r="P575" s="846"/>
      <c r="Q575" s="846"/>
      <c r="R575" s="1072"/>
      <c r="S575" s="848"/>
    </row>
    <row r="576" spans="1:20" x14ac:dyDescent="0.25">
      <c r="A576" s="858"/>
      <c r="B576" s="841"/>
      <c r="C576" s="842"/>
      <c r="D576" s="843"/>
      <c r="E576" s="844"/>
      <c r="F576" s="845"/>
      <c r="G576" s="845"/>
      <c r="H576" s="846"/>
      <c r="I576" s="846"/>
      <c r="J576" s="846"/>
      <c r="K576" s="846"/>
      <c r="L576" s="846"/>
      <c r="M576" s="847"/>
      <c r="N576" s="846"/>
      <c r="O576" s="846"/>
      <c r="P576" s="846"/>
      <c r="Q576" s="846"/>
      <c r="R576" s="1072"/>
      <c r="S576" s="848"/>
    </row>
    <row r="577" spans="1:20" x14ac:dyDescent="0.25">
      <c r="A577" s="858"/>
      <c r="B577" s="841"/>
      <c r="C577" s="842"/>
      <c r="D577" s="843"/>
      <c r="E577" s="844"/>
      <c r="F577" s="845"/>
      <c r="G577" s="845"/>
      <c r="H577" s="846"/>
      <c r="I577" s="846"/>
      <c r="J577" s="846"/>
      <c r="K577" s="846"/>
      <c r="L577" s="846"/>
      <c r="M577" s="847"/>
      <c r="N577" s="846"/>
      <c r="O577" s="846"/>
      <c r="P577" s="846"/>
      <c r="Q577" s="846"/>
      <c r="R577" s="1072"/>
      <c r="S577" s="848"/>
    </row>
    <row r="578" spans="1:20" x14ac:dyDescent="0.25">
      <c r="A578" s="858"/>
      <c r="B578" s="841"/>
      <c r="C578" s="842"/>
      <c r="D578" s="843"/>
      <c r="E578" s="844"/>
      <c r="F578" s="845"/>
      <c r="G578" s="845"/>
      <c r="H578" s="846"/>
      <c r="I578" s="846"/>
      <c r="J578" s="846"/>
      <c r="K578" s="846"/>
      <c r="L578" s="846"/>
      <c r="M578" s="847"/>
      <c r="N578" s="846"/>
      <c r="O578" s="846"/>
      <c r="P578" s="846"/>
      <c r="Q578" s="846"/>
      <c r="R578" s="1072"/>
      <c r="S578" s="848"/>
    </row>
    <row r="579" spans="1:20" x14ac:dyDescent="0.25">
      <c r="A579" s="858"/>
      <c r="B579" s="841"/>
      <c r="C579" s="842"/>
      <c r="D579" s="843"/>
      <c r="E579" s="844"/>
      <c r="F579" s="845"/>
      <c r="G579" s="845"/>
      <c r="H579" s="846"/>
      <c r="I579" s="846"/>
      <c r="J579" s="846"/>
      <c r="K579" s="846"/>
      <c r="L579" s="846"/>
      <c r="M579" s="847"/>
      <c r="N579" s="846"/>
      <c r="O579" s="846"/>
      <c r="P579" s="846"/>
      <c r="Q579" s="846"/>
      <c r="R579" s="1072"/>
      <c r="S579" s="848"/>
    </row>
    <row r="580" spans="1:20" x14ac:dyDescent="0.25">
      <c r="A580" s="858"/>
      <c r="B580" s="841"/>
      <c r="C580" s="842"/>
      <c r="D580" s="843"/>
      <c r="E580" s="844"/>
      <c r="F580" s="845"/>
      <c r="G580" s="845"/>
      <c r="H580" s="846"/>
      <c r="I580" s="846"/>
      <c r="J580" s="846"/>
      <c r="K580" s="846"/>
      <c r="L580" s="846"/>
      <c r="M580" s="847"/>
      <c r="N580" s="846"/>
      <c r="O580" s="846"/>
      <c r="P580" s="846"/>
      <c r="Q580" s="846"/>
      <c r="S580" s="848"/>
    </row>
    <row r="581" spans="1:20" x14ac:dyDescent="0.25">
      <c r="B581" s="1238" t="s">
        <v>2128</v>
      </c>
      <c r="C581" s="1238"/>
      <c r="D581" s="1238"/>
      <c r="E581" s="1238"/>
      <c r="F581" s="1238"/>
      <c r="G581" s="1238"/>
      <c r="H581" s="1238"/>
      <c r="I581" s="1238"/>
      <c r="J581" s="1238"/>
      <c r="K581" s="1238"/>
      <c r="L581" s="1238"/>
      <c r="M581" s="1238"/>
      <c r="N581" s="1238"/>
      <c r="O581" s="1238"/>
      <c r="P581" s="1238"/>
      <c r="Q581" s="1238"/>
      <c r="R581" s="1238"/>
      <c r="S581" s="1238"/>
    </row>
    <row r="582" spans="1:20" x14ac:dyDescent="0.25">
      <c r="B582" s="881" t="s">
        <v>1571</v>
      </c>
      <c r="C582" s="882"/>
      <c r="D582" s="883"/>
      <c r="E582" s="883"/>
      <c r="F582" s="883"/>
      <c r="G582" s="883"/>
      <c r="H582" s="884"/>
      <c r="I582" s="884"/>
      <c r="J582" s="884"/>
      <c r="K582" s="884"/>
      <c r="L582" s="884"/>
      <c r="M582" s="885"/>
      <c r="N582" s="884"/>
      <c r="O582" s="884"/>
      <c r="P582" s="884"/>
      <c r="Q582" s="884"/>
      <c r="R582" s="1074"/>
      <c r="S582" s="886"/>
    </row>
    <row r="583" spans="1:20" s="802" customFormat="1" ht="30" x14ac:dyDescent="0.25">
      <c r="B583" s="1234" t="s">
        <v>970</v>
      </c>
      <c r="C583" s="1239" t="s">
        <v>938</v>
      </c>
      <c r="D583" s="1236" t="s">
        <v>1024</v>
      </c>
      <c r="E583" s="1230" t="s">
        <v>1025</v>
      </c>
      <c r="F583" s="1236" t="s">
        <v>1026</v>
      </c>
      <c r="G583" s="1232" t="s">
        <v>1027</v>
      </c>
      <c r="H583" s="803" t="s">
        <v>1862</v>
      </c>
      <c r="I583" s="804" t="s">
        <v>1833</v>
      </c>
      <c r="J583" s="803" t="s">
        <v>1862</v>
      </c>
      <c r="K583" s="1228" t="s">
        <v>1948</v>
      </c>
      <c r="L583" s="1228" t="s">
        <v>1947</v>
      </c>
      <c r="M583" s="805" t="s">
        <v>1818</v>
      </c>
      <c r="N583" s="1228" t="s">
        <v>1819</v>
      </c>
      <c r="O583" s="806" t="s">
        <v>2115</v>
      </c>
      <c r="P583" s="1090" t="s">
        <v>2135</v>
      </c>
      <c r="Q583" s="1090" t="s">
        <v>2136</v>
      </c>
      <c r="R583" s="1065" t="s">
        <v>2132</v>
      </c>
      <c r="S583" s="807" t="s">
        <v>1850</v>
      </c>
      <c r="T583" s="1110" t="s">
        <v>1028</v>
      </c>
    </row>
    <row r="584" spans="1:20" s="802" customFormat="1" x14ac:dyDescent="0.25">
      <c r="B584" s="1235"/>
      <c r="C584" s="1240"/>
      <c r="D584" s="1237"/>
      <c r="E584" s="1231"/>
      <c r="F584" s="1237"/>
      <c r="G584" s="1233"/>
      <c r="H584" s="808"/>
      <c r="I584" s="808" t="s">
        <v>939</v>
      </c>
      <c r="J584" s="808"/>
      <c r="K584" s="1229"/>
      <c r="L584" s="1229"/>
      <c r="M584" s="809" t="s">
        <v>939</v>
      </c>
      <c r="N584" s="1229"/>
      <c r="O584" s="808" t="s">
        <v>939</v>
      </c>
      <c r="P584" s="808" t="s">
        <v>939</v>
      </c>
      <c r="Q584" s="808" t="s">
        <v>939</v>
      </c>
      <c r="R584" s="1066" t="s">
        <v>939</v>
      </c>
      <c r="S584" s="810"/>
      <c r="T584" s="1107"/>
    </row>
    <row r="585" spans="1:20" s="831" customFormat="1" x14ac:dyDescent="0.25">
      <c r="A585" s="858" t="s">
        <v>385</v>
      </c>
      <c r="B585" s="812" t="s">
        <v>2</v>
      </c>
      <c r="C585" s="822" t="s">
        <v>60</v>
      </c>
      <c r="D585" s="829" t="s">
        <v>259</v>
      </c>
      <c r="E585" s="907">
        <v>0</v>
      </c>
      <c r="F585" s="816" t="s">
        <v>27</v>
      </c>
      <c r="G585" s="817" t="s">
        <v>266</v>
      </c>
      <c r="H585" s="830"/>
      <c r="I585" s="830">
        <v>900000</v>
      </c>
      <c r="J585" s="830"/>
      <c r="K585" s="830">
        <f>M585</f>
        <v>900000</v>
      </c>
      <c r="L585" s="830"/>
      <c r="M585" s="826">
        <v>900000</v>
      </c>
      <c r="N585" s="830"/>
      <c r="O585" s="830"/>
      <c r="P585" s="830"/>
      <c r="Q585" s="830"/>
      <c r="R585" s="1068"/>
      <c r="S585" s="820"/>
      <c r="T585" s="1104"/>
    </row>
    <row r="586" spans="1:20" x14ac:dyDescent="0.25">
      <c r="A586" s="858" t="s">
        <v>385</v>
      </c>
      <c r="B586" s="812" t="s">
        <v>3</v>
      </c>
      <c r="C586" s="822" t="s">
        <v>4</v>
      </c>
      <c r="D586" s="829" t="s">
        <v>259</v>
      </c>
      <c r="E586" s="907">
        <v>0</v>
      </c>
      <c r="F586" s="816" t="s">
        <v>27</v>
      </c>
      <c r="G586" s="817" t="s">
        <v>266</v>
      </c>
      <c r="H586" s="830"/>
      <c r="I586" s="830">
        <v>450000</v>
      </c>
      <c r="J586" s="830"/>
      <c r="K586" s="830">
        <f t="shared" ref="K586:K588" si="49">M586</f>
        <v>450000</v>
      </c>
      <c r="L586" s="830"/>
      <c r="M586" s="826">
        <v>450000</v>
      </c>
      <c r="N586" s="830"/>
      <c r="O586" s="830"/>
      <c r="P586" s="830"/>
      <c r="Q586" s="830"/>
      <c r="R586" s="1068"/>
      <c r="S586" s="820"/>
      <c r="T586" s="1104"/>
    </row>
    <row r="587" spans="1:20" x14ac:dyDescent="0.25">
      <c r="A587" s="858" t="s">
        <v>385</v>
      </c>
      <c r="B587" s="812" t="s">
        <v>11</v>
      </c>
      <c r="C587" s="822" t="s">
        <v>12</v>
      </c>
      <c r="D587" s="829" t="s">
        <v>259</v>
      </c>
      <c r="E587" s="907">
        <v>0</v>
      </c>
      <c r="F587" s="816" t="s">
        <v>27</v>
      </c>
      <c r="G587" s="817" t="s">
        <v>266</v>
      </c>
      <c r="H587" s="830"/>
      <c r="I587" s="830">
        <v>1000000</v>
      </c>
      <c r="J587" s="830"/>
      <c r="K587" s="830">
        <f t="shared" si="49"/>
        <v>1000000</v>
      </c>
      <c r="L587" s="830"/>
      <c r="M587" s="826">
        <v>1000000</v>
      </c>
      <c r="N587" s="830"/>
      <c r="O587" s="830"/>
      <c r="P587" s="830"/>
      <c r="Q587" s="830"/>
      <c r="R587" s="1068"/>
      <c r="S587" s="820"/>
      <c r="T587" s="1104"/>
    </row>
    <row r="588" spans="1:20" x14ac:dyDescent="0.25">
      <c r="A588" s="858" t="s">
        <v>385</v>
      </c>
      <c r="B588" s="812" t="s">
        <v>19</v>
      </c>
      <c r="C588" s="822" t="s">
        <v>20</v>
      </c>
      <c r="D588" s="829" t="s">
        <v>259</v>
      </c>
      <c r="E588" s="907">
        <v>0</v>
      </c>
      <c r="F588" s="816" t="s">
        <v>27</v>
      </c>
      <c r="G588" s="817" t="s">
        <v>266</v>
      </c>
      <c r="H588" s="830"/>
      <c r="I588" s="830">
        <v>50000</v>
      </c>
      <c r="J588" s="830"/>
      <c r="K588" s="830">
        <f t="shared" si="49"/>
        <v>50000</v>
      </c>
      <c r="L588" s="830"/>
      <c r="M588" s="826">
        <v>50000</v>
      </c>
      <c r="N588" s="830"/>
      <c r="O588" s="830"/>
      <c r="P588" s="830"/>
      <c r="Q588" s="830"/>
      <c r="R588" s="1068"/>
      <c r="S588" s="820"/>
      <c r="T588" s="1104"/>
    </row>
    <row r="589" spans="1:20" x14ac:dyDescent="0.25">
      <c r="A589" s="858" t="s">
        <v>385</v>
      </c>
      <c r="B589" s="832"/>
      <c r="C589" s="833" t="s">
        <v>312</v>
      </c>
      <c r="D589" s="834"/>
      <c r="E589" s="835"/>
      <c r="F589" s="836"/>
      <c r="G589" s="836"/>
      <c r="H589" s="837">
        <v>350000</v>
      </c>
      <c r="I589" s="837">
        <f>SUM(I585:I588)</f>
        <v>2400000</v>
      </c>
      <c r="J589" s="837">
        <v>350000</v>
      </c>
      <c r="K589" s="837">
        <f>SUM(K585:K588)</f>
        <v>2400000</v>
      </c>
      <c r="L589" s="837"/>
      <c r="M589" s="838">
        <v>2400000</v>
      </c>
      <c r="N589" s="837"/>
      <c r="O589" s="839">
        <v>400000</v>
      </c>
      <c r="P589" s="839">
        <f>Q589-O589</f>
        <v>150000</v>
      </c>
      <c r="Q589" s="839">
        <v>550000</v>
      </c>
      <c r="R589" s="1069">
        <f>M589-Q589</f>
        <v>1850000</v>
      </c>
      <c r="S589" s="840"/>
      <c r="T589" s="1106"/>
    </row>
    <row r="590" spans="1:20" x14ac:dyDescent="0.25">
      <c r="B590" s="841"/>
      <c r="C590" s="842"/>
      <c r="D590" s="843"/>
      <c r="E590" s="844"/>
      <c r="F590" s="845"/>
      <c r="G590" s="845"/>
      <c r="H590" s="895"/>
      <c r="I590" s="895"/>
      <c r="J590" s="895"/>
      <c r="K590" s="895"/>
      <c r="L590" s="846"/>
      <c r="M590" s="847"/>
      <c r="N590" s="846"/>
      <c r="O590" s="846"/>
      <c r="P590" s="846"/>
      <c r="Q590" s="846"/>
      <c r="S590" s="848"/>
    </row>
    <row r="591" spans="1:20" s="828" customFormat="1" x14ac:dyDescent="0.25">
      <c r="B591" s="877"/>
      <c r="C591" s="842"/>
      <c r="D591" s="877"/>
      <c r="E591" s="913"/>
      <c r="F591" s="877"/>
      <c r="G591" s="914"/>
      <c r="H591" s="915"/>
      <c r="I591" s="915"/>
      <c r="J591" s="915"/>
      <c r="K591" s="915"/>
      <c r="L591" s="771"/>
      <c r="M591" s="771"/>
      <c r="N591" s="771"/>
      <c r="O591" s="771"/>
      <c r="P591" s="771"/>
      <c r="Q591" s="771"/>
      <c r="R591" s="1075"/>
      <c r="S591" s="904"/>
    </row>
    <row r="592" spans="1:20" x14ac:dyDescent="0.25">
      <c r="B592" s="1238" t="s">
        <v>2128</v>
      </c>
      <c r="C592" s="1238"/>
      <c r="D592" s="1238"/>
      <c r="E592" s="1238"/>
      <c r="F592" s="1238"/>
      <c r="G592" s="1238"/>
      <c r="H592" s="1238"/>
      <c r="I592" s="1238"/>
      <c r="J592" s="1238"/>
      <c r="K592" s="1238"/>
      <c r="L592" s="1238"/>
      <c r="M592" s="1238"/>
      <c r="N592" s="1238"/>
      <c r="O592" s="1238"/>
      <c r="P592" s="1238"/>
      <c r="Q592" s="1238"/>
      <c r="R592" s="1238"/>
      <c r="S592" s="1238"/>
    </row>
    <row r="593" spans="1:20" x14ac:dyDescent="0.25">
      <c r="B593" s="881" t="s">
        <v>1572</v>
      </c>
      <c r="C593" s="882"/>
      <c r="D593" s="883"/>
      <c r="E593" s="883"/>
      <c r="F593" s="883"/>
      <c r="G593" s="883"/>
      <c r="H593" s="884"/>
      <c r="I593" s="884"/>
      <c r="J593" s="884"/>
      <c r="K593" s="884"/>
      <c r="L593" s="884"/>
      <c r="M593" s="885"/>
      <c r="N593" s="884"/>
      <c r="O593" s="884"/>
      <c r="P593" s="884"/>
      <c r="Q593" s="884"/>
      <c r="R593" s="1074"/>
      <c r="S593" s="886"/>
    </row>
    <row r="594" spans="1:20" s="802" customFormat="1" ht="30" x14ac:dyDescent="0.25">
      <c r="B594" s="1234" t="s">
        <v>970</v>
      </c>
      <c r="C594" s="1239" t="s">
        <v>938</v>
      </c>
      <c r="D594" s="1236" t="s">
        <v>1024</v>
      </c>
      <c r="E594" s="1230" t="s">
        <v>1025</v>
      </c>
      <c r="F594" s="1236" t="s">
        <v>1026</v>
      </c>
      <c r="G594" s="1232" t="s">
        <v>1027</v>
      </c>
      <c r="H594" s="803" t="s">
        <v>1862</v>
      </c>
      <c r="I594" s="804" t="s">
        <v>1833</v>
      </c>
      <c r="J594" s="803" t="s">
        <v>1862</v>
      </c>
      <c r="K594" s="1228" t="s">
        <v>1948</v>
      </c>
      <c r="L594" s="1228" t="s">
        <v>1947</v>
      </c>
      <c r="M594" s="805" t="s">
        <v>1818</v>
      </c>
      <c r="N594" s="1228" t="s">
        <v>1819</v>
      </c>
      <c r="O594" s="806" t="s">
        <v>2115</v>
      </c>
      <c r="P594" s="1090" t="s">
        <v>2135</v>
      </c>
      <c r="Q594" s="1090" t="s">
        <v>2136</v>
      </c>
      <c r="R594" s="1065" t="s">
        <v>2132</v>
      </c>
      <c r="S594" s="807" t="s">
        <v>1850</v>
      </c>
      <c r="T594" s="1116" t="s">
        <v>1850</v>
      </c>
    </row>
    <row r="595" spans="1:20" s="802" customFormat="1" x14ac:dyDescent="0.25">
      <c r="B595" s="1235"/>
      <c r="C595" s="1240"/>
      <c r="D595" s="1237"/>
      <c r="E595" s="1231"/>
      <c r="F595" s="1237"/>
      <c r="G595" s="1233"/>
      <c r="H595" s="808"/>
      <c r="I595" s="808" t="s">
        <v>939</v>
      </c>
      <c r="J595" s="808"/>
      <c r="K595" s="1229"/>
      <c r="L595" s="1229"/>
      <c r="M595" s="809" t="s">
        <v>939</v>
      </c>
      <c r="N595" s="1229"/>
      <c r="O595" s="808" t="s">
        <v>939</v>
      </c>
      <c r="P595" s="808" t="s">
        <v>939</v>
      </c>
      <c r="Q595" s="808" t="s">
        <v>939</v>
      </c>
      <c r="R595" s="1066" t="s">
        <v>939</v>
      </c>
      <c r="S595" s="810"/>
      <c r="T595" s="1107"/>
    </row>
    <row r="596" spans="1:20" x14ac:dyDescent="0.25">
      <c r="A596" s="858" t="s">
        <v>704</v>
      </c>
      <c r="B596" s="825" t="s">
        <v>25</v>
      </c>
      <c r="C596" s="822" t="s">
        <v>59</v>
      </c>
      <c r="D596" s="814" t="s">
        <v>1799</v>
      </c>
      <c r="E596" s="907">
        <v>0</v>
      </c>
      <c r="F596" s="816">
        <v>23540000</v>
      </c>
      <c r="G596" s="817" t="s">
        <v>266</v>
      </c>
      <c r="H596" s="830"/>
      <c r="I596" s="830">
        <v>540000</v>
      </c>
      <c r="J596" s="830"/>
      <c r="K596" s="830">
        <f>M596</f>
        <v>540000</v>
      </c>
      <c r="L596" s="830"/>
      <c r="M596" s="826">
        <v>540000</v>
      </c>
      <c r="N596" s="830"/>
      <c r="O596" s="830">
        <v>50000</v>
      </c>
      <c r="P596" s="830">
        <f>Q596-O596</f>
        <v>0</v>
      </c>
      <c r="Q596" s="830">
        <v>50000</v>
      </c>
      <c r="R596" s="1068">
        <f t="shared" ref="R596:R607" si="50">M596-O596</f>
        <v>490000</v>
      </c>
      <c r="S596" s="820"/>
      <c r="T596" s="1104"/>
    </row>
    <row r="597" spans="1:20" x14ac:dyDescent="0.25">
      <c r="A597" s="858" t="s">
        <v>704</v>
      </c>
      <c r="B597" s="812" t="s">
        <v>2</v>
      </c>
      <c r="C597" s="822" t="s">
        <v>60</v>
      </c>
      <c r="D597" s="814" t="s">
        <v>1799</v>
      </c>
      <c r="E597" s="907">
        <v>0</v>
      </c>
      <c r="F597" s="816">
        <v>23540000</v>
      </c>
      <c r="G597" s="817" t="s">
        <v>266</v>
      </c>
      <c r="H597" s="830"/>
      <c r="I597" s="830">
        <v>2000000</v>
      </c>
      <c r="J597" s="830"/>
      <c r="K597" s="830">
        <f t="shared" ref="K597:K607" si="51">M597</f>
        <v>2000000</v>
      </c>
      <c r="L597" s="830"/>
      <c r="M597" s="826">
        <v>2000000</v>
      </c>
      <c r="N597" s="830"/>
      <c r="O597" s="830">
        <v>50000</v>
      </c>
      <c r="P597" s="830">
        <f t="shared" ref="P597:P607" si="52">Q597-O597</f>
        <v>0</v>
      </c>
      <c r="Q597" s="830">
        <v>50000</v>
      </c>
      <c r="R597" s="1068">
        <f t="shared" si="50"/>
        <v>1950000</v>
      </c>
      <c r="S597" s="820"/>
      <c r="T597" s="1104"/>
    </row>
    <row r="598" spans="1:20" x14ac:dyDescent="0.25">
      <c r="A598" s="858" t="s">
        <v>704</v>
      </c>
      <c r="B598" s="812" t="s">
        <v>3</v>
      </c>
      <c r="C598" s="822" t="s">
        <v>4</v>
      </c>
      <c r="D598" s="814" t="s">
        <v>1799</v>
      </c>
      <c r="E598" s="907">
        <v>0</v>
      </c>
      <c r="F598" s="816">
        <v>23540000</v>
      </c>
      <c r="G598" s="817" t="s">
        <v>266</v>
      </c>
      <c r="H598" s="830"/>
      <c r="I598" s="830">
        <v>440000</v>
      </c>
      <c r="J598" s="830"/>
      <c r="K598" s="830">
        <f t="shared" si="51"/>
        <v>440000</v>
      </c>
      <c r="L598" s="830"/>
      <c r="M598" s="826">
        <v>440000</v>
      </c>
      <c r="N598" s="830"/>
      <c r="O598" s="830">
        <v>40000</v>
      </c>
      <c r="P598" s="830">
        <f t="shared" si="52"/>
        <v>0</v>
      </c>
      <c r="Q598" s="830">
        <v>40000</v>
      </c>
      <c r="R598" s="1068">
        <f t="shared" si="50"/>
        <v>400000</v>
      </c>
      <c r="S598" s="820"/>
      <c r="T598" s="1104"/>
    </row>
    <row r="599" spans="1:20" x14ac:dyDescent="0.25">
      <c r="A599" s="858" t="s">
        <v>704</v>
      </c>
      <c r="B599" s="812" t="s">
        <v>52</v>
      </c>
      <c r="C599" s="822" t="s">
        <v>53</v>
      </c>
      <c r="D599" s="814" t="s">
        <v>1799</v>
      </c>
      <c r="E599" s="907">
        <v>0</v>
      </c>
      <c r="F599" s="816">
        <v>23540000</v>
      </c>
      <c r="G599" s="817" t="s">
        <v>266</v>
      </c>
      <c r="H599" s="830"/>
      <c r="I599" s="830">
        <v>4000000</v>
      </c>
      <c r="J599" s="830"/>
      <c r="K599" s="830">
        <f t="shared" si="51"/>
        <v>4000000</v>
      </c>
      <c r="L599" s="830"/>
      <c r="M599" s="826">
        <v>4000000</v>
      </c>
      <c r="N599" s="830"/>
      <c r="O599" s="830"/>
      <c r="P599" s="830">
        <f t="shared" si="52"/>
        <v>0</v>
      </c>
      <c r="Q599" s="830">
        <v>0</v>
      </c>
      <c r="R599" s="1068">
        <f t="shared" si="50"/>
        <v>4000000</v>
      </c>
      <c r="S599" s="820"/>
      <c r="T599" s="1104"/>
    </row>
    <row r="600" spans="1:20" x14ac:dyDescent="0.25">
      <c r="A600" s="858" t="s">
        <v>704</v>
      </c>
      <c r="B600" s="812" t="s">
        <v>106</v>
      </c>
      <c r="C600" s="822" t="s">
        <v>107</v>
      </c>
      <c r="D600" s="814" t="s">
        <v>1799</v>
      </c>
      <c r="E600" s="907">
        <v>0</v>
      </c>
      <c r="F600" s="816">
        <v>23540000</v>
      </c>
      <c r="G600" s="817" t="s">
        <v>266</v>
      </c>
      <c r="H600" s="830"/>
      <c r="I600" s="830">
        <v>20000000</v>
      </c>
      <c r="J600" s="830"/>
      <c r="K600" s="830">
        <f t="shared" si="51"/>
        <v>20000000</v>
      </c>
      <c r="L600" s="830"/>
      <c r="M600" s="826">
        <v>20000000</v>
      </c>
      <c r="N600" s="830"/>
      <c r="O600" s="830"/>
      <c r="P600" s="830">
        <f t="shared" si="52"/>
        <v>0</v>
      </c>
      <c r="Q600" s="830">
        <v>0</v>
      </c>
      <c r="R600" s="1068">
        <f t="shared" si="50"/>
        <v>20000000</v>
      </c>
      <c r="S600" s="820"/>
      <c r="T600" s="1104"/>
    </row>
    <row r="601" spans="1:20" x14ac:dyDescent="0.25">
      <c r="A601" s="858" t="s">
        <v>704</v>
      </c>
      <c r="B601" s="812" t="s">
        <v>73</v>
      </c>
      <c r="C601" s="822" t="s">
        <v>74</v>
      </c>
      <c r="D601" s="814" t="s">
        <v>1799</v>
      </c>
      <c r="E601" s="907">
        <v>0</v>
      </c>
      <c r="F601" s="816">
        <v>23540000</v>
      </c>
      <c r="G601" s="817" t="s">
        <v>266</v>
      </c>
      <c r="H601" s="830"/>
      <c r="I601" s="830">
        <v>5600000</v>
      </c>
      <c r="J601" s="830"/>
      <c r="K601" s="830">
        <f t="shared" si="51"/>
        <v>5340000</v>
      </c>
      <c r="L601" s="830"/>
      <c r="M601" s="826">
        <v>5340000</v>
      </c>
      <c r="N601" s="830"/>
      <c r="O601" s="830"/>
      <c r="P601" s="830">
        <f t="shared" si="52"/>
        <v>50000</v>
      </c>
      <c r="Q601" s="830">
        <v>50000</v>
      </c>
      <c r="R601" s="1068">
        <f t="shared" si="50"/>
        <v>5340000</v>
      </c>
      <c r="S601" s="820"/>
      <c r="T601" s="1104"/>
    </row>
    <row r="602" spans="1:20" x14ac:dyDescent="0.25">
      <c r="A602" s="858" t="s">
        <v>704</v>
      </c>
      <c r="B602" s="812" t="s">
        <v>32</v>
      </c>
      <c r="C602" s="822" t="s">
        <v>33</v>
      </c>
      <c r="D602" s="814" t="s">
        <v>1799</v>
      </c>
      <c r="E602" s="907">
        <v>0</v>
      </c>
      <c r="F602" s="816">
        <v>23540000</v>
      </c>
      <c r="G602" s="817" t="s">
        <v>266</v>
      </c>
      <c r="H602" s="830"/>
      <c r="I602" s="830">
        <v>260000</v>
      </c>
      <c r="J602" s="830"/>
      <c r="K602" s="830">
        <f t="shared" si="51"/>
        <v>260000</v>
      </c>
      <c r="L602" s="830"/>
      <c r="M602" s="826">
        <v>260000</v>
      </c>
      <c r="N602" s="830"/>
      <c r="O602" s="830">
        <v>60000</v>
      </c>
      <c r="P602" s="830">
        <f t="shared" si="52"/>
        <v>0</v>
      </c>
      <c r="Q602" s="830">
        <v>60000</v>
      </c>
      <c r="R602" s="1068">
        <f t="shared" si="50"/>
        <v>200000</v>
      </c>
      <c r="S602" s="820"/>
      <c r="T602" s="1104"/>
    </row>
    <row r="603" spans="1:20" x14ac:dyDescent="0.25">
      <c r="A603" s="858" t="s">
        <v>704</v>
      </c>
      <c r="B603" s="812" t="s">
        <v>11</v>
      </c>
      <c r="C603" s="822" t="s">
        <v>12</v>
      </c>
      <c r="D603" s="814" t="s">
        <v>1799</v>
      </c>
      <c r="E603" s="907">
        <v>0</v>
      </c>
      <c r="F603" s="816">
        <v>23540000</v>
      </c>
      <c r="G603" s="817" t="s">
        <v>266</v>
      </c>
      <c r="H603" s="830"/>
      <c r="I603" s="830">
        <v>2000000</v>
      </c>
      <c r="J603" s="830"/>
      <c r="K603" s="830">
        <f t="shared" si="51"/>
        <v>2000000</v>
      </c>
      <c r="L603" s="830"/>
      <c r="M603" s="826">
        <v>2000000</v>
      </c>
      <c r="N603" s="830"/>
      <c r="O603" s="830"/>
      <c r="P603" s="830">
        <f t="shared" si="52"/>
        <v>0</v>
      </c>
      <c r="Q603" s="830">
        <v>0</v>
      </c>
      <c r="R603" s="1068">
        <f t="shared" si="50"/>
        <v>2000000</v>
      </c>
      <c r="S603" s="820"/>
      <c r="T603" s="1104"/>
    </row>
    <row r="604" spans="1:20" x14ac:dyDescent="0.25">
      <c r="A604" s="858" t="s">
        <v>704</v>
      </c>
      <c r="B604" s="812" t="s">
        <v>13</v>
      </c>
      <c r="C604" s="822" t="s">
        <v>14</v>
      </c>
      <c r="D604" s="814" t="s">
        <v>1799</v>
      </c>
      <c r="E604" s="907">
        <v>0</v>
      </c>
      <c r="F604" s="816">
        <v>23540000</v>
      </c>
      <c r="G604" s="817" t="s">
        <v>266</v>
      </c>
      <c r="H604" s="830"/>
      <c r="I604" s="830">
        <v>8000000</v>
      </c>
      <c r="J604" s="830"/>
      <c r="K604" s="830">
        <f t="shared" si="51"/>
        <v>8000000</v>
      </c>
      <c r="L604" s="830"/>
      <c r="M604" s="826">
        <v>8000000</v>
      </c>
      <c r="N604" s="830"/>
      <c r="O604" s="830"/>
      <c r="P604" s="830">
        <f t="shared" si="52"/>
        <v>0</v>
      </c>
      <c r="Q604" s="830">
        <v>0</v>
      </c>
      <c r="R604" s="1068">
        <f t="shared" si="50"/>
        <v>8000000</v>
      </c>
      <c r="S604" s="820"/>
      <c r="T604" s="1104"/>
    </row>
    <row r="605" spans="1:20" x14ac:dyDescent="0.25">
      <c r="A605" s="858" t="s">
        <v>704</v>
      </c>
      <c r="B605" s="812" t="s">
        <v>15</v>
      </c>
      <c r="C605" s="822" t="s">
        <v>436</v>
      </c>
      <c r="D605" s="814" t="s">
        <v>1799</v>
      </c>
      <c r="E605" s="907">
        <v>0</v>
      </c>
      <c r="F605" s="816">
        <v>23540000</v>
      </c>
      <c r="G605" s="817" t="s">
        <v>266</v>
      </c>
      <c r="H605" s="830"/>
      <c r="I605" s="830">
        <v>400000</v>
      </c>
      <c r="J605" s="830"/>
      <c r="K605" s="830">
        <f t="shared" si="51"/>
        <v>400000</v>
      </c>
      <c r="L605" s="830"/>
      <c r="M605" s="826">
        <v>400000</v>
      </c>
      <c r="N605" s="830"/>
      <c r="O605" s="830"/>
      <c r="P605" s="830">
        <f t="shared" si="52"/>
        <v>0</v>
      </c>
      <c r="Q605" s="830">
        <v>0</v>
      </c>
      <c r="R605" s="1068">
        <f t="shared" si="50"/>
        <v>400000</v>
      </c>
      <c r="S605" s="820"/>
      <c r="T605" s="1104"/>
    </row>
    <row r="606" spans="1:20" x14ac:dyDescent="0.25">
      <c r="A606" s="858" t="s">
        <v>704</v>
      </c>
      <c r="B606" s="812" t="s">
        <v>19</v>
      </c>
      <c r="C606" s="822" t="s">
        <v>20</v>
      </c>
      <c r="D606" s="814" t="s">
        <v>1799</v>
      </c>
      <c r="E606" s="907">
        <v>0</v>
      </c>
      <c r="F606" s="816">
        <v>23540000</v>
      </c>
      <c r="G606" s="817" t="s">
        <v>266</v>
      </c>
      <c r="H606" s="830"/>
      <c r="I606" s="830">
        <v>125000</v>
      </c>
      <c r="J606" s="830"/>
      <c r="K606" s="830">
        <f t="shared" si="51"/>
        <v>125000</v>
      </c>
      <c r="L606" s="830"/>
      <c r="M606" s="826">
        <v>125000</v>
      </c>
      <c r="N606" s="830"/>
      <c r="O606" s="830"/>
      <c r="P606" s="830">
        <f t="shared" si="52"/>
        <v>0</v>
      </c>
      <c r="Q606" s="830">
        <v>0</v>
      </c>
      <c r="R606" s="1068">
        <f t="shared" si="50"/>
        <v>125000</v>
      </c>
      <c r="S606" s="820"/>
      <c r="T606" s="1104"/>
    </row>
    <row r="607" spans="1:20" x14ac:dyDescent="0.25">
      <c r="A607" s="858" t="s">
        <v>704</v>
      </c>
      <c r="B607" s="812" t="s">
        <v>37</v>
      </c>
      <c r="C607" s="822" t="s">
        <v>38</v>
      </c>
      <c r="D607" s="814" t="s">
        <v>1799</v>
      </c>
      <c r="E607" s="907">
        <v>0</v>
      </c>
      <c r="F607" s="816">
        <v>23540000</v>
      </c>
      <c r="G607" s="817" t="s">
        <v>266</v>
      </c>
      <c r="H607" s="830"/>
      <c r="I607" s="830">
        <v>340000</v>
      </c>
      <c r="J607" s="830"/>
      <c r="K607" s="830">
        <f t="shared" si="51"/>
        <v>340000</v>
      </c>
      <c r="L607" s="830"/>
      <c r="M607" s="826">
        <v>340000</v>
      </c>
      <c r="N607" s="830"/>
      <c r="O607" s="830"/>
      <c r="P607" s="830">
        <f t="shared" si="52"/>
        <v>25000</v>
      </c>
      <c r="Q607" s="830">
        <v>25000</v>
      </c>
      <c r="R607" s="1068">
        <f t="shared" si="50"/>
        <v>340000</v>
      </c>
      <c r="S607" s="820"/>
      <c r="T607" s="1104"/>
    </row>
    <row r="608" spans="1:20" x14ac:dyDescent="0.25">
      <c r="A608" s="858" t="s">
        <v>704</v>
      </c>
      <c r="B608" s="860"/>
      <c r="C608" s="833" t="s">
        <v>312</v>
      </c>
      <c r="D608" s="834"/>
      <c r="E608" s="835"/>
      <c r="F608" s="836"/>
      <c r="G608" s="916"/>
      <c r="H608" s="837">
        <v>175000</v>
      </c>
      <c r="I608" s="837">
        <f>SUM(I596:I607)</f>
        <v>43705000</v>
      </c>
      <c r="J608" s="837">
        <v>175000</v>
      </c>
      <c r="K608" s="837">
        <f>SUM(K596:K607)</f>
        <v>43445000</v>
      </c>
      <c r="L608" s="837"/>
      <c r="M608" s="838">
        <f>SUM(M596:M607)</f>
        <v>43445000</v>
      </c>
      <c r="N608" s="837"/>
      <c r="O608" s="839">
        <f>SUM(O596:O607)</f>
        <v>200000</v>
      </c>
      <c r="P608" s="839">
        <f>SUM(P596:P607)</f>
        <v>75000</v>
      </c>
      <c r="Q608" s="839">
        <f>SUM(Q596:Q607)</f>
        <v>275000</v>
      </c>
      <c r="R608" s="1069"/>
      <c r="S608" s="840"/>
      <c r="T608" s="1106"/>
    </row>
    <row r="609" spans="1:20" s="828" customFormat="1" x14ac:dyDescent="0.25">
      <c r="B609" s="877"/>
      <c r="C609" s="842"/>
      <c r="D609" s="877"/>
      <c r="E609" s="913"/>
      <c r="F609" s="877"/>
      <c r="G609" s="914"/>
      <c r="H609" s="915"/>
      <c r="I609" s="915"/>
      <c r="J609" s="915"/>
      <c r="K609" s="915"/>
      <c r="L609" s="771"/>
      <c r="M609" s="771"/>
      <c r="N609" s="771"/>
      <c r="O609" s="771"/>
      <c r="P609" s="771"/>
      <c r="Q609" s="771"/>
      <c r="R609" s="1075"/>
      <c r="S609" s="904"/>
    </row>
    <row r="610" spans="1:20" s="828" customFormat="1" x14ac:dyDescent="0.25">
      <c r="B610" s="877"/>
      <c r="C610" s="842"/>
      <c r="D610" s="877"/>
      <c r="E610" s="913"/>
      <c r="F610" s="877"/>
      <c r="G610" s="914"/>
      <c r="H610" s="1100"/>
      <c r="I610" s="1100"/>
      <c r="J610" s="1100"/>
      <c r="K610" s="1100"/>
      <c r="L610" s="771"/>
      <c r="M610" s="771"/>
      <c r="N610" s="771"/>
      <c r="O610" s="771"/>
      <c r="P610" s="771"/>
      <c r="Q610" s="771"/>
      <c r="R610" s="1075"/>
      <c r="S610" s="904"/>
    </row>
    <row r="611" spans="1:20" s="828" customFormat="1" x14ac:dyDescent="0.25">
      <c r="B611" s="877"/>
      <c r="C611" s="842"/>
      <c r="D611" s="877"/>
      <c r="E611" s="913"/>
      <c r="F611" s="877"/>
      <c r="G611" s="914"/>
      <c r="H611" s="1100"/>
      <c r="I611" s="1100"/>
      <c r="J611" s="1100"/>
      <c r="K611" s="1100"/>
      <c r="L611" s="771"/>
      <c r="M611" s="771"/>
      <c r="N611" s="771"/>
      <c r="O611" s="771"/>
      <c r="P611" s="771"/>
      <c r="Q611" s="771"/>
      <c r="R611" s="1075"/>
      <c r="S611" s="904"/>
    </row>
    <row r="612" spans="1:20" s="828" customFormat="1" x14ac:dyDescent="0.25">
      <c r="B612" s="877"/>
      <c r="C612" s="842"/>
      <c r="D612" s="877"/>
      <c r="E612" s="913"/>
      <c r="F612" s="877"/>
      <c r="G612" s="914"/>
      <c r="H612" s="1100"/>
      <c r="I612" s="1100"/>
      <c r="J612" s="1100"/>
      <c r="K612" s="1100"/>
      <c r="L612" s="771"/>
      <c r="M612" s="771"/>
      <c r="N612" s="771"/>
      <c r="O612" s="771"/>
      <c r="P612" s="771"/>
      <c r="Q612" s="771"/>
      <c r="R612" s="1075"/>
      <c r="S612" s="904"/>
    </row>
    <row r="613" spans="1:20" s="828" customFormat="1" x14ac:dyDescent="0.25">
      <c r="B613" s="877"/>
      <c r="C613" s="842"/>
      <c r="D613" s="877"/>
      <c r="E613" s="913"/>
      <c r="F613" s="877"/>
      <c r="G613" s="914"/>
      <c r="H613" s="915"/>
      <c r="I613" s="915"/>
      <c r="J613" s="915"/>
      <c r="K613" s="915"/>
      <c r="L613" s="771"/>
      <c r="M613" s="771"/>
      <c r="N613" s="771"/>
      <c r="O613" s="771"/>
      <c r="P613" s="771"/>
      <c r="Q613" s="771"/>
      <c r="R613" s="1075"/>
      <c r="S613" s="904"/>
    </row>
    <row r="614" spans="1:20" s="828" customFormat="1" x14ac:dyDescent="0.25">
      <c r="B614" s="877"/>
      <c r="C614" s="842"/>
      <c r="D614" s="877"/>
      <c r="E614" s="913"/>
      <c r="F614" s="877"/>
      <c r="G614" s="914"/>
      <c r="H614" s="915"/>
      <c r="I614" s="915"/>
      <c r="J614" s="915"/>
      <c r="K614" s="915"/>
      <c r="L614" s="771"/>
      <c r="M614" s="771"/>
      <c r="N614" s="771"/>
      <c r="O614" s="771"/>
      <c r="P614" s="771"/>
      <c r="Q614" s="771"/>
      <c r="R614" s="1075"/>
      <c r="S614" s="904"/>
    </row>
    <row r="615" spans="1:20" x14ac:dyDescent="0.25">
      <c r="B615" s="1238" t="s">
        <v>2129</v>
      </c>
      <c r="C615" s="1238"/>
      <c r="D615" s="1238"/>
      <c r="E615" s="1238"/>
      <c r="F615" s="1238"/>
      <c r="G615" s="1238"/>
      <c r="H615" s="1238"/>
      <c r="I615" s="1238"/>
      <c r="J615" s="1238"/>
      <c r="K615" s="1238"/>
      <c r="L615" s="1238"/>
      <c r="M615" s="1238"/>
      <c r="N615" s="1238"/>
      <c r="O615" s="1238"/>
      <c r="P615" s="1238"/>
      <c r="Q615" s="1238"/>
      <c r="R615" s="1238"/>
      <c r="S615" s="1238"/>
    </row>
    <row r="616" spans="1:20" x14ac:dyDescent="0.25">
      <c r="B616" s="881" t="s">
        <v>1572</v>
      </c>
      <c r="C616" s="882"/>
      <c r="D616" s="883"/>
      <c r="E616" s="883"/>
      <c r="F616" s="883"/>
      <c r="G616" s="883"/>
      <c r="H616" s="884"/>
      <c r="I616" s="884"/>
      <c r="J616" s="884"/>
      <c r="K616" s="884"/>
      <c r="L616" s="884"/>
      <c r="M616" s="885"/>
      <c r="N616" s="884"/>
      <c r="O616" s="884"/>
      <c r="P616" s="884"/>
      <c r="Q616" s="884"/>
      <c r="R616" s="1074"/>
      <c r="S616" s="886"/>
    </row>
    <row r="617" spans="1:20" s="802" customFormat="1" ht="30" x14ac:dyDescent="0.25">
      <c r="B617" s="1234" t="s">
        <v>970</v>
      </c>
      <c r="C617" s="1239" t="s">
        <v>938</v>
      </c>
      <c r="D617" s="1236" t="s">
        <v>1024</v>
      </c>
      <c r="E617" s="1230" t="s">
        <v>1025</v>
      </c>
      <c r="F617" s="1236" t="s">
        <v>1026</v>
      </c>
      <c r="G617" s="1232" t="s">
        <v>1027</v>
      </c>
      <c r="H617" s="803" t="s">
        <v>1862</v>
      </c>
      <c r="I617" s="804" t="s">
        <v>1833</v>
      </c>
      <c r="J617" s="803" t="s">
        <v>1862</v>
      </c>
      <c r="K617" s="1228" t="s">
        <v>1948</v>
      </c>
      <c r="L617" s="1228" t="s">
        <v>1947</v>
      </c>
      <c r="M617" s="805" t="s">
        <v>1818</v>
      </c>
      <c r="N617" s="1228" t="s">
        <v>1819</v>
      </c>
      <c r="O617" s="806" t="s">
        <v>2115</v>
      </c>
      <c r="P617" s="1090" t="s">
        <v>2135</v>
      </c>
      <c r="Q617" s="1090" t="s">
        <v>2136</v>
      </c>
      <c r="R617" s="1065" t="s">
        <v>2132</v>
      </c>
      <c r="S617" s="807" t="s">
        <v>1850</v>
      </c>
      <c r="T617" s="1110" t="s">
        <v>1028</v>
      </c>
    </row>
    <row r="618" spans="1:20" s="802" customFormat="1" x14ac:dyDescent="0.25">
      <c r="B618" s="1235"/>
      <c r="C618" s="1240"/>
      <c r="D618" s="1237"/>
      <c r="E618" s="1231"/>
      <c r="F618" s="1237"/>
      <c r="G618" s="1233"/>
      <c r="H618" s="808"/>
      <c r="I618" s="808" t="s">
        <v>939</v>
      </c>
      <c r="J618" s="808"/>
      <c r="K618" s="1229"/>
      <c r="L618" s="1229"/>
      <c r="M618" s="809" t="s">
        <v>939</v>
      </c>
      <c r="N618" s="1229"/>
      <c r="O618" s="808" t="s">
        <v>939</v>
      </c>
      <c r="P618" s="808" t="s">
        <v>939</v>
      </c>
      <c r="Q618" s="808" t="s">
        <v>939</v>
      </c>
      <c r="R618" s="1066" t="s">
        <v>939</v>
      </c>
      <c r="S618" s="810"/>
      <c r="T618" s="1107"/>
    </row>
    <row r="619" spans="1:20" s="828" customFormat="1" x14ac:dyDescent="0.25">
      <c r="A619" s="858" t="s">
        <v>704</v>
      </c>
      <c r="B619" s="890" t="s">
        <v>240</v>
      </c>
      <c r="C619" s="822" t="s">
        <v>763</v>
      </c>
      <c r="D619" s="814" t="s">
        <v>1799</v>
      </c>
      <c r="E619" s="907">
        <v>0</v>
      </c>
      <c r="F619" s="890" t="s">
        <v>354</v>
      </c>
      <c r="G619" s="896" t="s">
        <v>235</v>
      </c>
      <c r="H619" s="871"/>
      <c r="I619" s="871">
        <v>2000000</v>
      </c>
      <c r="J619" s="871"/>
      <c r="K619" s="871">
        <f>M619</f>
        <v>0</v>
      </c>
      <c r="L619" s="871"/>
      <c r="M619" s="871">
        <v>0</v>
      </c>
      <c r="N619" s="871"/>
      <c r="O619" s="871"/>
      <c r="P619" s="871"/>
      <c r="Q619" s="871"/>
      <c r="R619" s="1068">
        <f t="shared" ref="R619:R623" si="53">M619-O619</f>
        <v>0</v>
      </c>
      <c r="S619" s="827"/>
      <c r="T619" s="822"/>
    </row>
    <row r="620" spans="1:20" s="828" customFormat="1" x14ac:dyDescent="0.25">
      <c r="A620" s="858" t="s">
        <v>704</v>
      </c>
      <c r="B620" s="890" t="s">
        <v>467</v>
      </c>
      <c r="C620" s="822" t="s">
        <v>163</v>
      </c>
      <c r="D620" s="814" t="s">
        <v>1799</v>
      </c>
      <c r="E620" s="907">
        <v>0</v>
      </c>
      <c r="F620" s="890" t="s">
        <v>354</v>
      </c>
      <c r="G620" s="896" t="s">
        <v>235</v>
      </c>
      <c r="H620" s="871"/>
      <c r="I620" s="871">
        <v>3000000</v>
      </c>
      <c r="J620" s="871"/>
      <c r="K620" s="871">
        <f t="shared" ref="K620:K622" si="54">M620</f>
        <v>0</v>
      </c>
      <c r="L620" s="871"/>
      <c r="M620" s="871">
        <v>0</v>
      </c>
      <c r="N620" s="871"/>
      <c r="O620" s="871"/>
      <c r="P620" s="871"/>
      <c r="Q620" s="871"/>
      <c r="R620" s="1068">
        <f>M620-O620</f>
        <v>0</v>
      </c>
      <c r="S620" s="827"/>
      <c r="T620" s="822"/>
    </row>
    <row r="621" spans="1:20" s="828" customFormat="1" x14ac:dyDescent="0.25">
      <c r="A621" s="858" t="s">
        <v>704</v>
      </c>
      <c r="B621" s="890" t="s">
        <v>468</v>
      </c>
      <c r="C621" s="822" t="s">
        <v>466</v>
      </c>
      <c r="D621" s="814" t="s">
        <v>1799</v>
      </c>
      <c r="E621" s="907">
        <v>0</v>
      </c>
      <c r="F621" s="890" t="s">
        <v>354</v>
      </c>
      <c r="G621" s="896" t="s">
        <v>235</v>
      </c>
      <c r="H621" s="871"/>
      <c r="I621" s="871">
        <v>5000000</v>
      </c>
      <c r="J621" s="871"/>
      <c r="K621" s="871">
        <f t="shared" si="54"/>
        <v>0</v>
      </c>
      <c r="L621" s="871"/>
      <c r="M621" s="871">
        <v>0</v>
      </c>
      <c r="N621" s="871"/>
      <c r="O621" s="871"/>
      <c r="P621" s="871"/>
      <c r="Q621" s="871"/>
      <c r="R621" s="1068">
        <f t="shared" si="53"/>
        <v>0</v>
      </c>
      <c r="S621" s="827"/>
      <c r="T621" s="822"/>
    </row>
    <row r="622" spans="1:20" s="828" customFormat="1" x14ac:dyDescent="0.25">
      <c r="A622" s="858" t="s">
        <v>704</v>
      </c>
      <c r="B622" s="890" t="s">
        <v>474</v>
      </c>
      <c r="C622" s="822" t="s">
        <v>164</v>
      </c>
      <c r="D622" s="814" t="s">
        <v>1799</v>
      </c>
      <c r="E622" s="907">
        <v>0</v>
      </c>
      <c r="F622" s="890" t="s">
        <v>354</v>
      </c>
      <c r="G622" s="896" t="s">
        <v>235</v>
      </c>
      <c r="H622" s="871"/>
      <c r="I622" s="871">
        <v>15000000</v>
      </c>
      <c r="J622" s="871"/>
      <c r="K622" s="871">
        <f t="shared" si="54"/>
        <v>15000000</v>
      </c>
      <c r="L622" s="871"/>
      <c r="M622" s="871">
        <v>15000000</v>
      </c>
      <c r="N622" s="871"/>
      <c r="O622" s="871"/>
      <c r="P622" s="871"/>
      <c r="Q622" s="871"/>
      <c r="R622" s="1068">
        <f t="shared" si="53"/>
        <v>15000000</v>
      </c>
      <c r="S622" s="827"/>
      <c r="T622" s="822"/>
    </row>
    <row r="623" spans="1:20" s="828" customFormat="1" x14ac:dyDescent="0.25">
      <c r="A623" s="858" t="s">
        <v>704</v>
      </c>
      <c r="B623" s="887"/>
      <c r="C623" s="833" t="s">
        <v>26</v>
      </c>
      <c r="D623" s="887"/>
      <c r="E623" s="897"/>
      <c r="F623" s="887"/>
      <c r="G623" s="898"/>
      <c r="H623" s="768"/>
      <c r="I623" s="768">
        <f>SUM(I619:I622)</f>
        <v>25000000</v>
      </c>
      <c r="J623" s="768"/>
      <c r="K623" s="768">
        <f>SUM(K619:K622)</f>
        <v>15000000</v>
      </c>
      <c r="L623" s="768"/>
      <c r="M623" s="768">
        <f>SUM(M619:M622)</f>
        <v>15000000</v>
      </c>
      <c r="N623" s="768"/>
      <c r="O623" s="899"/>
      <c r="P623" s="899"/>
      <c r="Q623" s="899"/>
      <c r="R623" s="1069">
        <f t="shared" si="53"/>
        <v>15000000</v>
      </c>
      <c r="S623" s="908"/>
      <c r="T623" s="1003"/>
    </row>
    <row r="624" spans="1:20" s="828" customFormat="1" x14ac:dyDescent="0.25">
      <c r="A624" s="858"/>
      <c r="B624" s="888"/>
      <c r="C624" s="842"/>
      <c r="D624" s="888"/>
      <c r="E624" s="902"/>
      <c r="F624" s="888"/>
      <c r="G624" s="903"/>
      <c r="H624" s="771"/>
      <c r="I624" s="771"/>
      <c r="J624" s="771"/>
      <c r="K624" s="771"/>
      <c r="L624" s="771"/>
      <c r="M624" s="771"/>
      <c r="N624" s="771"/>
      <c r="O624" s="771"/>
      <c r="P624" s="771"/>
      <c r="Q624" s="771"/>
      <c r="R624" s="1075"/>
      <c r="S624" s="904"/>
    </row>
    <row r="625" spans="1:20" x14ac:dyDescent="0.25">
      <c r="B625" s="1238" t="s">
        <v>2128</v>
      </c>
      <c r="C625" s="1238"/>
      <c r="D625" s="1238"/>
      <c r="E625" s="1238"/>
      <c r="F625" s="1238"/>
      <c r="G625" s="1238"/>
      <c r="H625" s="1238"/>
      <c r="I625" s="1238"/>
      <c r="J625" s="1238"/>
      <c r="K625" s="1238"/>
      <c r="L625" s="1238"/>
      <c r="M625" s="1238"/>
      <c r="N625" s="1238"/>
      <c r="O625" s="1238"/>
      <c r="P625" s="1238"/>
      <c r="Q625" s="1238"/>
      <c r="R625" s="1238"/>
      <c r="S625" s="1238"/>
    </row>
    <row r="626" spans="1:20" x14ac:dyDescent="0.25">
      <c r="B626" s="881" t="s">
        <v>1573</v>
      </c>
      <c r="C626" s="882"/>
      <c r="D626" s="883"/>
      <c r="E626" s="883"/>
      <c r="F626" s="883"/>
      <c r="G626" s="883"/>
      <c r="H626" s="884"/>
      <c r="I626" s="884"/>
      <c r="J626" s="884"/>
      <c r="K626" s="884"/>
      <c r="L626" s="884"/>
      <c r="M626" s="885"/>
      <c r="N626" s="884"/>
      <c r="O626" s="884"/>
      <c r="P626" s="884"/>
      <c r="Q626" s="884"/>
      <c r="R626" s="1074"/>
      <c r="S626" s="886"/>
    </row>
    <row r="627" spans="1:20" s="802" customFormat="1" ht="30" x14ac:dyDescent="0.25">
      <c r="B627" s="1234" t="s">
        <v>970</v>
      </c>
      <c r="C627" s="1239" t="s">
        <v>938</v>
      </c>
      <c r="D627" s="1236" t="s">
        <v>1024</v>
      </c>
      <c r="E627" s="1230" t="s">
        <v>1025</v>
      </c>
      <c r="F627" s="1236" t="s">
        <v>1026</v>
      </c>
      <c r="G627" s="1232" t="s">
        <v>1027</v>
      </c>
      <c r="H627" s="803" t="s">
        <v>1862</v>
      </c>
      <c r="I627" s="804" t="s">
        <v>1833</v>
      </c>
      <c r="J627" s="803" t="s">
        <v>1862</v>
      </c>
      <c r="K627" s="1228" t="s">
        <v>1948</v>
      </c>
      <c r="L627" s="1228" t="s">
        <v>1947</v>
      </c>
      <c r="M627" s="805" t="s">
        <v>1818</v>
      </c>
      <c r="N627" s="1228" t="s">
        <v>1819</v>
      </c>
      <c r="O627" s="806" t="s">
        <v>2115</v>
      </c>
      <c r="P627" s="1090" t="s">
        <v>2135</v>
      </c>
      <c r="Q627" s="1090" t="s">
        <v>2136</v>
      </c>
      <c r="R627" s="1065" t="s">
        <v>2132</v>
      </c>
      <c r="S627" s="807" t="s">
        <v>1850</v>
      </c>
      <c r="T627" s="1110" t="s">
        <v>1028</v>
      </c>
    </row>
    <row r="628" spans="1:20" s="802" customFormat="1" x14ac:dyDescent="0.25">
      <c r="B628" s="1235"/>
      <c r="C628" s="1240"/>
      <c r="D628" s="1237"/>
      <c r="E628" s="1231"/>
      <c r="F628" s="1237"/>
      <c r="G628" s="1233"/>
      <c r="H628" s="808"/>
      <c r="I628" s="808" t="s">
        <v>939</v>
      </c>
      <c r="J628" s="808"/>
      <c r="K628" s="1229"/>
      <c r="L628" s="1229"/>
      <c r="M628" s="809" t="s">
        <v>939</v>
      </c>
      <c r="N628" s="1229"/>
      <c r="O628" s="808" t="s">
        <v>939</v>
      </c>
      <c r="P628" s="808" t="s">
        <v>939</v>
      </c>
      <c r="Q628" s="808" t="s">
        <v>939</v>
      </c>
      <c r="R628" s="1066" t="s">
        <v>939</v>
      </c>
      <c r="S628" s="810"/>
      <c r="T628" s="1107"/>
    </row>
    <row r="629" spans="1:20" x14ac:dyDescent="0.25">
      <c r="A629" s="858" t="s">
        <v>705</v>
      </c>
      <c r="B629" s="812" t="s">
        <v>24</v>
      </c>
      <c r="C629" s="813" t="s">
        <v>290</v>
      </c>
      <c r="D629" s="814" t="s">
        <v>1</v>
      </c>
      <c r="E629" s="907">
        <v>0</v>
      </c>
      <c r="F629" s="816" t="s">
        <v>27</v>
      </c>
      <c r="G629" s="817" t="s">
        <v>266</v>
      </c>
      <c r="H629" s="818">
        <v>7947096</v>
      </c>
      <c r="I629" s="818">
        <v>22832780</v>
      </c>
      <c r="J629" s="818">
        <v>7947096</v>
      </c>
      <c r="K629" s="818">
        <f>M629</f>
        <v>22832780</v>
      </c>
      <c r="L629" s="818"/>
      <c r="M629" s="819">
        <v>22832780</v>
      </c>
      <c r="N629" s="818"/>
      <c r="O629" s="818">
        <v>9374894</v>
      </c>
      <c r="P629" s="818">
        <f>Q629-O629</f>
        <v>4709315.51</v>
      </c>
      <c r="Q629" s="818">
        <v>14084209.51</v>
      </c>
      <c r="R629" s="1068">
        <f>M629-Q629</f>
        <v>8748570.4900000002</v>
      </c>
      <c r="S629" s="909"/>
      <c r="T629" s="1104"/>
    </row>
    <row r="630" spans="1:20" x14ac:dyDescent="0.25">
      <c r="A630" s="858" t="s">
        <v>705</v>
      </c>
      <c r="B630" s="825" t="s">
        <v>25</v>
      </c>
      <c r="C630" s="822" t="s">
        <v>59</v>
      </c>
      <c r="D630" s="829" t="s">
        <v>16</v>
      </c>
      <c r="E630" s="907">
        <v>0</v>
      </c>
      <c r="F630" s="816" t="s">
        <v>27</v>
      </c>
      <c r="G630" s="817" t="s">
        <v>266</v>
      </c>
      <c r="H630" s="830"/>
      <c r="I630" s="830">
        <v>200000</v>
      </c>
      <c r="J630" s="830"/>
      <c r="K630" s="830">
        <f>M630</f>
        <v>100000</v>
      </c>
      <c r="L630" s="830"/>
      <c r="M630" s="826">
        <v>100000</v>
      </c>
      <c r="N630" s="830"/>
      <c r="O630" s="830"/>
      <c r="P630" s="830"/>
      <c r="Q630" s="830"/>
      <c r="R630" s="1068"/>
      <c r="S630" s="820"/>
      <c r="T630" s="1104"/>
    </row>
    <row r="631" spans="1:20" x14ac:dyDescent="0.25">
      <c r="A631" s="858" t="s">
        <v>705</v>
      </c>
      <c r="B631" s="812" t="s">
        <v>2</v>
      </c>
      <c r="C631" s="822" t="s">
        <v>60</v>
      </c>
      <c r="D631" s="829" t="s">
        <v>16</v>
      </c>
      <c r="E631" s="907">
        <v>0</v>
      </c>
      <c r="F631" s="816" t="s">
        <v>27</v>
      </c>
      <c r="G631" s="817" t="s">
        <v>266</v>
      </c>
      <c r="H631" s="830"/>
      <c r="I631" s="830">
        <v>258000</v>
      </c>
      <c r="J631" s="830"/>
      <c r="K631" s="830">
        <f t="shared" ref="K631:K637" si="55">M631</f>
        <v>158000</v>
      </c>
      <c r="L631" s="830"/>
      <c r="M631" s="826">
        <v>158000</v>
      </c>
      <c r="N631" s="830"/>
      <c r="O631" s="830"/>
      <c r="P631" s="830"/>
      <c r="Q631" s="830"/>
      <c r="R631" s="1068"/>
      <c r="S631" s="820"/>
      <c r="T631" s="1104"/>
    </row>
    <row r="632" spans="1:20" x14ac:dyDescent="0.25">
      <c r="A632" s="858" t="s">
        <v>705</v>
      </c>
      <c r="B632" s="812" t="s">
        <v>3</v>
      </c>
      <c r="C632" s="822" t="s">
        <v>4</v>
      </c>
      <c r="D632" s="829" t="s">
        <v>16</v>
      </c>
      <c r="E632" s="907">
        <v>0</v>
      </c>
      <c r="F632" s="816" t="s">
        <v>27</v>
      </c>
      <c r="G632" s="817" t="s">
        <v>266</v>
      </c>
      <c r="H632" s="830"/>
      <c r="I632" s="830">
        <v>160000</v>
      </c>
      <c r="J632" s="830"/>
      <c r="K632" s="830">
        <f t="shared" si="55"/>
        <v>80000</v>
      </c>
      <c r="L632" s="830"/>
      <c r="M632" s="826">
        <v>80000</v>
      </c>
      <c r="N632" s="830"/>
      <c r="O632" s="830"/>
      <c r="P632" s="830"/>
      <c r="Q632" s="830"/>
      <c r="R632" s="1068"/>
      <c r="S632" s="820"/>
      <c r="T632" s="1104"/>
    </row>
    <row r="633" spans="1:20" x14ac:dyDescent="0.25">
      <c r="A633" s="858" t="s">
        <v>705</v>
      </c>
      <c r="B633" s="812" t="s">
        <v>32</v>
      </c>
      <c r="C633" s="822" t="s">
        <v>33</v>
      </c>
      <c r="D633" s="829" t="s">
        <v>16</v>
      </c>
      <c r="E633" s="907">
        <v>0</v>
      </c>
      <c r="F633" s="816" t="s">
        <v>27</v>
      </c>
      <c r="G633" s="817" t="s">
        <v>266</v>
      </c>
      <c r="H633" s="830"/>
      <c r="I633" s="830">
        <v>100000</v>
      </c>
      <c r="J633" s="830"/>
      <c r="K633" s="830">
        <f t="shared" si="55"/>
        <v>50000</v>
      </c>
      <c r="L633" s="830"/>
      <c r="M633" s="826">
        <v>50000</v>
      </c>
      <c r="N633" s="830"/>
      <c r="O633" s="830"/>
      <c r="P633" s="830"/>
      <c r="Q633" s="830"/>
      <c r="R633" s="1068"/>
      <c r="S633" s="820"/>
      <c r="T633" s="1104"/>
    </row>
    <row r="634" spans="1:20" x14ac:dyDescent="0.25">
      <c r="A634" s="858" t="s">
        <v>705</v>
      </c>
      <c r="B634" s="812" t="s">
        <v>41</v>
      </c>
      <c r="C634" s="822" t="s">
        <v>28</v>
      </c>
      <c r="D634" s="829" t="s">
        <v>16</v>
      </c>
      <c r="E634" s="907">
        <v>0</v>
      </c>
      <c r="F634" s="816" t="s">
        <v>27</v>
      </c>
      <c r="G634" s="817" t="s">
        <v>266</v>
      </c>
      <c r="H634" s="830"/>
      <c r="I634" s="830">
        <v>45000</v>
      </c>
      <c r="J634" s="830"/>
      <c r="K634" s="830">
        <f t="shared" si="55"/>
        <v>25000</v>
      </c>
      <c r="L634" s="830"/>
      <c r="M634" s="826">
        <v>25000</v>
      </c>
      <c r="N634" s="830"/>
      <c r="O634" s="830"/>
      <c r="P634" s="830"/>
      <c r="Q634" s="830"/>
      <c r="R634" s="1068"/>
      <c r="S634" s="820"/>
      <c r="T634" s="1104"/>
    </row>
    <row r="635" spans="1:20" s="831" customFormat="1" x14ac:dyDescent="0.25">
      <c r="A635" s="858" t="s">
        <v>705</v>
      </c>
      <c r="B635" s="812" t="s">
        <v>15</v>
      </c>
      <c r="C635" s="822" t="s">
        <v>436</v>
      </c>
      <c r="D635" s="829" t="s">
        <v>16</v>
      </c>
      <c r="E635" s="907">
        <v>0</v>
      </c>
      <c r="F635" s="816" t="s">
        <v>27</v>
      </c>
      <c r="G635" s="817" t="s">
        <v>266</v>
      </c>
      <c r="H635" s="830"/>
      <c r="I635" s="830">
        <v>29500</v>
      </c>
      <c r="J635" s="830"/>
      <c r="K635" s="830">
        <f t="shared" si="55"/>
        <v>10000</v>
      </c>
      <c r="L635" s="830"/>
      <c r="M635" s="826">
        <v>10000</v>
      </c>
      <c r="N635" s="830"/>
      <c r="O635" s="830"/>
      <c r="P635" s="830"/>
      <c r="Q635" s="830"/>
      <c r="R635" s="1068"/>
      <c r="S635" s="820"/>
      <c r="T635" s="1105"/>
    </row>
    <row r="636" spans="1:20" x14ac:dyDescent="0.25">
      <c r="A636" s="858" t="s">
        <v>705</v>
      </c>
      <c r="B636" s="812" t="s">
        <v>19</v>
      </c>
      <c r="C636" s="822" t="s">
        <v>20</v>
      </c>
      <c r="D636" s="829" t="s">
        <v>16</v>
      </c>
      <c r="E636" s="907">
        <v>0</v>
      </c>
      <c r="F636" s="816" t="s">
        <v>27</v>
      </c>
      <c r="G636" s="817" t="s">
        <v>266</v>
      </c>
      <c r="H636" s="830"/>
      <c r="I636" s="830">
        <v>7500</v>
      </c>
      <c r="J636" s="830"/>
      <c r="K636" s="830">
        <f t="shared" si="55"/>
        <v>2000</v>
      </c>
      <c r="L636" s="830"/>
      <c r="M636" s="826">
        <v>2000</v>
      </c>
      <c r="N636" s="830"/>
      <c r="O636" s="830"/>
      <c r="P636" s="830"/>
      <c r="Q636" s="830"/>
      <c r="R636" s="1068"/>
      <c r="S636" s="820"/>
      <c r="T636" s="1104"/>
    </row>
    <row r="637" spans="1:20" x14ac:dyDescent="0.25">
      <c r="A637" s="858" t="s">
        <v>705</v>
      </c>
      <c r="B637" s="812" t="s">
        <v>37</v>
      </c>
      <c r="C637" s="822" t="s">
        <v>38</v>
      </c>
      <c r="D637" s="829" t="s">
        <v>16</v>
      </c>
      <c r="E637" s="907">
        <v>0</v>
      </c>
      <c r="F637" s="816" t="s">
        <v>27</v>
      </c>
      <c r="G637" s="817" t="s">
        <v>266</v>
      </c>
      <c r="H637" s="830"/>
      <c r="I637" s="830">
        <v>100000</v>
      </c>
      <c r="J637" s="830"/>
      <c r="K637" s="830">
        <f t="shared" si="55"/>
        <v>100000</v>
      </c>
      <c r="L637" s="830"/>
      <c r="M637" s="826">
        <v>100000</v>
      </c>
      <c r="N637" s="830"/>
      <c r="O637" s="830"/>
      <c r="P637" s="830"/>
      <c r="Q637" s="830"/>
      <c r="R637" s="1068"/>
      <c r="S637" s="820"/>
      <c r="T637" s="1104"/>
    </row>
    <row r="638" spans="1:20" x14ac:dyDescent="0.25">
      <c r="A638" s="858" t="s">
        <v>705</v>
      </c>
      <c r="B638" s="832"/>
      <c r="C638" s="833" t="s">
        <v>312</v>
      </c>
      <c r="D638" s="834"/>
      <c r="E638" s="835"/>
      <c r="F638" s="836"/>
      <c r="G638" s="916"/>
      <c r="H638" s="837">
        <v>262500000</v>
      </c>
      <c r="I638" s="837">
        <f>SUM(I630:I637)</f>
        <v>900000</v>
      </c>
      <c r="J638" s="837">
        <v>262500000</v>
      </c>
      <c r="K638" s="837">
        <f>SUM(K630:K637)</f>
        <v>525000</v>
      </c>
      <c r="L638" s="837"/>
      <c r="M638" s="838">
        <f>SUM(M630:M637)</f>
        <v>525000</v>
      </c>
      <c r="N638" s="837"/>
      <c r="O638" s="839">
        <v>300000</v>
      </c>
      <c r="P638" s="839">
        <f>Q638-O638</f>
        <v>112500</v>
      </c>
      <c r="Q638" s="839">
        <v>412500</v>
      </c>
      <c r="R638" s="1093">
        <f>M638-Q638</f>
        <v>112500</v>
      </c>
      <c r="S638" s="840"/>
      <c r="T638" s="1106"/>
    </row>
    <row r="639" spans="1:20" s="828" customFormat="1" x14ac:dyDescent="0.25">
      <c r="B639" s="877"/>
      <c r="C639" s="842"/>
      <c r="D639" s="877"/>
      <c r="E639" s="913"/>
      <c r="F639" s="877"/>
      <c r="G639" s="914"/>
      <c r="H639" s="915"/>
      <c r="I639" s="915"/>
      <c r="J639" s="915"/>
      <c r="K639" s="915"/>
      <c r="L639" s="771"/>
      <c r="M639" s="771"/>
      <c r="N639" s="771"/>
      <c r="O639" s="771"/>
      <c r="P639" s="771"/>
      <c r="Q639" s="771"/>
      <c r="R639" s="1075"/>
      <c r="S639" s="904"/>
    </row>
    <row r="640" spans="1:20" s="828" customFormat="1" x14ac:dyDescent="0.25">
      <c r="B640" s="877"/>
      <c r="C640" s="842"/>
      <c r="D640" s="877"/>
      <c r="E640" s="913"/>
      <c r="F640" s="877"/>
      <c r="G640" s="914"/>
      <c r="H640" s="1100"/>
      <c r="I640" s="1100"/>
      <c r="J640" s="1100"/>
      <c r="K640" s="1100"/>
      <c r="L640" s="771"/>
      <c r="M640" s="771"/>
      <c r="N640" s="771"/>
      <c r="O640" s="771"/>
      <c r="P640" s="771"/>
      <c r="Q640" s="771"/>
      <c r="R640" s="1075"/>
      <c r="S640" s="904"/>
    </row>
    <row r="641" spans="1:20" s="828" customFormat="1" x14ac:dyDescent="0.25">
      <c r="B641" s="877"/>
      <c r="C641" s="842"/>
      <c r="D641" s="877"/>
      <c r="E641" s="913"/>
      <c r="F641" s="877"/>
      <c r="G641" s="914"/>
      <c r="H641" s="1100"/>
      <c r="I641" s="1100"/>
      <c r="J641" s="1100"/>
      <c r="K641" s="1100"/>
      <c r="L641" s="771"/>
      <c r="M641" s="771"/>
      <c r="N641" s="771"/>
      <c r="O641" s="771"/>
      <c r="P641" s="771"/>
      <c r="Q641" s="771"/>
      <c r="R641" s="1075"/>
      <c r="S641" s="904"/>
    </row>
    <row r="642" spans="1:20" s="828" customFormat="1" x14ac:dyDescent="0.25">
      <c r="B642" s="877"/>
      <c r="C642" s="842"/>
      <c r="D642" s="877"/>
      <c r="E642" s="913"/>
      <c r="F642" s="877"/>
      <c r="G642" s="914"/>
      <c r="H642" s="1100"/>
      <c r="I642" s="1100"/>
      <c r="J642" s="1100"/>
      <c r="K642" s="1100"/>
      <c r="L642" s="771"/>
      <c r="M642" s="771"/>
      <c r="N642" s="771"/>
      <c r="O642" s="771"/>
      <c r="P642" s="771"/>
      <c r="Q642" s="771"/>
      <c r="R642" s="1075"/>
      <c r="S642" s="904"/>
    </row>
    <row r="643" spans="1:20" s="828" customFormat="1" x14ac:dyDescent="0.25">
      <c r="B643" s="877"/>
      <c r="C643" s="842"/>
      <c r="D643" s="877"/>
      <c r="E643" s="913"/>
      <c r="F643" s="877"/>
      <c r="G643" s="914"/>
      <c r="H643" s="915"/>
      <c r="I643" s="915"/>
      <c r="J643" s="915"/>
      <c r="K643" s="915"/>
      <c r="L643" s="771"/>
      <c r="M643" s="771"/>
      <c r="N643" s="771"/>
      <c r="O643" s="771"/>
      <c r="P643" s="771"/>
      <c r="Q643" s="771"/>
      <c r="R643" s="1075"/>
      <c r="S643" s="904"/>
    </row>
    <row r="644" spans="1:20" s="828" customFormat="1" x14ac:dyDescent="0.25">
      <c r="B644" s="877"/>
      <c r="C644" s="842"/>
      <c r="D644" s="877"/>
      <c r="E644" s="913"/>
      <c r="F644" s="877"/>
      <c r="G644" s="914"/>
      <c r="H644" s="915"/>
      <c r="I644" s="915"/>
      <c r="J644" s="915"/>
      <c r="K644" s="915"/>
      <c r="L644" s="771"/>
      <c r="M644" s="771"/>
      <c r="N644" s="771"/>
      <c r="O644" s="771"/>
      <c r="P644" s="771"/>
      <c r="Q644" s="771"/>
      <c r="R644" s="1075"/>
      <c r="S644" s="904"/>
    </row>
    <row r="645" spans="1:20" s="828" customFormat="1" x14ac:dyDescent="0.25">
      <c r="B645" s="877"/>
      <c r="C645" s="842"/>
      <c r="D645" s="877"/>
      <c r="E645" s="913"/>
      <c r="F645" s="877"/>
      <c r="G645" s="914"/>
      <c r="H645" s="915"/>
      <c r="I645" s="915"/>
      <c r="J645" s="915"/>
      <c r="K645" s="915"/>
      <c r="L645" s="771"/>
      <c r="M645" s="771"/>
      <c r="N645" s="771"/>
      <c r="O645" s="771"/>
      <c r="P645" s="771"/>
      <c r="Q645" s="771"/>
      <c r="R645" s="1075"/>
      <c r="S645" s="904"/>
    </row>
    <row r="646" spans="1:20" s="828" customFormat="1" x14ac:dyDescent="0.25">
      <c r="B646" s="877"/>
      <c r="C646" s="842"/>
      <c r="D646" s="877"/>
      <c r="E646" s="913"/>
      <c r="F646" s="877"/>
      <c r="G646" s="914"/>
      <c r="H646" s="915"/>
      <c r="I646" s="915"/>
      <c r="J646" s="915"/>
      <c r="K646" s="915"/>
      <c r="L646" s="771"/>
      <c r="M646" s="771"/>
      <c r="N646" s="771"/>
      <c r="O646" s="771"/>
      <c r="P646" s="771"/>
      <c r="Q646" s="771"/>
      <c r="R646" s="1075"/>
      <c r="S646" s="904"/>
    </row>
    <row r="647" spans="1:20" s="828" customFormat="1" x14ac:dyDescent="0.25">
      <c r="B647" s="877"/>
      <c r="C647" s="842"/>
      <c r="D647" s="877"/>
      <c r="E647" s="913"/>
      <c r="F647" s="877"/>
      <c r="G647" s="914"/>
      <c r="H647" s="915"/>
      <c r="I647" s="915"/>
      <c r="J647" s="915"/>
      <c r="K647" s="915"/>
      <c r="L647" s="771"/>
      <c r="M647" s="771"/>
      <c r="N647" s="771"/>
      <c r="O647" s="771"/>
      <c r="P647" s="771"/>
      <c r="Q647" s="771"/>
      <c r="R647" s="1075"/>
      <c r="S647" s="904"/>
    </row>
    <row r="648" spans="1:20" s="828" customFormat="1" x14ac:dyDescent="0.25">
      <c r="B648" s="877"/>
      <c r="C648" s="842"/>
      <c r="D648" s="877"/>
      <c r="E648" s="913"/>
      <c r="F648" s="877"/>
      <c r="G648" s="914"/>
      <c r="H648" s="915"/>
      <c r="I648" s="915"/>
      <c r="J648" s="915"/>
      <c r="K648" s="915"/>
      <c r="L648" s="771"/>
      <c r="M648" s="771"/>
      <c r="N648" s="771"/>
      <c r="O648" s="771"/>
      <c r="P648" s="771"/>
      <c r="Q648" s="771"/>
      <c r="R648" s="1075"/>
      <c r="S648" s="904"/>
    </row>
    <row r="649" spans="1:20" x14ac:dyDescent="0.25">
      <c r="B649" s="1238" t="s">
        <v>2129</v>
      </c>
      <c r="C649" s="1238"/>
      <c r="D649" s="1238"/>
      <c r="E649" s="1238"/>
      <c r="F649" s="1238"/>
      <c r="G649" s="1238"/>
      <c r="H649" s="1238"/>
      <c r="I649" s="1238"/>
      <c r="J649" s="1238"/>
      <c r="K649" s="1238"/>
      <c r="L649" s="1238"/>
      <c r="M649" s="1238"/>
      <c r="N649" s="1238"/>
      <c r="O649" s="1238"/>
      <c r="P649" s="1238"/>
      <c r="Q649" s="1238"/>
      <c r="R649" s="1238"/>
      <c r="S649" s="1238"/>
    </row>
    <row r="650" spans="1:20" x14ac:dyDescent="0.25">
      <c r="B650" s="881" t="s">
        <v>1573</v>
      </c>
      <c r="C650" s="882"/>
      <c r="D650" s="883"/>
      <c r="E650" s="883"/>
      <c r="F650" s="883"/>
      <c r="G650" s="883"/>
      <c r="H650" s="884"/>
      <c r="I650" s="884"/>
      <c r="J650" s="884"/>
      <c r="K650" s="884"/>
      <c r="L650" s="884"/>
      <c r="M650" s="885"/>
      <c r="N650" s="884"/>
      <c r="O650" s="884"/>
      <c r="P650" s="884"/>
      <c r="Q650" s="884"/>
      <c r="R650" s="1074"/>
      <c r="S650" s="886"/>
    </row>
    <row r="651" spans="1:20" s="802" customFormat="1" ht="30" x14ac:dyDescent="0.25">
      <c r="B651" s="1234" t="s">
        <v>970</v>
      </c>
      <c r="C651" s="1239" t="s">
        <v>938</v>
      </c>
      <c r="D651" s="1236" t="s">
        <v>1024</v>
      </c>
      <c r="E651" s="1230" t="s">
        <v>1025</v>
      </c>
      <c r="F651" s="1236" t="s">
        <v>1026</v>
      </c>
      <c r="G651" s="1232" t="s">
        <v>1027</v>
      </c>
      <c r="H651" s="803" t="s">
        <v>1862</v>
      </c>
      <c r="I651" s="804" t="s">
        <v>1833</v>
      </c>
      <c r="J651" s="803" t="s">
        <v>1862</v>
      </c>
      <c r="K651" s="1228" t="s">
        <v>1948</v>
      </c>
      <c r="L651" s="1228" t="s">
        <v>1947</v>
      </c>
      <c r="M651" s="805" t="s">
        <v>1818</v>
      </c>
      <c r="N651" s="1228" t="s">
        <v>1819</v>
      </c>
      <c r="O651" s="806" t="s">
        <v>2115</v>
      </c>
      <c r="P651" s="1090" t="s">
        <v>2135</v>
      </c>
      <c r="Q651" s="1090" t="s">
        <v>2136</v>
      </c>
      <c r="R651" s="1065" t="s">
        <v>2132</v>
      </c>
      <c r="S651" s="807" t="s">
        <v>1850</v>
      </c>
      <c r="T651" s="1110" t="s">
        <v>1028</v>
      </c>
    </row>
    <row r="652" spans="1:20" s="802" customFormat="1" x14ac:dyDescent="0.25">
      <c r="B652" s="1235"/>
      <c r="C652" s="1240"/>
      <c r="D652" s="1237"/>
      <c r="E652" s="1231"/>
      <c r="F652" s="1237"/>
      <c r="G652" s="1233"/>
      <c r="H652" s="808"/>
      <c r="I652" s="808" t="s">
        <v>939</v>
      </c>
      <c r="J652" s="808"/>
      <c r="K652" s="1229"/>
      <c r="L652" s="1229"/>
      <c r="M652" s="809" t="s">
        <v>939</v>
      </c>
      <c r="N652" s="1229"/>
      <c r="O652" s="808" t="s">
        <v>939</v>
      </c>
      <c r="P652" s="808" t="s">
        <v>939</v>
      </c>
      <c r="Q652" s="808" t="s">
        <v>939</v>
      </c>
      <c r="R652" s="1066" t="s">
        <v>939</v>
      </c>
      <c r="S652" s="810"/>
      <c r="T652" s="1107"/>
    </row>
    <row r="653" spans="1:20" s="828" customFormat="1" x14ac:dyDescent="0.25">
      <c r="A653" s="858" t="s">
        <v>705</v>
      </c>
      <c r="B653" s="890" t="s">
        <v>158</v>
      </c>
      <c r="C653" s="822" t="s">
        <v>366</v>
      </c>
      <c r="D653" s="829" t="s">
        <v>16</v>
      </c>
      <c r="E653" s="907">
        <v>0</v>
      </c>
      <c r="F653" s="823" t="s">
        <v>27</v>
      </c>
      <c r="G653" s="896" t="s">
        <v>235</v>
      </c>
      <c r="H653" s="871"/>
      <c r="I653" s="871">
        <v>2000000</v>
      </c>
      <c r="J653" s="871"/>
      <c r="K653" s="871">
        <v>0</v>
      </c>
      <c r="L653" s="871"/>
      <c r="M653" s="871">
        <v>0</v>
      </c>
      <c r="N653" s="871"/>
      <c r="O653" s="871"/>
      <c r="P653" s="871"/>
      <c r="Q653" s="871"/>
      <c r="R653" s="1068">
        <f t="shared" ref="R653:R656" si="56">M653-O653</f>
        <v>0</v>
      </c>
      <c r="S653" s="827"/>
      <c r="T653" s="822"/>
    </row>
    <row r="654" spans="1:20" s="828" customFormat="1" x14ac:dyDescent="0.25">
      <c r="A654" s="858" t="s">
        <v>705</v>
      </c>
      <c r="B654" s="823" t="s">
        <v>206</v>
      </c>
      <c r="C654" s="822" t="s">
        <v>1857</v>
      </c>
      <c r="D654" s="829" t="s">
        <v>16</v>
      </c>
      <c r="E654" s="907">
        <v>0</v>
      </c>
      <c r="F654" s="823" t="s">
        <v>27</v>
      </c>
      <c r="G654" s="896" t="s">
        <v>235</v>
      </c>
      <c r="H654" s="871"/>
      <c r="I654" s="871">
        <v>1500000</v>
      </c>
      <c r="J654" s="871"/>
      <c r="K654" s="871">
        <v>0</v>
      </c>
      <c r="L654" s="871"/>
      <c r="M654" s="871">
        <v>0</v>
      </c>
      <c r="N654" s="871"/>
      <c r="O654" s="871"/>
      <c r="P654" s="871"/>
      <c r="Q654" s="871"/>
      <c r="R654" s="1068">
        <f t="shared" si="56"/>
        <v>0</v>
      </c>
      <c r="S654" s="827"/>
      <c r="T654" s="822"/>
    </row>
    <row r="655" spans="1:20" s="828" customFormat="1" x14ac:dyDescent="0.25">
      <c r="A655" s="858" t="s">
        <v>705</v>
      </c>
      <c r="B655" s="823" t="s">
        <v>207</v>
      </c>
      <c r="C655" s="822" t="s">
        <v>220</v>
      </c>
      <c r="D655" s="829" t="s">
        <v>16</v>
      </c>
      <c r="E655" s="907">
        <v>0</v>
      </c>
      <c r="F655" s="823" t="s">
        <v>27</v>
      </c>
      <c r="G655" s="896" t="s">
        <v>235</v>
      </c>
      <c r="H655" s="871"/>
      <c r="I655" s="871">
        <v>1500000</v>
      </c>
      <c r="J655" s="871"/>
      <c r="K655" s="871">
        <v>0</v>
      </c>
      <c r="L655" s="871"/>
      <c r="M655" s="871">
        <v>0</v>
      </c>
      <c r="N655" s="871"/>
      <c r="O655" s="871"/>
      <c r="P655" s="871"/>
      <c r="Q655" s="871"/>
      <c r="R655" s="1068">
        <f t="shared" si="56"/>
        <v>0</v>
      </c>
      <c r="S655" s="827"/>
      <c r="T655" s="822"/>
    </row>
    <row r="656" spans="1:20" s="828" customFormat="1" x14ac:dyDescent="0.25">
      <c r="A656" s="858" t="s">
        <v>705</v>
      </c>
      <c r="B656" s="887"/>
      <c r="C656" s="833" t="s">
        <v>26</v>
      </c>
      <c r="D656" s="887"/>
      <c r="E656" s="897"/>
      <c r="F656" s="887"/>
      <c r="G656" s="898"/>
      <c r="H656" s="768"/>
      <c r="I656" s="768">
        <f>SUM(I653:I655)</f>
        <v>5000000</v>
      </c>
      <c r="J656" s="768"/>
      <c r="K656" s="768">
        <v>0</v>
      </c>
      <c r="L656" s="768"/>
      <c r="M656" s="768">
        <f>SUM(M653:M655)</f>
        <v>0</v>
      </c>
      <c r="N656" s="768"/>
      <c r="O656" s="899"/>
      <c r="P656" s="899"/>
      <c r="Q656" s="899"/>
      <c r="R656" s="1069">
        <f t="shared" si="56"/>
        <v>0</v>
      </c>
      <c r="S656" s="908"/>
      <c r="T656" s="1003"/>
    </row>
    <row r="657" spans="1:20" s="828" customFormat="1" x14ac:dyDescent="0.25">
      <c r="A657" s="858"/>
      <c r="B657" s="888"/>
      <c r="C657" s="842"/>
      <c r="D657" s="888"/>
      <c r="E657" s="902"/>
      <c r="F657" s="888"/>
      <c r="G657" s="903"/>
      <c r="H657" s="771"/>
      <c r="I657" s="771"/>
      <c r="J657" s="771"/>
      <c r="K657" s="771"/>
      <c r="L657" s="771"/>
      <c r="M657" s="771"/>
      <c r="N657" s="771"/>
      <c r="O657" s="771"/>
      <c r="P657" s="771"/>
      <c r="Q657" s="771"/>
      <c r="R657" s="1072"/>
      <c r="S657" s="904"/>
    </row>
    <row r="658" spans="1:20" s="828" customFormat="1" x14ac:dyDescent="0.25">
      <c r="A658" s="858"/>
      <c r="B658" s="888"/>
      <c r="C658" s="842"/>
      <c r="D658" s="888"/>
      <c r="E658" s="902"/>
      <c r="F658" s="888"/>
      <c r="G658" s="903"/>
      <c r="H658" s="771"/>
      <c r="I658" s="771"/>
      <c r="J658" s="771"/>
      <c r="K658" s="771"/>
      <c r="L658" s="771"/>
      <c r="M658" s="771"/>
      <c r="N658" s="771"/>
      <c r="O658" s="771"/>
      <c r="P658" s="771"/>
      <c r="Q658" s="771"/>
      <c r="R658" s="1072"/>
      <c r="S658" s="904"/>
    </row>
    <row r="659" spans="1:20" x14ac:dyDescent="0.25">
      <c r="B659" s="1238" t="s">
        <v>2128</v>
      </c>
      <c r="C659" s="1238"/>
      <c r="D659" s="1238"/>
      <c r="E659" s="1238"/>
      <c r="F659" s="1238"/>
      <c r="G659" s="1238"/>
      <c r="H659" s="1238"/>
      <c r="I659" s="1238"/>
      <c r="J659" s="1238"/>
      <c r="K659" s="1238"/>
      <c r="L659" s="1238"/>
      <c r="M659" s="1238"/>
      <c r="N659" s="1238"/>
      <c r="O659" s="1238"/>
      <c r="P659" s="1238"/>
      <c r="Q659" s="1238"/>
      <c r="R659" s="1238"/>
      <c r="S659" s="1238"/>
    </row>
    <row r="660" spans="1:20" x14ac:dyDescent="0.25">
      <c r="B660" s="881" t="s">
        <v>1574</v>
      </c>
      <c r="C660" s="882"/>
      <c r="D660" s="883"/>
      <c r="E660" s="883"/>
      <c r="F660" s="883"/>
      <c r="G660" s="883"/>
      <c r="H660" s="884"/>
      <c r="I660" s="884"/>
      <c r="J660" s="884"/>
      <c r="K660" s="884"/>
      <c r="L660" s="884"/>
      <c r="M660" s="885"/>
      <c r="N660" s="884"/>
      <c r="O660" s="884"/>
      <c r="P660" s="884"/>
      <c r="Q660" s="884"/>
      <c r="R660" s="1074"/>
      <c r="S660" s="886"/>
    </row>
    <row r="661" spans="1:20" s="802" customFormat="1" ht="30" x14ac:dyDescent="0.25">
      <c r="B661" s="1234" t="s">
        <v>970</v>
      </c>
      <c r="C661" s="1239" t="s">
        <v>938</v>
      </c>
      <c r="D661" s="1236" t="s">
        <v>1024</v>
      </c>
      <c r="E661" s="1230" t="s">
        <v>1025</v>
      </c>
      <c r="F661" s="1236" t="s">
        <v>1026</v>
      </c>
      <c r="G661" s="1232" t="s">
        <v>1027</v>
      </c>
      <c r="H661" s="803" t="s">
        <v>1862</v>
      </c>
      <c r="I661" s="804" t="s">
        <v>1833</v>
      </c>
      <c r="J661" s="803" t="s">
        <v>1862</v>
      </c>
      <c r="K661" s="1228" t="s">
        <v>1948</v>
      </c>
      <c r="L661" s="1228" t="s">
        <v>1947</v>
      </c>
      <c r="M661" s="805" t="s">
        <v>1818</v>
      </c>
      <c r="N661" s="1228" t="s">
        <v>1819</v>
      </c>
      <c r="O661" s="806" t="s">
        <v>2115</v>
      </c>
      <c r="P661" s="1090" t="s">
        <v>2135</v>
      </c>
      <c r="Q661" s="1090" t="s">
        <v>2136</v>
      </c>
      <c r="R661" s="1065" t="s">
        <v>2132</v>
      </c>
      <c r="S661" s="807" t="s">
        <v>1850</v>
      </c>
      <c r="T661" s="1110" t="s">
        <v>1028</v>
      </c>
    </row>
    <row r="662" spans="1:20" s="802" customFormat="1" x14ac:dyDescent="0.25">
      <c r="B662" s="1235"/>
      <c r="C662" s="1240"/>
      <c r="D662" s="1237"/>
      <c r="E662" s="1231"/>
      <c r="F662" s="1237"/>
      <c r="G662" s="1233"/>
      <c r="H662" s="808"/>
      <c r="I662" s="808" t="s">
        <v>939</v>
      </c>
      <c r="J662" s="808"/>
      <c r="K662" s="1229"/>
      <c r="L662" s="1229"/>
      <c r="M662" s="809" t="s">
        <v>939</v>
      </c>
      <c r="N662" s="1229"/>
      <c r="O662" s="808" t="s">
        <v>939</v>
      </c>
      <c r="P662" s="808" t="s">
        <v>939</v>
      </c>
      <c r="Q662" s="808" t="s">
        <v>939</v>
      </c>
      <c r="R662" s="1066" t="s">
        <v>939</v>
      </c>
      <c r="S662" s="810"/>
      <c r="T662" s="1107"/>
    </row>
    <row r="663" spans="1:20" x14ac:dyDescent="0.25">
      <c r="A663" s="858" t="s">
        <v>346</v>
      </c>
      <c r="B663" s="812" t="s">
        <v>24</v>
      </c>
      <c r="C663" s="813" t="s">
        <v>290</v>
      </c>
      <c r="D663" s="814" t="s">
        <v>1</v>
      </c>
      <c r="E663" s="907">
        <v>0</v>
      </c>
      <c r="F663" s="816">
        <v>23540000</v>
      </c>
      <c r="G663" s="817" t="s">
        <v>266</v>
      </c>
      <c r="H663" s="818">
        <v>17623363</v>
      </c>
      <c r="I663" s="818">
        <v>42564840</v>
      </c>
      <c r="J663" s="818">
        <v>17623363</v>
      </c>
      <c r="K663" s="818">
        <f>M663</f>
        <v>42564840</v>
      </c>
      <c r="L663" s="818"/>
      <c r="M663" s="819">
        <v>42564840</v>
      </c>
      <c r="N663" s="818"/>
      <c r="O663" s="818">
        <v>24205841</v>
      </c>
      <c r="P663" s="818">
        <f>Q663-O663</f>
        <v>8511297.8399999999</v>
      </c>
      <c r="Q663" s="818">
        <v>32717138.84</v>
      </c>
      <c r="R663" s="1068">
        <f>M663-Q663</f>
        <v>9847701.1600000001</v>
      </c>
      <c r="S663" s="909"/>
      <c r="T663" s="1104"/>
    </row>
    <row r="664" spans="1:20" x14ac:dyDescent="0.25">
      <c r="A664" s="858" t="s">
        <v>346</v>
      </c>
      <c r="B664" s="825" t="s">
        <v>25</v>
      </c>
      <c r="C664" s="822" t="s">
        <v>59</v>
      </c>
      <c r="D664" s="829">
        <v>70841</v>
      </c>
      <c r="E664" s="907">
        <v>0</v>
      </c>
      <c r="F664" s="816">
        <v>23540000</v>
      </c>
      <c r="G664" s="817" t="s">
        <v>266</v>
      </c>
      <c r="H664" s="830">
        <v>110000</v>
      </c>
      <c r="I664" s="830">
        <v>2000000</v>
      </c>
      <c r="J664" s="830">
        <v>110000</v>
      </c>
      <c r="K664" s="830">
        <f>M664</f>
        <v>2000000</v>
      </c>
      <c r="L664" s="830"/>
      <c r="M664" s="826">
        <v>2000000</v>
      </c>
      <c r="N664" s="830"/>
      <c r="O664" s="830">
        <v>110000</v>
      </c>
      <c r="P664" s="830">
        <f>Q664-O664</f>
        <v>0</v>
      </c>
      <c r="Q664" s="830">
        <v>110000</v>
      </c>
      <c r="R664" s="1068">
        <f t="shared" ref="R664:R674" si="57">M664-Q664</f>
        <v>1890000</v>
      </c>
      <c r="S664" s="820"/>
      <c r="T664" s="1104"/>
    </row>
    <row r="665" spans="1:20" x14ac:dyDescent="0.25">
      <c r="A665" s="858" t="s">
        <v>346</v>
      </c>
      <c r="B665" s="812" t="s">
        <v>2</v>
      </c>
      <c r="C665" s="822" t="s">
        <v>60</v>
      </c>
      <c r="D665" s="829">
        <v>70841</v>
      </c>
      <c r="E665" s="907">
        <v>0</v>
      </c>
      <c r="F665" s="816">
        <v>23540000</v>
      </c>
      <c r="G665" s="817" t="s">
        <v>266</v>
      </c>
      <c r="H665" s="830">
        <v>1225000</v>
      </c>
      <c r="I665" s="830">
        <v>14000000</v>
      </c>
      <c r="J665" s="830">
        <v>1225000</v>
      </c>
      <c r="K665" s="830">
        <f t="shared" ref="K665:K674" si="58">M665</f>
        <v>12000000</v>
      </c>
      <c r="L665" s="830"/>
      <c r="M665" s="826">
        <v>12000000</v>
      </c>
      <c r="N665" s="830"/>
      <c r="O665" s="830">
        <v>1400000</v>
      </c>
      <c r="P665" s="830">
        <f>Q665-O665</f>
        <v>525000</v>
      </c>
      <c r="Q665" s="830">
        <v>1925000</v>
      </c>
      <c r="R665" s="1068">
        <f t="shared" si="57"/>
        <v>10075000</v>
      </c>
      <c r="S665" s="820"/>
      <c r="T665" s="1104"/>
    </row>
    <row r="666" spans="1:20" x14ac:dyDescent="0.25">
      <c r="A666" s="858" t="s">
        <v>346</v>
      </c>
      <c r="B666" s="812" t="s">
        <v>267</v>
      </c>
      <c r="C666" s="822" t="s">
        <v>268</v>
      </c>
      <c r="D666" s="829">
        <v>70841</v>
      </c>
      <c r="E666" s="907">
        <v>0</v>
      </c>
      <c r="F666" s="816">
        <v>23540000</v>
      </c>
      <c r="G666" s="817" t="s">
        <v>266</v>
      </c>
      <c r="H666" s="830">
        <v>20875290</v>
      </c>
      <c r="I666" s="830">
        <v>400000000</v>
      </c>
      <c r="J666" s="830">
        <v>20875290</v>
      </c>
      <c r="K666" s="830">
        <f t="shared" si="58"/>
        <v>200000000</v>
      </c>
      <c r="L666" s="830"/>
      <c r="M666" s="826">
        <v>200000000</v>
      </c>
      <c r="N666" s="830"/>
      <c r="O666" s="830">
        <v>22075290</v>
      </c>
      <c r="P666" s="830">
        <f>Q666-O666</f>
        <v>0</v>
      </c>
      <c r="Q666" s="830">
        <v>22075290</v>
      </c>
      <c r="R666" s="1068">
        <f t="shared" si="57"/>
        <v>177924710</v>
      </c>
      <c r="S666" s="820"/>
      <c r="T666" s="1104"/>
    </row>
    <row r="667" spans="1:20" x14ac:dyDescent="0.25">
      <c r="A667" s="858" t="s">
        <v>346</v>
      </c>
      <c r="B667" s="812" t="s">
        <v>67</v>
      </c>
      <c r="C667" s="822" t="s">
        <v>92</v>
      </c>
      <c r="D667" s="829">
        <v>70841</v>
      </c>
      <c r="E667" s="907">
        <v>0</v>
      </c>
      <c r="F667" s="816">
        <v>23540000</v>
      </c>
      <c r="G667" s="817" t="s">
        <v>266</v>
      </c>
      <c r="H667" s="830">
        <v>115000</v>
      </c>
      <c r="I667" s="830">
        <v>3000000</v>
      </c>
      <c r="J667" s="830">
        <v>115000</v>
      </c>
      <c r="K667" s="830">
        <f t="shared" si="58"/>
        <v>2500000</v>
      </c>
      <c r="L667" s="830"/>
      <c r="M667" s="826">
        <v>2500000</v>
      </c>
      <c r="N667" s="830"/>
      <c r="O667" s="830">
        <v>600000</v>
      </c>
      <c r="P667" s="830">
        <f>Q667-O667</f>
        <v>225000</v>
      </c>
      <c r="Q667" s="830">
        <v>825000</v>
      </c>
      <c r="R667" s="1068">
        <f t="shared" si="57"/>
        <v>1675000</v>
      </c>
      <c r="S667" s="820"/>
      <c r="T667" s="1104"/>
    </row>
    <row r="668" spans="1:20" x14ac:dyDescent="0.25">
      <c r="A668" s="858" t="s">
        <v>346</v>
      </c>
      <c r="B668" s="812" t="s">
        <v>3</v>
      </c>
      <c r="C668" s="822" t="s">
        <v>4</v>
      </c>
      <c r="D668" s="829">
        <v>70841</v>
      </c>
      <c r="E668" s="907">
        <v>0</v>
      </c>
      <c r="F668" s="816">
        <v>23540000</v>
      </c>
      <c r="G668" s="817" t="s">
        <v>266</v>
      </c>
      <c r="H668" s="830">
        <v>100000</v>
      </c>
      <c r="I668" s="830">
        <v>200000</v>
      </c>
      <c r="J668" s="830">
        <v>100000</v>
      </c>
      <c r="K668" s="830">
        <f t="shared" si="58"/>
        <v>200000</v>
      </c>
      <c r="L668" s="830"/>
      <c r="M668" s="826">
        <v>200000</v>
      </c>
      <c r="N668" s="830"/>
      <c r="O668" s="830"/>
      <c r="P668" s="830"/>
      <c r="Q668" s="830"/>
      <c r="R668" s="1068">
        <f t="shared" si="57"/>
        <v>200000</v>
      </c>
      <c r="S668" s="820"/>
      <c r="T668" s="1104"/>
    </row>
    <row r="669" spans="1:20" x14ac:dyDescent="0.25">
      <c r="A669" s="858" t="s">
        <v>346</v>
      </c>
      <c r="B669" s="812" t="s">
        <v>52</v>
      </c>
      <c r="C669" s="822" t="s">
        <v>53</v>
      </c>
      <c r="D669" s="829">
        <v>70841</v>
      </c>
      <c r="E669" s="907">
        <v>0</v>
      </c>
      <c r="F669" s="816">
        <v>23540000</v>
      </c>
      <c r="G669" s="817" t="s">
        <v>266</v>
      </c>
      <c r="H669" s="830">
        <v>100000</v>
      </c>
      <c r="I669" s="830">
        <v>200000</v>
      </c>
      <c r="J669" s="830">
        <v>100000</v>
      </c>
      <c r="K669" s="830">
        <f t="shared" si="58"/>
        <v>200000</v>
      </c>
      <c r="L669" s="830"/>
      <c r="M669" s="826">
        <v>200000</v>
      </c>
      <c r="N669" s="830"/>
      <c r="O669" s="830"/>
      <c r="P669" s="830"/>
      <c r="Q669" s="830"/>
      <c r="R669" s="1068">
        <f t="shared" si="57"/>
        <v>200000</v>
      </c>
      <c r="S669" s="820"/>
      <c r="T669" s="1104"/>
    </row>
    <row r="670" spans="1:20" x14ac:dyDescent="0.25">
      <c r="A670" s="858" t="s">
        <v>346</v>
      </c>
      <c r="B670" s="812" t="s">
        <v>7</v>
      </c>
      <c r="C670" s="822" t="s">
        <v>8</v>
      </c>
      <c r="D670" s="829">
        <v>70841</v>
      </c>
      <c r="E670" s="907">
        <v>0</v>
      </c>
      <c r="F670" s="816">
        <v>23540000</v>
      </c>
      <c r="G670" s="817" t="s">
        <v>266</v>
      </c>
      <c r="H670" s="830">
        <v>50000</v>
      </c>
      <c r="I670" s="830">
        <v>150000</v>
      </c>
      <c r="J670" s="830">
        <v>50000</v>
      </c>
      <c r="K670" s="830">
        <f t="shared" si="58"/>
        <v>150000</v>
      </c>
      <c r="L670" s="830"/>
      <c r="M670" s="826">
        <v>150000</v>
      </c>
      <c r="N670" s="830"/>
      <c r="O670" s="830"/>
      <c r="P670" s="830"/>
      <c r="Q670" s="830"/>
      <c r="R670" s="1068">
        <f t="shared" si="57"/>
        <v>150000</v>
      </c>
      <c r="S670" s="820"/>
      <c r="T670" s="1104"/>
    </row>
    <row r="671" spans="1:20" x14ac:dyDescent="0.25">
      <c r="A671" s="858" t="s">
        <v>346</v>
      </c>
      <c r="B671" s="812" t="s">
        <v>123</v>
      </c>
      <c r="C671" s="822" t="s">
        <v>124</v>
      </c>
      <c r="D671" s="829">
        <v>70841</v>
      </c>
      <c r="E671" s="907">
        <v>0</v>
      </c>
      <c r="F671" s="816">
        <v>23540000</v>
      </c>
      <c r="G671" s="817" t="s">
        <v>266</v>
      </c>
      <c r="H671" s="830">
        <v>30000</v>
      </c>
      <c r="I671" s="830">
        <v>100000</v>
      </c>
      <c r="J671" s="830">
        <v>30000</v>
      </c>
      <c r="K671" s="830">
        <f t="shared" si="58"/>
        <v>100000</v>
      </c>
      <c r="L671" s="830"/>
      <c r="M671" s="826">
        <v>100000</v>
      </c>
      <c r="N671" s="830"/>
      <c r="O671" s="830"/>
      <c r="P671" s="830"/>
      <c r="Q671" s="830"/>
      <c r="R671" s="1068">
        <f t="shared" si="57"/>
        <v>100000</v>
      </c>
      <c r="S671" s="820"/>
      <c r="T671" s="1104"/>
    </row>
    <row r="672" spans="1:20" x14ac:dyDescent="0.25">
      <c r="A672" s="858" t="s">
        <v>346</v>
      </c>
      <c r="B672" s="812" t="s">
        <v>19</v>
      </c>
      <c r="C672" s="822" t="s">
        <v>20</v>
      </c>
      <c r="D672" s="829">
        <v>70841</v>
      </c>
      <c r="E672" s="907">
        <v>0</v>
      </c>
      <c r="F672" s="816">
        <v>23540000</v>
      </c>
      <c r="G672" s="817" t="s">
        <v>266</v>
      </c>
      <c r="H672" s="830">
        <v>30000</v>
      </c>
      <c r="I672" s="830">
        <v>100000</v>
      </c>
      <c r="J672" s="830">
        <v>30000</v>
      </c>
      <c r="K672" s="830">
        <f t="shared" si="58"/>
        <v>100000</v>
      </c>
      <c r="L672" s="830"/>
      <c r="M672" s="826">
        <v>100000</v>
      </c>
      <c r="N672" s="830"/>
      <c r="O672" s="830"/>
      <c r="P672" s="830"/>
      <c r="Q672" s="830"/>
      <c r="R672" s="1068">
        <f t="shared" si="57"/>
        <v>100000</v>
      </c>
      <c r="S672" s="820"/>
      <c r="T672" s="1104"/>
    </row>
    <row r="673" spans="1:20" x14ac:dyDescent="0.25">
      <c r="A673" s="858" t="s">
        <v>346</v>
      </c>
      <c r="B673" s="812" t="s">
        <v>181</v>
      </c>
      <c r="C673" s="822" t="s">
        <v>182</v>
      </c>
      <c r="D673" s="829">
        <v>70841</v>
      </c>
      <c r="E673" s="907">
        <v>0</v>
      </c>
      <c r="F673" s="816">
        <v>23540000</v>
      </c>
      <c r="G673" s="817" t="s">
        <v>266</v>
      </c>
      <c r="H673" s="830">
        <v>50000</v>
      </c>
      <c r="I673" s="830">
        <v>150000</v>
      </c>
      <c r="J673" s="830">
        <v>50000</v>
      </c>
      <c r="K673" s="830">
        <f t="shared" si="58"/>
        <v>150000</v>
      </c>
      <c r="L673" s="830"/>
      <c r="M673" s="826">
        <v>150000</v>
      </c>
      <c r="N673" s="830"/>
      <c r="O673" s="830"/>
      <c r="P673" s="830"/>
      <c r="Q673" s="830"/>
      <c r="R673" s="1068">
        <f t="shared" si="57"/>
        <v>150000</v>
      </c>
      <c r="S673" s="820"/>
      <c r="T673" s="1104"/>
    </row>
    <row r="674" spans="1:20" x14ac:dyDescent="0.25">
      <c r="A674" s="858" t="s">
        <v>346</v>
      </c>
      <c r="B674" s="812" t="s">
        <v>99</v>
      </c>
      <c r="C674" s="822" t="s">
        <v>100</v>
      </c>
      <c r="D674" s="829">
        <v>70841</v>
      </c>
      <c r="E674" s="907">
        <v>0</v>
      </c>
      <c r="F674" s="816">
        <v>23540000</v>
      </c>
      <c r="G674" s="817" t="s">
        <v>266</v>
      </c>
      <c r="H674" s="830">
        <v>50000</v>
      </c>
      <c r="I674" s="830">
        <v>100000</v>
      </c>
      <c r="J674" s="830">
        <v>50000</v>
      </c>
      <c r="K674" s="830">
        <f t="shared" si="58"/>
        <v>100000</v>
      </c>
      <c r="L674" s="830"/>
      <c r="M674" s="826">
        <v>100000</v>
      </c>
      <c r="N674" s="830"/>
      <c r="O674" s="830"/>
      <c r="P674" s="830"/>
      <c r="Q674" s="830"/>
      <c r="R674" s="1068">
        <f t="shared" si="57"/>
        <v>100000</v>
      </c>
      <c r="S674" s="820"/>
      <c r="T674" s="1104"/>
    </row>
    <row r="675" spans="1:20" x14ac:dyDescent="0.25">
      <c r="A675" s="858" t="s">
        <v>346</v>
      </c>
      <c r="B675" s="832"/>
      <c r="C675" s="833" t="s">
        <v>312</v>
      </c>
      <c r="D675" s="834"/>
      <c r="E675" s="835"/>
      <c r="F675" s="836"/>
      <c r="G675" s="916"/>
      <c r="H675" s="905">
        <f>SUM(H664:H674)</f>
        <v>22735290</v>
      </c>
      <c r="I675" s="837">
        <f>SUM(I664:I674)</f>
        <v>420000000</v>
      </c>
      <c r="J675" s="905">
        <f>SUM(J664:J674)</f>
        <v>22735290</v>
      </c>
      <c r="K675" s="905">
        <f>SUM(K664:K674)</f>
        <v>217500000</v>
      </c>
      <c r="L675" s="837"/>
      <c r="M675" s="838">
        <f>SUM(M664:M674)</f>
        <v>217500000</v>
      </c>
      <c r="N675" s="837"/>
      <c r="O675" s="839">
        <f>SUM(O664:O674)</f>
        <v>24185290</v>
      </c>
      <c r="P675" s="839">
        <f>Q675-O675</f>
        <v>750000</v>
      </c>
      <c r="Q675" s="839">
        <f>SUM(Q664:Q674)</f>
        <v>24935290</v>
      </c>
      <c r="R675" s="1069">
        <f>M675-Q675</f>
        <v>192564710</v>
      </c>
      <c r="S675" s="840"/>
      <c r="T675" s="1106"/>
    </row>
    <row r="676" spans="1:20" x14ac:dyDescent="0.25">
      <c r="A676" s="858"/>
      <c r="B676" s="841"/>
      <c r="C676" s="842"/>
      <c r="D676" s="843"/>
      <c r="E676" s="844"/>
      <c r="F676" s="845"/>
      <c r="G676" s="917"/>
      <c r="H676" s="910"/>
      <c r="I676" s="846"/>
      <c r="J676" s="910"/>
      <c r="K676" s="910"/>
      <c r="L676" s="846"/>
      <c r="M676" s="847"/>
      <c r="N676" s="846"/>
      <c r="O676" s="846"/>
      <c r="P676" s="846"/>
      <c r="Q676" s="846"/>
      <c r="S676" s="848"/>
    </row>
    <row r="677" spans="1:20" x14ac:dyDescent="0.25">
      <c r="A677" s="858"/>
      <c r="B677" s="841"/>
      <c r="C677" s="842"/>
      <c r="D677" s="843"/>
      <c r="E677" s="844"/>
      <c r="F677" s="845"/>
      <c r="G677" s="917"/>
      <c r="H677" s="910"/>
      <c r="I677" s="846"/>
      <c r="J677" s="910"/>
      <c r="K677" s="910"/>
      <c r="L677" s="846"/>
      <c r="M677" s="847"/>
      <c r="N677" s="846"/>
      <c r="O677" s="846"/>
      <c r="P677" s="846"/>
      <c r="Q677" s="846"/>
      <c r="S677" s="848"/>
    </row>
    <row r="678" spans="1:20" x14ac:dyDescent="0.25">
      <c r="A678" s="858"/>
      <c r="B678" s="841"/>
      <c r="C678" s="842"/>
      <c r="D678" s="843"/>
      <c r="E678" s="844"/>
      <c r="F678" s="845"/>
      <c r="G678" s="917"/>
      <c r="H678" s="910"/>
      <c r="I678" s="846"/>
      <c r="J678" s="910"/>
      <c r="K678" s="910"/>
      <c r="L678" s="846"/>
      <c r="M678" s="847"/>
      <c r="N678" s="846"/>
      <c r="O678" s="846"/>
      <c r="P678" s="846"/>
      <c r="Q678" s="846"/>
      <c r="S678" s="848"/>
    </row>
    <row r="679" spans="1:20" x14ac:dyDescent="0.25">
      <c r="A679" s="858"/>
      <c r="B679" s="841"/>
      <c r="C679" s="842"/>
      <c r="D679" s="843"/>
      <c r="E679" s="844"/>
      <c r="F679" s="845"/>
      <c r="G679" s="917"/>
      <c r="H679" s="910"/>
      <c r="I679" s="846"/>
      <c r="J679" s="910"/>
      <c r="K679" s="910"/>
      <c r="L679" s="846"/>
      <c r="M679" s="847"/>
      <c r="N679" s="846"/>
      <c r="O679" s="846"/>
      <c r="P679" s="846"/>
      <c r="Q679" s="846"/>
      <c r="S679" s="848"/>
    </row>
    <row r="680" spans="1:20" x14ac:dyDescent="0.25">
      <c r="A680" s="858"/>
      <c r="B680" s="841"/>
      <c r="C680" s="842"/>
      <c r="D680" s="843"/>
      <c r="E680" s="844"/>
      <c r="F680" s="845"/>
      <c r="G680" s="917"/>
      <c r="H680" s="910"/>
      <c r="I680" s="846"/>
      <c r="J680" s="910"/>
      <c r="K680" s="910"/>
      <c r="L680" s="846"/>
      <c r="M680" s="847"/>
      <c r="N680" s="846"/>
      <c r="O680" s="846"/>
      <c r="P680" s="846"/>
      <c r="Q680" s="846"/>
      <c r="S680" s="848"/>
    </row>
    <row r="681" spans="1:20" x14ac:dyDescent="0.25">
      <c r="A681" s="858"/>
      <c r="B681" s="841"/>
      <c r="C681" s="842"/>
      <c r="D681" s="843"/>
      <c r="E681" s="844"/>
      <c r="F681" s="845"/>
      <c r="G681" s="917"/>
      <c r="H681" s="910"/>
      <c r="I681" s="846"/>
      <c r="J681" s="910"/>
      <c r="K681" s="910"/>
      <c r="L681" s="846"/>
      <c r="M681" s="847"/>
      <c r="N681" s="846"/>
      <c r="O681" s="846"/>
      <c r="P681" s="846"/>
      <c r="Q681" s="846"/>
      <c r="S681" s="848"/>
    </row>
    <row r="682" spans="1:20" x14ac:dyDescent="0.25">
      <c r="A682" s="858"/>
      <c r="B682" s="841"/>
      <c r="C682" s="842"/>
      <c r="D682" s="843"/>
      <c r="E682" s="844"/>
      <c r="F682" s="845"/>
      <c r="G682" s="917"/>
      <c r="H682" s="910"/>
      <c r="I682" s="846"/>
      <c r="J682" s="910"/>
      <c r="K682" s="910"/>
      <c r="L682" s="846"/>
      <c r="M682" s="847"/>
      <c r="N682" s="846"/>
      <c r="O682" s="846"/>
      <c r="P682" s="846"/>
      <c r="Q682" s="846"/>
      <c r="S682" s="848"/>
    </row>
    <row r="683" spans="1:20" x14ac:dyDescent="0.25">
      <c r="B683" s="1245" t="s">
        <v>2129</v>
      </c>
      <c r="C683" s="1245"/>
      <c r="D683" s="1245"/>
      <c r="E683" s="1245"/>
      <c r="F683" s="1245"/>
      <c r="G683" s="1245"/>
      <c r="H683" s="1245"/>
      <c r="I683" s="1245"/>
      <c r="J683" s="1245"/>
      <c r="K683" s="1245"/>
      <c r="L683" s="1245"/>
      <c r="M683" s="1245"/>
      <c r="N683" s="1245"/>
      <c r="O683" s="1245"/>
      <c r="P683" s="1245"/>
      <c r="Q683" s="1245"/>
      <c r="R683" s="1245"/>
      <c r="S683" s="1245"/>
    </row>
    <row r="684" spans="1:20" x14ac:dyDescent="0.25">
      <c r="B684" s="881" t="s">
        <v>1574</v>
      </c>
      <c r="C684" s="882"/>
      <c r="D684" s="883"/>
      <c r="E684" s="883"/>
      <c r="F684" s="883"/>
      <c r="G684" s="883"/>
      <c r="H684" s="884"/>
      <c r="I684" s="884"/>
      <c r="J684" s="884"/>
      <c r="K684" s="884"/>
      <c r="L684" s="884"/>
      <c r="M684" s="885"/>
      <c r="N684" s="884"/>
      <c r="O684" s="884"/>
      <c r="P684" s="884"/>
      <c r="Q684" s="884"/>
      <c r="R684" s="1074"/>
      <c r="S684" s="886"/>
    </row>
    <row r="685" spans="1:20" s="802" customFormat="1" ht="30" x14ac:dyDescent="0.25">
      <c r="B685" s="1234" t="s">
        <v>970</v>
      </c>
      <c r="C685" s="1239" t="s">
        <v>938</v>
      </c>
      <c r="D685" s="1236" t="s">
        <v>1024</v>
      </c>
      <c r="E685" s="1230" t="s">
        <v>1025</v>
      </c>
      <c r="F685" s="1236" t="s">
        <v>1026</v>
      </c>
      <c r="G685" s="1232" t="s">
        <v>1027</v>
      </c>
      <c r="H685" s="803" t="s">
        <v>1862</v>
      </c>
      <c r="I685" s="804" t="s">
        <v>1833</v>
      </c>
      <c r="J685" s="803" t="s">
        <v>1862</v>
      </c>
      <c r="K685" s="1228" t="s">
        <v>1948</v>
      </c>
      <c r="L685" s="1228" t="s">
        <v>1947</v>
      </c>
      <c r="M685" s="805" t="s">
        <v>1818</v>
      </c>
      <c r="N685" s="1228" t="s">
        <v>1819</v>
      </c>
      <c r="O685" s="806" t="s">
        <v>2115</v>
      </c>
      <c r="P685" s="1090" t="s">
        <v>2135</v>
      </c>
      <c r="Q685" s="1090" t="s">
        <v>2136</v>
      </c>
      <c r="R685" s="1065" t="s">
        <v>2132</v>
      </c>
      <c r="S685" s="807" t="s">
        <v>1850</v>
      </c>
      <c r="T685" s="1110" t="s">
        <v>1850</v>
      </c>
    </row>
    <row r="686" spans="1:20" s="802" customFormat="1" x14ac:dyDescent="0.25">
      <c r="B686" s="1235"/>
      <c r="C686" s="1240"/>
      <c r="D686" s="1237"/>
      <c r="E686" s="1231"/>
      <c r="F686" s="1237"/>
      <c r="G686" s="1233"/>
      <c r="H686" s="808"/>
      <c r="I686" s="808" t="s">
        <v>939</v>
      </c>
      <c r="J686" s="808"/>
      <c r="K686" s="1229"/>
      <c r="L686" s="1229"/>
      <c r="M686" s="809" t="s">
        <v>939</v>
      </c>
      <c r="N686" s="1229"/>
      <c r="O686" s="808" t="s">
        <v>939</v>
      </c>
      <c r="P686" s="808" t="s">
        <v>939</v>
      </c>
      <c r="Q686" s="808" t="s">
        <v>939</v>
      </c>
      <c r="R686" s="1066" t="s">
        <v>939</v>
      </c>
      <c r="S686" s="810"/>
      <c r="T686" s="1107"/>
    </row>
    <row r="687" spans="1:20" s="828" customFormat="1" x14ac:dyDescent="0.25">
      <c r="A687" s="858" t="s">
        <v>346</v>
      </c>
      <c r="B687" s="890" t="s">
        <v>212</v>
      </c>
      <c r="C687" s="822" t="s">
        <v>676</v>
      </c>
      <c r="D687" s="829">
        <v>70841</v>
      </c>
      <c r="E687" s="907">
        <v>0</v>
      </c>
      <c r="F687" s="823" t="s">
        <v>27</v>
      </c>
      <c r="G687" s="896" t="s">
        <v>235</v>
      </c>
      <c r="H687" s="871">
        <v>0</v>
      </c>
      <c r="I687" s="871">
        <v>10000000</v>
      </c>
      <c r="J687" s="871">
        <v>0</v>
      </c>
      <c r="K687" s="871">
        <f>M687</f>
        <v>0</v>
      </c>
      <c r="L687" s="871"/>
      <c r="M687" s="871">
        <v>0</v>
      </c>
      <c r="N687" s="871"/>
      <c r="O687" s="871"/>
      <c r="P687" s="871">
        <v>0</v>
      </c>
      <c r="Q687" s="871"/>
      <c r="R687" s="1068">
        <f t="shared" ref="R687:R692" si="59">M687-O687</f>
        <v>0</v>
      </c>
      <c r="S687" s="827"/>
      <c r="T687" s="822"/>
    </row>
    <row r="688" spans="1:20" s="828" customFormat="1" x14ac:dyDescent="0.25">
      <c r="A688" s="858" t="s">
        <v>346</v>
      </c>
      <c r="B688" s="890" t="s">
        <v>351</v>
      </c>
      <c r="C688" s="822" t="s">
        <v>1855</v>
      </c>
      <c r="D688" s="829">
        <v>70841</v>
      </c>
      <c r="E688" s="907">
        <v>0</v>
      </c>
      <c r="F688" s="823" t="s">
        <v>27</v>
      </c>
      <c r="G688" s="896" t="s">
        <v>235</v>
      </c>
      <c r="H688" s="871">
        <v>17208387</v>
      </c>
      <c r="I688" s="871">
        <v>0</v>
      </c>
      <c r="J688" s="871">
        <v>17208387</v>
      </c>
      <c r="K688" s="871">
        <f t="shared" ref="K688:K692" si="60">M688</f>
        <v>17300000</v>
      </c>
      <c r="L688" s="871"/>
      <c r="M688" s="871">
        <v>17300000</v>
      </c>
      <c r="N688" s="871"/>
      <c r="O688" s="871">
        <v>17208387</v>
      </c>
      <c r="P688" s="871">
        <f>Q688-O688</f>
        <v>0</v>
      </c>
      <c r="Q688" s="871">
        <v>17208387</v>
      </c>
      <c r="R688" s="1068">
        <f t="shared" si="59"/>
        <v>91613</v>
      </c>
      <c r="S688" s="827"/>
      <c r="T688" s="822" t="s">
        <v>2145</v>
      </c>
    </row>
    <row r="689" spans="1:20" s="828" customFormat="1" x14ac:dyDescent="0.25">
      <c r="A689" s="858" t="s">
        <v>346</v>
      </c>
      <c r="B689" s="890" t="s">
        <v>455</v>
      </c>
      <c r="C689" s="822" t="s">
        <v>213</v>
      </c>
      <c r="D689" s="829">
        <v>70841</v>
      </c>
      <c r="E689" s="907">
        <v>0</v>
      </c>
      <c r="F689" s="823" t="s">
        <v>27</v>
      </c>
      <c r="G689" s="896" t="s">
        <v>235</v>
      </c>
      <c r="H689" s="871">
        <v>0</v>
      </c>
      <c r="I689" s="871">
        <v>20000000</v>
      </c>
      <c r="J689" s="871">
        <v>0</v>
      </c>
      <c r="K689" s="871">
        <f t="shared" si="60"/>
        <v>0</v>
      </c>
      <c r="L689" s="871"/>
      <c r="M689" s="871">
        <v>0</v>
      </c>
      <c r="N689" s="871"/>
      <c r="O689" s="871"/>
      <c r="P689" s="871">
        <v>0</v>
      </c>
      <c r="Q689" s="871"/>
      <c r="R689" s="1068">
        <f t="shared" si="59"/>
        <v>0</v>
      </c>
      <c r="S689" s="827"/>
      <c r="T689" s="822"/>
    </row>
    <row r="690" spans="1:20" s="828" customFormat="1" ht="45" x14ac:dyDescent="0.25">
      <c r="A690" s="858" t="s">
        <v>346</v>
      </c>
      <c r="B690" s="890" t="s">
        <v>243</v>
      </c>
      <c r="C690" s="822" t="s">
        <v>687</v>
      </c>
      <c r="D690" s="829">
        <v>70841</v>
      </c>
      <c r="E690" s="907">
        <v>0</v>
      </c>
      <c r="F690" s="823" t="s">
        <v>27</v>
      </c>
      <c r="G690" s="896" t="s">
        <v>235</v>
      </c>
      <c r="H690" s="871">
        <v>26068000</v>
      </c>
      <c r="I690" s="871">
        <v>50000000</v>
      </c>
      <c r="J690" s="871">
        <v>26068000</v>
      </c>
      <c r="K690" s="871">
        <f t="shared" si="60"/>
        <v>26068000</v>
      </c>
      <c r="L690" s="871"/>
      <c r="M690" s="871">
        <v>26068000</v>
      </c>
      <c r="N690" s="871"/>
      <c r="O690" s="871">
        <v>26068000</v>
      </c>
      <c r="P690" s="871">
        <f>Q690-O690</f>
        <v>0</v>
      </c>
      <c r="Q690" s="871">
        <v>26068000</v>
      </c>
      <c r="R690" s="1068">
        <f t="shared" si="59"/>
        <v>0</v>
      </c>
      <c r="S690" s="827"/>
      <c r="T690" s="990" t="s">
        <v>2144</v>
      </c>
    </row>
    <row r="691" spans="1:20" s="828" customFormat="1" x14ac:dyDescent="0.25">
      <c r="A691" s="858" t="s">
        <v>346</v>
      </c>
      <c r="B691" s="890" t="s">
        <v>158</v>
      </c>
      <c r="C691" s="822" t="s">
        <v>366</v>
      </c>
      <c r="D691" s="829">
        <v>70841</v>
      </c>
      <c r="E691" s="907">
        <v>0</v>
      </c>
      <c r="F691" s="823" t="s">
        <v>27</v>
      </c>
      <c r="G691" s="896" t="s">
        <v>235</v>
      </c>
      <c r="H691" s="871">
        <v>1110000</v>
      </c>
      <c r="I691" s="871">
        <v>1000000</v>
      </c>
      <c r="J691" s="871">
        <v>1110000</v>
      </c>
      <c r="K691" s="871">
        <f t="shared" si="60"/>
        <v>1110000</v>
      </c>
      <c r="L691" s="871"/>
      <c r="M691" s="871">
        <v>1110000</v>
      </c>
      <c r="N691" s="871"/>
      <c r="O691" s="871">
        <v>1000000</v>
      </c>
      <c r="P691" s="871">
        <v>0</v>
      </c>
      <c r="Q691" s="871">
        <v>1000000</v>
      </c>
      <c r="R691" s="1068">
        <f t="shared" si="59"/>
        <v>110000</v>
      </c>
      <c r="S691" s="827"/>
      <c r="T691" s="822" t="s">
        <v>778</v>
      </c>
    </row>
    <row r="692" spans="1:20" s="828" customFormat="1" x14ac:dyDescent="0.25">
      <c r="A692" s="858" t="s">
        <v>346</v>
      </c>
      <c r="B692" s="823" t="s">
        <v>206</v>
      </c>
      <c r="C692" s="822" t="s">
        <v>1857</v>
      </c>
      <c r="D692" s="829">
        <v>70841</v>
      </c>
      <c r="E692" s="907">
        <v>0</v>
      </c>
      <c r="F692" s="823" t="s">
        <v>27</v>
      </c>
      <c r="G692" s="896" t="s">
        <v>235</v>
      </c>
      <c r="H692" s="871">
        <v>0</v>
      </c>
      <c r="I692" s="871">
        <v>2000000</v>
      </c>
      <c r="J692" s="871">
        <v>0</v>
      </c>
      <c r="K692" s="871">
        <f t="shared" si="60"/>
        <v>0</v>
      </c>
      <c r="L692" s="871"/>
      <c r="M692" s="871">
        <v>0</v>
      </c>
      <c r="N692" s="871"/>
      <c r="O692" s="871"/>
      <c r="P692" s="871">
        <v>0</v>
      </c>
      <c r="Q692" s="871"/>
      <c r="R692" s="1068">
        <f t="shared" si="59"/>
        <v>0</v>
      </c>
      <c r="S692" s="827"/>
      <c r="T692" s="822"/>
    </row>
    <row r="693" spans="1:20" s="828" customFormat="1" x14ac:dyDescent="0.25">
      <c r="A693" s="858" t="s">
        <v>346</v>
      </c>
      <c r="B693" s="887"/>
      <c r="C693" s="833" t="s">
        <v>26</v>
      </c>
      <c r="D693" s="887"/>
      <c r="E693" s="897"/>
      <c r="F693" s="887"/>
      <c r="G693" s="898"/>
      <c r="H693" s="768">
        <f>SUM(H687:H692)</f>
        <v>44386387</v>
      </c>
      <c r="I693" s="768">
        <f>SUM(I687:I692)</f>
        <v>83000000</v>
      </c>
      <c r="J693" s="768">
        <f>SUM(J687:J692)</f>
        <v>44386387</v>
      </c>
      <c r="K693" s="768">
        <f>SUM(K687:K692)</f>
        <v>44478000</v>
      </c>
      <c r="L693" s="768"/>
      <c r="M693" s="768">
        <f>SUM(M687:M692)</f>
        <v>44478000</v>
      </c>
      <c r="N693" s="768"/>
      <c r="O693" s="899">
        <f>SUM(O687:O692)</f>
        <v>44276387</v>
      </c>
      <c r="P693" s="899">
        <v>0</v>
      </c>
      <c r="Q693" s="899">
        <f>SUM(Q688:Q692)</f>
        <v>44276387</v>
      </c>
      <c r="R693" s="1069">
        <f>M693-Q693</f>
        <v>201613</v>
      </c>
      <c r="S693" s="908"/>
      <c r="T693" s="1003"/>
    </row>
    <row r="694" spans="1:20" s="828" customFormat="1" x14ac:dyDescent="0.25">
      <c r="A694" s="858"/>
      <c r="B694" s="888"/>
      <c r="C694" s="842"/>
      <c r="D694" s="888"/>
      <c r="E694" s="902"/>
      <c r="F694" s="888"/>
      <c r="G694" s="903"/>
      <c r="H694" s="771"/>
      <c r="I694" s="771"/>
      <c r="J694" s="771"/>
      <c r="K694" s="771"/>
      <c r="L694" s="771"/>
      <c r="M694" s="771"/>
      <c r="N694" s="771"/>
      <c r="O694" s="771"/>
      <c r="P694" s="771"/>
      <c r="Q694" s="771"/>
      <c r="R694" s="1075"/>
      <c r="S694" s="904"/>
    </row>
    <row r="695" spans="1:20" s="828" customFormat="1" x14ac:dyDescent="0.25">
      <c r="A695" s="858"/>
      <c r="B695" s="888"/>
      <c r="C695" s="842"/>
      <c r="D695" s="888"/>
      <c r="E695" s="902"/>
      <c r="F695" s="888"/>
      <c r="G695" s="903"/>
      <c r="H695" s="771"/>
      <c r="I695" s="771"/>
      <c r="J695" s="771"/>
      <c r="K695" s="771"/>
      <c r="L695" s="771"/>
      <c r="M695" s="771"/>
      <c r="N695" s="771"/>
      <c r="O695" s="771"/>
      <c r="P695" s="771"/>
      <c r="Q695" s="771"/>
      <c r="R695" s="1075"/>
      <c r="S695" s="904"/>
    </row>
    <row r="696" spans="1:20" s="828" customFormat="1" x14ac:dyDescent="0.25">
      <c r="A696" s="858"/>
      <c r="B696" s="888"/>
      <c r="C696" s="842"/>
      <c r="D696" s="888"/>
      <c r="E696" s="902"/>
      <c r="F696" s="888"/>
      <c r="G696" s="903"/>
      <c r="H696" s="771"/>
      <c r="I696" s="771"/>
      <c r="J696" s="771"/>
      <c r="K696" s="771"/>
      <c r="L696" s="771"/>
      <c r="M696" s="771"/>
      <c r="N696" s="771"/>
      <c r="O696" s="771"/>
      <c r="P696" s="771"/>
      <c r="Q696" s="771"/>
      <c r="R696" s="1075"/>
      <c r="S696" s="904"/>
    </row>
    <row r="697" spans="1:20" s="828" customFormat="1" x14ac:dyDescent="0.25">
      <c r="A697" s="858"/>
      <c r="B697" s="888"/>
      <c r="C697" s="842"/>
      <c r="D697" s="888"/>
      <c r="E697" s="902"/>
      <c r="F697" s="888"/>
      <c r="G697" s="903"/>
      <c r="H697" s="771"/>
      <c r="I697" s="771"/>
      <c r="J697" s="771"/>
      <c r="K697" s="771"/>
      <c r="L697" s="771"/>
      <c r="M697" s="771"/>
      <c r="N697" s="771"/>
      <c r="O697" s="771"/>
      <c r="P697" s="771"/>
      <c r="Q697" s="771"/>
      <c r="R697" s="1075"/>
      <c r="S697" s="904"/>
    </row>
    <row r="698" spans="1:20" s="828" customFormat="1" x14ac:dyDescent="0.25">
      <c r="A698" s="858"/>
      <c r="B698" s="888"/>
      <c r="C698" s="842"/>
      <c r="D698" s="888"/>
      <c r="E698" s="902"/>
      <c r="F698" s="888"/>
      <c r="G698" s="903"/>
      <c r="H698" s="771"/>
      <c r="I698" s="771"/>
      <c r="J698" s="771"/>
      <c r="K698" s="771"/>
      <c r="L698" s="771"/>
      <c r="M698" s="771"/>
      <c r="N698" s="771"/>
      <c r="O698" s="771"/>
      <c r="P698" s="771"/>
      <c r="Q698" s="771"/>
      <c r="R698" s="1075"/>
      <c r="S698" s="904"/>
    </row>
    <row r="699" spans="1:20" s="828" customFormat="1" x14ac:dyDescent="0.25">
      <c r="A699" s="858"/>
      <c r="B699" s="888"/>
      <c r="C699" s="842"/>
      <c r="D699" s="888"/>
      <c r="E699" s="902"/>
      <c r="F699" s="888"/>
      <c r="G699" s="903"/>
      <c r="H699" s="771"/>
      <c r="I699" s="771"/>
      <c r="J699" s="771"/>
      <c r="K699" s="771"/>
      <c r="L699" s="771"/>
      <c r="M699" s="771"/>
      <c r="N699" s="771"/>
      <c r="O699" s="771"/>
      <c r="P699" s="771"/>
      <c r="Q699" s="771"/>
      <c r="R699" s="1075"/>
      <c r="S699" s="904"/>
    </row>
    <row r="700" spans="1:20" s="828" customFormat="1" x14ac:dyDescent="0.25">
      <c r="A700" s="858"/>
      <c r="B700" s="888"/>
      <c r="C700" s="842"/>
      <c r="D700" s="888"/>
      <c r="E700" s="902"/>
      <c r="F700" s="888"/>
      <c r="G700" s="903"/>
      <c r="H700" s="771"/>
      <c r="I700" s="771"/>
      <c r="J700" s="771"/>
      <c r="K700" s="771"/>
      <c r="L700" s="771"/>
      <c r="M700" s="771"/>
      <c r="N700" s="771"/>
      <c r="O700" s="771"/>
      <c r="P700" s="771"/>
      <c r="Q700" s="771"/>
      <c r="R700" s="1075"/>
      <c r="S700" s="904"/>
    </row>
    <row r="701" spans="1:20" s="828" customFormat="1" x14ac:dyDescent="0.25">
      <c r="A701" s="858"/>
      <c r="B701" s="888"/>
      <c r="C701" s="842"/>
      <c r="D701" s="888"/>
      <c r="E701" s="902"/>
      <c r="F701" s="888"/>
      <c r="G701" s="903"/>
      <c r="H701" s="771"/>
      <c r="I701" s="771"/>
      <c r="J701" s="771"/>
      <c r="K701" s="771"/>
      <c r="L701" s="771"/>
      <c r="M701" s="771"/>
      <c r="N701" s="771"/>
      <c r="O701" s="771"/>
      <c r="P701" s="771"/>
      <c r="Q701" s="771"/>
      <c r="R701" s="1075"/>
      <c r="S701" s="904"/>
    </row>
    <row r="702" spans="1:20" s="828" customFormat="1" x14ac:dyDescent="0.25">
      <c r="A702" s="858"/>
      <c r="B702" s="888"/>
      <c r="C702" s="842"/>
      <c r="D702" s="888"/>
      <c r="E702" s="902"/>
      <c r="F702" s="888"/>
      <c r="G702" s="903"/>
      <c r="H702" s="771"/>
      <c r="I702" s="771"/>
      <c r="J702" s="771"/>
      <c r="K702" s="771"/>
      <c r="L702" s="771"/>
      <c r="M702" s="771"/>
      <c r="N702" s="771"/>
      <c r="O702" s="771"/>
      <c r="P702" s="771"/>
      <c r="Q702" s="771"/>
      <c r="R702" s="1075"/>
      <c r="S702" s="904"/>
    </row>
    <row r="703" spans="1:20" s="828" customFormat="1" x14ac:dyDescent="0.25">
      <c r="A703" s="858"/>
      <c r="B703" s="888"/>
      <c r="C703" s="842"/>
      <c r="D703" s="888"/>
      <c r="E703" s="902"/>
      <c r="F703" s="888"/>
      <c r="G703" s="903"/>
      <c r="H703" s="771"/>
      <c r="I703" s="771"/>
      <c r="J703" s="771"/>
      <c r="K703" s="771"/>
      <c r="L703" s="771"/>
      <c r="M703" s="771"/>
      <c r="N703" s="771"/>
      <c r="O703" s="771"/>
      <c r="P703" s="771"/>
      <c r="Q703" s="771"/>
      <c r="R703" s="1075"/>
      <c r="S703" s="904"/>
    </row>
    <row r="704" spans="1:20" s="828" customFormat="1" x14ac:dyDescent="0.25">
      <c r="A704" s="858"/>
      <c r="B704" s="888"/>
      <c r="C704" s="842"/>
      <c r="D704" s="888"/>
      <c r="E704" s="902"/>
      <c r="F704" s="888"/>
      <c r="G704" s="903"/>
      <c r="H704" s="771"/>
      <c r="I704" s="771"/>
      <c r="J704" s="771"/>
      <c r="K704" s="771"/>
      <c r="L704" s="771"/>
      <c r="M704" s="771"/>
      <c r="N704" s="771"/>
      <c r="O704" s="771"/>
      <c r="P704" s="771"/>
      <c r="Q704" s="771"/>
      <c r="R704" s="1075"/>
      <c r="S704" s="904"/>
    </row>
    <row r="705" spans="1:20" s="828" customFormat="1" x14ac:dyDescent="0.25">
      <c r="A705" s="858"/>
      <c r="B705" s="888"/>
      <c r="C705" s="842"/>
      <c r="D705" s="888"/>
      <c r="E705" s="902"/>
      <c r="F705" s="888"/>
      <c r="G705" s="903"/>
      <c r="H705" s="771"/>
      <c r="I705" s="771"/>
      <c r="J705" s="771"/>
      <c r="K705" s="771"/>
      <c r="L705" s="771"/>
      <c r="M705" s="771"/>
      <c r="N705" s="771"/>
      <c r="O705" s="771"/>
      <c r="P705" s="771"/>
      <c r="Q705" s="771"/>
      <c r="R705" s="1075"/>
      <c r="S705" s="904"/>
    </row>
    <row r="706" spans="1:20" s="828" customFormat="1" x14ac:dyDescent="0.25">
      <c r="A706" s="858"/>
      <c r="B706" s="888"/>
      <c r="C706" s="842"/>
      <c r="D706" s="888"/>
      <c r="E706" s="902"/>
      <c r="F706" s="888"/>
      <c r="G706" s="903"/>
      <c r="H706" s="771"/>
      <c r="I706" s="771"/>
      <c r="J706" s="771"/>
      <c r="K706" s="771"/>
      <c r="L706" s="771"/>
      <c r="M706" s="771"/>
      <c r="N706" s="771"/>
      <c r="O706" s="771"/>
      <c r="P706" s="771"/>
      <c r="Q706" s="771"/>
      <c r="R706" s="1075"/>
      <c r="S706" s="904"/>
    </row>
    <row r="707" spans="1:20" s="828" customFormat="1" x14ac:dyDescent="0.25">
      <c r="A707" s="858"/>
      <c r="B707" s="888"/>
      <c r="C707" s="842"/>
      <c r="D707" s="888"/>
      <c r="E707" s="902"/>
      <c r="F707" s="888"/>
      <c r="G707" s="903"/>
      <c r="H707" s="771"/>
      <c r="I707" s="771"/>
      <c r="J707" s="771"/>
      <c r="K707" s="771"/>
      <c r="L707" s="771"/>
      <c r="M707" s="771"/>
      <c r="N707" s="771"/>
      <c r="O707" s="771"/>
      <c r="P707" s="771"/>
      <c r="Q707" s="771"/>
      <c r="R707" s="1075"/>
      <c r="S707" s="904"/>
    </row>
    <row r="708" spans="1:20" s="828" customFormat="1" x14ac:dyDescent="0.25">
      <c r="A708" s="858"/>
      <c r="B708" s="888"/>
      <c r="C708" s="842"/>
      <c r="D708" s="888"/>
      <c r="E708" s="902"/>
      <c r="F708" s="888"/>
      <c r="G708" s="903"/>
      <c r="H708" s="771"/>
      <c r="I708" s="771"/>
      <c r="J708" s="771"/>
      <c r="K708" s="771"/>
      <c r="L708" s="771"/>
      <c r="M708" s="771"/>
      <c r="N708" s="771"/>
      <c r="O708" s="771"/>
      <c r="P708" s="771"/>
      <c r="Q708" s="771"/>
      <c r="R708" s="1075"/>
      <c r="S708" s="904"/>
    </row>
    <row r="709" spans="1:20" s="828" customFormat="1" x14ac:dyDescent="0.25">
      <c r="A709" s="858"/>
      <c r="B709" s="888"/>
      <c r="C709" s="842"/>
      <c r="D709" s="888"/>
      <c r="E709" s="902"/>
      <c r="F709" s="888"/>
      <c r="G709" s="903"/>
      <c r="H709" s="771"/>
      <c r="I709" s="771"/>
      <c r="J709" s="771"/>
      <c r="K709" s="771"/>
      <c r="L709" s="771"/>
      <c r="M709" s="771"/>
      <c r="N709" s="771"/>
      <c r="O709" s="771"/>
      <c r="P709" s="771"/>
      <c r="Q709" s="771"/>
      <c r="R709" s="1075"/>
      <c r="S709" s="904"/>
    </row>
    <row r="710" spans="1:20" s="828" customFormat="1" x14ac:dyDescent="0.25">
      <c r="A710" s="858"/>
      <c r="B710" s="888"/>
      <c r="C710" s="842"/>
      <c r="D710" s="888"/>
      <c r="E710" s="902"/>
      <c r="F710" s="888"/>
      <c r="G710" s="903"/>
      <c r="H710" s="771"/>
      <c r="I710" s="771"/>
      <c r="J710" s="771"/>
      <c r="K710" s="771"/>
      <c r="L710" s="771"/>
      <c r="M710" s="771"/>
      <c r="N710" s="771"/>
      <c r="O710" s="771"/>
      <c r="P710" s="771"/>
      <c r="Q710" s="771"/>
      <c r="R710" s="1075"/>
      <c r="S710" s="904"/>
    </row>
    <row r="711" spans="1:20" s="828" customFormat="1" x14ac:dyDescent="0.25">
      <c r="A711" s="858"/>
      <c r="B711" s="888"/>
      <c r="C711" s="842"/>
      <c r="D711" s="888"/>
      <c r="E711" s="902"/>
      <c r="F711" s="888"/>
      <c r="G711" s="903"/>
      <c r="H711" s="771"/>
      <c r="I711" s="771"/>
      <c r="J711" s="771"/>
      <c r="K711" s="771"/>
      <c r="L711" s="771"/>
      <c r="M711" s="771"/>
      <c r="N711" s="771"/>
      <c r="O711" s="771"/>
      <c r="P711" s="771"/>
      <c r="Q711" s="771"/>
      <c r="R711" s="1075"/>
      <c r="S711" s="904"/>
    </row>
    <row r="712" spans="1:20" s="828" customFormat="1" x14ac:dyDescent="0.25">
      <c r="A712" s="858"/>
      <c r="B712" s="888"/>
      <c r="C712" s="842"/>
      <c r="D712" s="888"/>
      <c r="E712" s="902"/>
      <c r="F712" s="888"/>
      <c r="G712" s="903"/>
      <c r="H712" s="771"/>
      <c r="I712" s="771"/>
      <c r="J712" s="771"/>
      <c r="K712" s="771"/>
      <c r="L712" s="771"/>
      <c r="M712" s="771"/>
      <c r="N712" s="771"/>
      <c r="O712" s="771"/>
      <c r="P712" s="771"/>
      <c r="Q712" s="771"/>
      <c r="R712" s="1075"/>
      <c r="S712" s="904"/>
    </row>
    <row r="713" spans="1:20" s="828" customFormat="1" x14ac:dyDescent="0.25">
      <c r="A713" s="858"/>
      <c r="B713" s="888"/>
      <c r="C713" s="842"/>
      <c r="D713" s="888"/>
      <c r="E713" s="902"/>
      <c r="F713" s="888"/>
      <c r="G713" s="903"/>
      <c r="H713" s="771"/>
      <c r="I713" s="771"/>
      <c r="J713" s="771"/>
      <c r="K713" s="771"/>
      <c r="L713" s="771"/>
      <c r="M713" s="771"/>
      <c r="N713" s="771"/>
      <c r="O713" s="771"/>
      <c r="P713" s="771"/>
      <c r="Q713" s="771"/>
      <c r="R713" s="1075"/>
      <c r="S713" s="904"/>
    </row>
    <row r="714" spans="1:20" s="828" customFormat="1" x14ac:dyDescent="0.25">
      <c r="A714" s="858"/>
      <c r="B714" s="888"/>
      <c r="C714" s="842"/>
      <c r="D714" s="888"/>
      <c r="E714" s="902"/>
      <c r="F714" s="888"/>
      <c r="G714" s="903"/>
      <c r="H714" s="771"/>
      <c r="I714" s="771"/>
      <c r="J714" s="771"/>
      <c r="K714" s="771"/>
      <c r="L714" s="771"/>
      <c r="M714" s="771"/>
      <c r="N714" s="771"/>
      <c r="O714" s="771"/>
      <c r="P714" s="771"/>
      <c r="Q714" s="771"/>
      <c r="R714" s="1075"/>
      <c r="S714" s="904"/>
    </row>
    <row r="715" spans="1:20" s="828" customFormat="1" x14ac:dyDescent="0.25">
      <c r="A715" s="858"/>
      <c r="B715" s="888"/>
      <c r="C715" s="842"/>
      <c r="D715" s="888"/>
      <c r="E715" s="902"/>
      <c r="F715" s="888"/>
      <c r="G715" s="903"/>
      <c r="H715" s="771"/>
      <c r="I715" s="771"/>
      <c r="J715" s="771"/>
      <c r="K715" s="771"/>
      <c r="L715" s="771"/>
      <c r="M715" s="771"/>
      <c r="N715" s="771"/>
      <c r="O715" s="771"/>
      <c r="P715" s="771"/>
      <c r="Q715" s="771"/>
      <c r="R715" s="1075"/>
      <c r="S715" s="904"/>
    </row>
    <row r="716" spans="1:20" s="828" customFormat="1" x14ac:dyDescent="0.25">
      <c r="A716" s="858"/>
      <c r="B716" s="888"/>
      <c r="C716" s="842"/>
      <c r="D716" s="888"/>
      <c r="E716" s="902"/>
      <c r="F716" s="888"/>
      <c r="G716" s="903"/>
      <c r="H716" s="771"/>
      <c r="I716" s="771"/>
      <c r="J716" s="771"/>
      <c r="K716" s="771"/>
      <c r="L716" s="771"/>
      <c r="M716" s="771"/>
      <c r="N716" s="771"/>
      <c r="O716" s="771"/>
      <c r="P716" s="771"/>
      <c r="Q716" s="771"/>
      <c r="R716" s="1075"/>
      <c r="S716" s="904"/>
    </row>
    <row r="717" spans="1:20" ht="13.5" customHeight="1" x14ac:dyDescent="0.25">
      <c r="B717" s="1238" t="s">
        <v>2128</v>
      </c>
      <c r="C717" s="1238"/>
      <c r="D717" s="1238"/>
      <c r="E717" s="1238"/>
      <c r="F717" s="1238"/>
      <c r="G717" s="1238"/>
      <c r="H717" s="1238"/>
      <c r="I717" s="1238"/>
      <c r="J717" s="1238"/>
      <c r="K717" s="1238"/>
      <c r="L717" s="1238"/>
      <c r="M717" s="1238"/>
      <c r="N717" s="1238"/>
      <c r="O717" s="1238"/>
      <c r="P717" s="1238"/>
      <c r="Q717" s="1238"/>
      <c r="R717" s="1238"/>
      <c r="S717" s="1238"/>
    </row>
    <row r="718" spans="1:20" ht="13.5" customHeight="1" x14ac:dyDescent="0.25">
      <c r="B718" s="881" t="s">
        <v>1575</v>
      </c>
      <c r="C718" s="882"/>
      <c r="D718" s="883"/>
      <c r="E718" s="883"/>
      <c r="F718" s="883"/>
      <c r="G718" s="883"/>
      <c r="H718" s="884"/>
      <c r="I718" s="884"/>
      <c r="J718" s="884"/>
      <c r="K718" s="884"/>
      <c r="L718" s="884"/>
      <c r="M718" s="885"/>
      <c r="N718" s="884"/>
      <c r="O718" s="884"/>
      <c r="P718" s="884"/>
      <c r="Q718" s="884"/>
      <c r="R718" s="1074"/>
      <c r="S718" s="886"/>
    </row>
    <row r="719" spans="1:20" s="802" customFormat="1" ht="30" x14ac:dyDescent="0.25">
      <c r="B719" s="1234" t="s">
        <v>970</v>
      </c>
      <c r="C719" s="1239" t="s">
        <v>938</v>
      </c>
      <c r="D719" s="1236" t="s">
        <v>1024</v>
      </c>
      <c r="E719" s="1230" t="s">
        <v>1025</v>
      </c>
      <c r="F719" s="1236" t="s">
        <v>1026</v>
      </c>
      <c r="G719" s="1232" t="s">
        <v>1027</v>
      </c>
      <c r="H719" s="803" t="s">
        <v>1862</v>
      </c>
      <c r="I719" s="804" t="s">
        <v>1833</v>
      </c>
      <c r="J719" s="803" t="s">
        <v>1862</v>
      </c>
      <c r="K719" s="1228" t="s">
        <v>1948</v>
      </c>
      <c r="L719" s="1228" t="s">
        <v>1947</v>
      </c>
      <c r="M719" s="805" t="s">
        <v>1818</v>
      </c>
      <c r="N719" s="1228" t="s">
        <v>1819</v>
      </c>
      <c r="O719" s="806" t="s">
        <v>2115</v>
      </c>
      <c r="P719" s="1090" t="s">
        <v>2135</v>
      </c>
      <c r="Q719" s="1090" t="s">
        <v>2136</v>
      </c>
      <c r="R719" s="1065" t="s">
        <v>2132</v>
      </c>
      <c r="S719" s="807" t="s">
        <v>1850</v>
      </c>
      <c r="T719" s="1116" t="s">
        <v>1850</v>
      </c>
    </row>
    <row r="720" spans="1:20" s="802" customFormat="1" ht="13.5" customHeight="1" x14ac:dyDescent="0.25">
      <c r="B720" s="1235"/>
      <c r="C720" s="1240"/>
      <c r="D720" s="1237"/>
      <c r="E720" s="1231"/>
      <c r="F720" s="1237"/>
      <c r="G720" s="1233"/>
      <c r="H720" s="808"/>
      <c r="I720" s="808" t="s">
        <v>939</v>
      </c>
      <c r="J720" s="808"/>
      <c r="K720" s="1229"/>
      <c r="L720" s="1229"/>
      <c r="M720" s="809" t="s">
        <v>939</v>
      </c>
      <c r="N720" s="1229"/>
      <c r="O720" s="808" t="s">
        <v>939</v>
      </c>
      <c r="P720" s="808" t="s">
        <v>939</v>
      </c>
      <c r="Q720" s="808" t="s">
        <v>939</v>
      </c>
      <c r="R720" s="1066" t="s">
        <v>939</v>
      </c>
      <c r="S720" s="1113"/>
      <c r="T720" s="1107"/>
    </row>
    <row r="721" spans="1:20" ht="13.5" customHeight="1" x14ac:dyDescent="0.25">
      <c r="A721" s="858" t="s">
        <v>709</v>
      </c>
      <c r="B721" s="812" t="s">
        <v>24</v>
      </c>
      <c r="C721" s="813" t="s">
        <v>290</v>
      </c>
      <c r="D721" s="814" t="s">
        <v>1</v>
      </c>
      <c r="E721" s="907">
        <v>0</v>
      </c>
      <c r="F721" s="816" t="s">
        <v>27</v>
      </c>
      <c r="G721" s="817" t="s">
        <v>266</v>
      </c>
      <c r="H721" s="818">
        <v>124994783</v>
      </c>
      <c r="I721" s="818">
        <v>488000000</v>
      </c>
      <c r="J721" s="818">
        <v>124994783</v>
      </c>
      <c r="K721" s="818">
        <f>M721</f>
        <v>350000000</v>
      </c>
      <c r="L721" s="818"/>
      <c r="M721" s="819">
        <v>350000000</v>
      </c>
      <c r="N721" s="818"/>
      <c r="O721" s="818">
        <v>149825112</v>
      </c>
      <c r="P721" s="818">
        <f>Q721-O721</f>
        <v>73406048.49000001</v>
      </c>
      <c r="Q721" s="818">
        <v>223231160.49000001</v>
      </c>
      <c r="R721" s="1068">
        <f>M721-Q721</f>
        <v>126768839.50999999</v>
      </c>
      <c r="S721" s="909"/>
      <c r="T721" s="1104"/>
    </row>
    <row r="722" spans="1:20" s="831" customFormat="1" ht="13.5" customHeight="1" x14ac:dyDescent="0.25">
      <c r="A722" s="858" t="s">
        <v>709</v>
      </c>
      <c r="B722" s="825" t="s">
        <v>25</v>
      </c>
      <c r="C722" s="822" t="s">
        <v>59</v>
      </c>
      <c r="D722" s="829" t="s">
        <v>259</v>
      </c>
      <c r="E722" s="907">
        <v>0</v>
      </c>
      <c r="F722" s="816" t="s">
        <v>27</v>
      </c>
      <c r="G722" s="817" t="s">
        <v>266</v>
      </c>
      <c r="H722" s="830">
        <v>22150000</v>
      </c>
      <c r="I722" s="830">
        <v>150000000</v>
      </c>
      <c r="J722" s="830">
        <v>22150000</v>
      </c>
      <c r="K722" s="830">
        <f>M722</f>
        <v>150000000</v>
      </c>
      <c r="L722" s="830"/>
      <c r="M722" s="826">
        <v>150000000</v>
      </c>
      <c r="N722" s="830"/>
      <c r="O722" s="830">
        <v>29150000</v>
      </c>
      <c r="P722" s="830">
        <f>Q722-O722</f>
        <v>13900000</v>
      </c>
      <c r="Q722" s="830">
        <v>43050000</v>
      </c>
      <c r="R722" s="1068">
        <f t="shared" ref="R722:R750" si="61">M722-Q722</f>
        <v>106950000</v>
      </c>
      <c r="S722" s="820"/>
      <c r="T722" s="1105"/>
    </row>
    <row r="723" spans="1:20" ht="13.5" customHeight="1" x14ac:dyDescent="0.25">
      <c r="A723" s="858" t="s">
        <v>709</v>
      </c>
      <c r="B723" s="812" t="s">
        <v>2</v>
      </c>
      <c r="C723" s="822" t="s">
        <v>60</v>
      </c>
      <c r="D723" s="829" t="s">
        <v>259</v>
      </c>
      <c r="E723" s="907">
        <v>0</v>
      </c>
      <c r="F723" s="816" t="s">
        <v>27</v>
      </c>
      <c r="G723" s="817" t="s">
        <v>266</v>
      </c>
      <c r="H723" s="830">
        <v>10250483</v>
      </c>
      <c r="I723" s="830">
        <v>110000000</v>
      </c>
      <c r="J723" s="830">
        <v>10250483</v>
      </c>
      <c r="K723" s="830">
        <f t="shared" ref="K723:K749" si="62">M723</f>
        <v>110000000</v>
      </c>
      <c r="L723" s="830"/>
      <c r="M723" s="826">
        <v>110000000</v>
      </c>
      <c r="N723" s="830"/>
      <c r="O723" s="830">
        <v>10250483</v>
      </c>
      <c r="P723" s="830">
        <f>Q723-O723</f>
        <v>22999999.699999999</v>
      </c>
      <c r="Q723" s="830">
        <v>33250482.699999999</v>
      </c>
      <c r="R723" s="1068">
        <f t="shared" si="61"/>
        <v>76749517.299999997</v>
      </c>
      <c r="S723" s="820"/>
      <c r="T723" s="1104"/>
    </row>
    <row r="724" spans="1:20" ht="13.5" customHeight="1" x14ac:dyDescent="0.25">
      <c r="A724" s="858" t="s">
        <v>709</v>
      </c>
      <c r="B724" s="812" t="s">
        <v>323</v>
      </c>
      <c r="C724" s="822" t="s">
        <v>324</v>
      </c>
      <c r="D724" s="829" t="s">
        <v>259</v>
      </c>
      <c r="E724" s="907">
        <v>0</v>
      </c>
      <c r="F724" s="816" t="s">
        <v>27</v>
      </c>
      <c r="G724" s="817" t="s">
        <v>266</v>
      </c>
      <c r="H724" s="830">
        <v>5000000</v>
      </c>
      <c r="I724" s="830">
        <v>100000000</v>
      </c>
      <c r="J724" s="830">
        <v>5000000</v>
      </c>
      <c r="K724" s="830">
        <f t="shared" si="62"/>
        <v>100000000</v>
      </c>
      <c r="L724" s="830"/>
      <c r="M724" s="826">
        <v>100000000</v>
      </c>
      <c r="N724" s="830"/>
      <c r="O724" s="830">
        <v>5000000</v>
      </c>
      <c r="P724" s="830">
        <f>Q724-O724</f>
        <v>0</v>
      </c>
      <c r="Q724" s="830">
        <v>5000000</v>
      </c>
      <c r="R724" s="1068">
        <f t="shared" si="61"/>
        <v>95000000</v>
      </c>
      <c r="S724" s="820"/>
      <c r="T724" s="1104"/>
    </row>
    <row r="725" spans="1:20" ht="13.5" customHeight="1" x14ac:dyDescent="0.25">
      <c r="A725" s="858" t="s">
        <v>709</v>
      </c>
      <c r="B725" s="812" t="s">
        <v>67</v>
      </c>
      <c r="C725" s="822" t="s">
        <v>92</v>
      </c>
      <c r="D725" s="829" t="s">
        <v>259</v>
      </c>
      <c r="E725" s="907">
        <v>0</v>
      </c>
      <c r="F725" s="816" t="s">
        <v>27</v>
      </c>
      <c r="G725" s="817" t="s">
        <v>266</v>
      </c>
      <c r="H725" s="830"/>
      <c r="I725" s="830">
        <v>2400000</v>
      </c>
      <c r="J725" s="830"/>
      <c r="K725" s="830">
        <f t="shared" si="62"/>
        <v>2400000</v>
      </c>
      <c r="L725" s="830"/>
      <c r="M725" s="826">
        <v>2400000</v>
      </c>
      <c r="N725" s="830"/>
      <c r="O725" s="830"/>
      <c r="P725" s="830"/>
      <c r="Q725" s="830"/>
      <c r="R725" s="1068">
        <f t="shared" si="61"/>
        <v>2400000</v>
      </c>
      <c r="S725" s="820"/>
      <c r="T725" s="1104"/>
    </row>
    <row r="726" spans="1:20" ht="13.5" customHeight="1" x14ac:dyDescent="0.25">
      <c r="A726" s="858" t="s">
        <v>709</v>
      </c>
      <c r="B726" s="812" t="s">
        <v>3</v>
      </c>
      <c r="C726" s="822" t="s">
        <v>4</v>
      </c>
      <c r="D726" s="829" t="s">
        <v>259</v>
      </c>
      <c r="E726" s="907">
        <v>0</v>
      </c>
      <c r="F726" s="816" t="s">
        <v>27</v>
      </c>
      <c r="G726" s="817" t="s">
        <v>266</v>
      </c>
      <c r="H726" s="830"/>
      <c r="I726" s="830">
        <v>10000000</v>
      </c>
      <c r="J726" s="830"/>
      <c r="K726" s="830">
        <f t="shared" si="62"/>
        <v>10000000</v>
      </c>
      <c r="L726" s="830"/>
      <c r="M726" s="826">
        <v>10000000</v>
      </c>
      <c r="N726" s="830"/>
      <c r="O726" s="830"/>
      <c r="P726" s="830"/>
      <c r="Q726" s="830"/>
      <c r="R726" s="1068">
        <f t="shared" si="61"/>
        <v>10000000</v>
      </c>
      <c r="S726" s="820"/>
      <c r="T726" s="1104"/>
    </row>
    <row r="727" spans="1:20" ht="13.5" customHeight="1" x14ac:dyDescent="0.25">
      <c r="A727" s="858" t="s">
        <v>709</v>
      </c>
      <c r="B727" s="812" t="s">
        <v>714</v>
      </c>
      <c r="C727" s="822" t="s">
        <v>715</v>
      </c>
      <c r="D727" s="829" t="s">
        <v>259</v>
      </c>
      <c r="E727" s="907">
        <v>0</v>
      </c>
      <c r="F727" s="816" t="s">
        <v>27</v>
      </c>
      <c r="G727" s="817" t="s">
        <v>266</v>
      </c>
      <c r="H727" s="830"/>
      <c r="I727" s="830">
        <v>7000000</v>
      </c>
      <c r="J727" s="830"/>
      <c r="K727" s="830">
        <f t="shared" si="62"/>
        <v>7000000</v>
      </c>
      <c r="L727" s="830"/>
      <c r="M727" s="826">
        <v>7000000</v>
      </c>
      <c r="N727" s="830"/>
      <c r="O727" s="830"/>
      <c r="P727" s="830"/>
      <c r="Q727" s="830"/>
      <c r="R727" s="1068">
        <f t="shared" si="61"/>
        <v>7000000</v>
      </c>
      <c r="S727" s="820"/>
      <c r="T727" s="1104"/>
    </row>
    <row r="728" spans="1:20" ht="13.5" customHeight="1" x14ac:dyDescent="0.25">
      <c r="A728" s="858" t="s">
        <v>709</v>
      </c>
      <c r="B728" s="812" t="s">
        <v>85</v>
      </c>
      <c r="C728" s="822" t="s">
        <v>86</v>
      </c>
      <c r="D728" s="829" t="s">
        <v>259</v>
      </c>
      <c r="E728" s="907">
        <v>0</v>
      </c>
      <c r="F728" s="816" t="s">
        <v>27</v>
      </c>
      <c r="G728" s="817" t="s">
        <v>266</v>
      </c>
      <c r="H728" s="830"/>
      <c r="I728" s="830">
        <v>1000000</v>
      </c>
      <c r="J728" s="830"/>
      <c r="K728" s="830">
        <f t="shared" si="62"/>
        <v>1000000</v>
      </c>
      <c r="L728" s="830"/>
      <c r="M728" s="826">
        <v>1000000</v>
      </c>
      <c r="N728" s="830"/>
      <c r="O728" s="830"/>
      <c r="P728" s="830"/>
      <c r="Q728" s="830"/>
      <c r="R728" s="1068">
        <f t="shared" si="61"/>
        <v>1000000</v>
      </c>
      <c r="S728" s="820"/>
      <c r="T728" s="1104"/>
    </row>
    <row r="729" spans="1:20" ht="13.5" customHeight="1" x14ac:dyDescent="0.25">
      <c r="A729" s="858" t="s">
        <v>709</v>
      </c>
      <c r="B729" s="812" t="s">
        <v>52</v>
      </c>
      <c r="C729" s="822" t="s">
        <v>53</v>
      </c>
      <c r="D729" s="829" t="s">
        <v>259</v>
      </c>
      <c r="E729" s="907">
        <v>0</v>
      </c>
      <c r="F729" s="816" t="s">
        <v>27</v>
      </c>
      <c r="G729" s="817" t="s">
        <v>266</v>
      </c>
      <c r="H729" s="830"/>
      <c r="I729" s="830">
        <v>7000000</v>
      </c>
      <c r="J729" s="830"/>
      <c r="K729" s="830">
        <f t="shared" si="62"/>
        <v>7000000</v>
      </c>
      <c r="L729" s="830"/>
      <c r="M729" s="826">
        <v>7000000</v>
      </c>
      <c r="N729" s="830"/>
      <c r="O729" s="830"/>
      <c r="P729" s="830">
        <f>Q729-O729</f>
        <v>4950000</v>
      </c>
      <c r="Q729" s="830">
        <v>4950000</v>
      </c>
      <c r="R729" s="1068">
        <f t="shared" si="61"/>
        <v>2050000</v>
      </c>
      <c r="S729" s="820"/>
      <c r="T729" s="1104"/>
    </row>
    <row r="730" spans="1:20" ht="13.5" customHeight="1" x14ac:dyDescent="0.25">
      <c r="A730" s="858" t="s">
        <v>709</v>
      </c>
      <c r="B730" s="812" t="s">
        <v>106</v>
      </c>
      <c r="C730" s="822" t="s">
        <v>107</v>
      </c>
      <c r="D730" s="829" t="s">
        <v>259</v>
      </c>
      <c r="E730" s="907">
        <v>0</v>
      </c>
      <c r="F730" s="816" t="s">
        <v>27</v>
      </c>
      <c r="G730" s="817" t="s">
        <v>266</v>
      </c>
      <c r="H730" s="830"/>
      <c r="I730" s="830">
        <v>3000000</v>
      </c>
      <c r="J730" s="830"/>
      <c r="K730" s="830">
        <f t="shared" si="62"/>
        <v>3000000</v>
      </c>
      <c r="L730" s="830"/>
      <c r="M730" s="826">
        <v>3000000</v>
      </c>
      <c r="N730" s="830"/>
      <c r="O730" s="830"/>
      <c r="P730" s="830">
        <f>Q730-O730</f>
        <v>1500000</v>
      </c>
      <c r="Q730" s="830">
        <v>1500000</v>
      </c>
      <c r="R730" s="1068">
        <f t="shared" si="61"/>
        <v>1500000</v>
      </c>
      <c r="S730" s="820"/>
      <c r="T730" s="1104"/>
    </row>
    <row r="731" spans="1:20" ht="13.5" customHeight="1" x14ac:dyDescent="0.25">
      <c r="A731" s="858" t="s">
        <v>709</v>
      </c>
      <c r="B731" s="812" t="s">
        <v>5</v>
      </c>
      <c r="C731" s="822" t="s">
        <v>6</v>
      </c>
      <c r="D731" s="829" t="s">
        <v>259</v>
      </c>
      <c r="E731" s="907">
        <v>0</v>
      </c>
      <c r="F731" s="816" t="s">
        <v>27</v>
      </c>
      <c r="G731" s="817" t="s">
        <v>266</v>
      </c>
      <c r="H731" s="830">
        <v>25995000</v>
      </c>
      <c r="I731" s="830">
        <v>31000000</v>
      </c>
      <c r="J731" s="830">
        <v>25995000</v>
      </c>
      <c r="K731" s="830">
        <f t="shared" si="62"/>
        <v>31000000</v>
      </c>
      <c r="L731" s="830"/>
      <c r="M731" s="826">
        <v>31000000</v>
      </c>
      <c r="N731" s="830"/>
      <c r="O731" s="830">
        <v>25995000</v>
      </c>
      <c r="P731" s="830">
        <f>Q731-O731</f>
        <v>0</v>
      </c>
      <c r="Q731" s="830">
        <v>25995000</v>
      </c>
      <c r="R731" s="1068">
        <f t="shared" si="61"/>
        <v>5005000</v>
      </c>
      <c r="S731" s="820"/>
      <c r="T731" s="1104"/>
    </row>
    <row r="732" spans="1:20" ht="13.5" customHeight="1" x14ac:dyDescent="0.25">
      <c r="A732" s="858" t="s">
        <v>709</v>
      </c>
      <c r="B732" s="812" t="s">
        <v>73</v>
      </c>
      <c r="C732" s="822" t="s">
        <v>74</v>
      </c>
      <c r="D732" s="829" t="s">
        <v>259</v>
      </c>
      <c r="E732" s="907">
        <v>0</v>
      </c>
      <c r="F732" s="816" t="s">
        <v>27</v>
      </c>
      <c r="G732" s="817" t="s">
        <v>266</v>
      </c>
      <c r="H732" s="830"/>
      <c r="I732" s="830">
        <v>1205248</v>
      </c>
      <c r="J732" s="830"/>
      <c r="K732" s="830">
        <f t="shared" si="62"/>
        <v>1205248</v>
      </c>
      <c r="L732" s="830"/>
      <c r="M732" s="826">
        <v>1205248</v>
      </c>
      <c r="N732" s="830"/>
      <c r="O732" s="830"/>
      <c r="P732" s="830"/>
      <c r="Q732" s="830"/>
      <c r="R732" s="1068">
        <f t="shared" si="61"/>
        <v>1205248</v>
      </c>
      <c r="S732" s="820"/>
      <c r="T732" s="1104"/>
    </row>
    <row r="733" spans="1:20" ht="13.5" customHeight="1" x14ac:dyDescent="0.25">
      <c r="A733" s="858" t="s">
        <v>709</v>
      </c>
      <c r="B733" s="812" t="s">
        <v>9</v>
      </c>
      <c r="C733" s="822" t="s">
        <v>10</v>
      </c>
      <c r="D733" s="829" t="s">
        <v>259</v>
      </c>
      <c r="E733" s="907">
        <v>0</v>
      </c>
      <c r="F733" s="816" t="s">
        <v>27</v>
      </c>
      <c r="G733" s="817" t="s">
        <v>266</v>
      </c>
      <c r="H733" s="830">
        <v>1000000</v>
      </c>
      <c r="I733" s="830">
        <v>20000000</v>
      </c>
      <c r="J733" s="830">
        <v>1000000</v>
      </c>
      <c r="K733" s="830">
        <f t="shared" si="62"/>
        <v>20000000</v>
      </c>
      <c r="L733" s="830"/>
      <c r="M733" s="826">
        <v>20000000</v>
      </c>
      <c r="N733" s="830"/>
      <c r="O733" s="830"/>
      <c r="P733" s="830"/>
      <c r="Q733" s="830"/>
      <c r="R733" s="1068">
        <f t="shared" si="61"/>
        <v>20000000</v>
      </c>
      <c r="S733" s="820"/>
      <c r="T733" s="1104"/>
    </row>
    <row r="734" spans="1:20" ht="13.5" customHeight="1" x14ac:dyDescent="0.25">
      <c r="A734" s="858" t="s">
        <v>709</v>
      </c>
      <c r="B734" s="812" t="s">
        <v>13</v>
      </c>
      <c r="C734" s="822" t="s">
        <v>14</v>
      </c>
      <c r="D734" s="829" t="s">
        <v>259</v>
      </c>
      <c r="E734" s="907">
        <v>0</v>
      </c>
      <c r="F734" s="816" t="s">
        <v>27</v>
      </c>
      <c r="G734" s="817" t="s">
        <v>266</v>
      </c>
      <c r="H734" s="830">
        <v>837500</v>
      </c>
      <c r="I734" s="830">
        <v>25000000</v>
      </c>
      <c r="J734" s="830">
        <v>837500</v>
      </c>
      <c r="K734" s="830">
        <f t="shared" si="62"/>
        <v>25000000</v>
      </c>
      <c r="L734" s="830"/>
      <c r="M734" s="826">
        <v>25000000</v>
      </c>
      <c r="N734" s="830"/>
      <c r="O734" s="830"/>
      <c r="P734" s="830">
        <f>Q734-O734</f>
        <v>17635000</v>
      </c>
      <c r="Q734" s="830">
        <v>17635000</v>
      </c>
      <c r="R734" s="1068">
        <f t="shared" si="61"/>
        <v>7365000</v>
      </c>
      <c r="S734" s="820"/>
      <c r="T734" s="1104"/>
    </row>
    <row r="735" spans="1:20" ht="13.5" customHeight="1" x14ac:dyDescent="0.25">
      <c r="A735" s="858" t="s">
        <v>709</v>
      </c>
      <c r="B735" s="812" t="s">
        <v>175</v>
      </c>
      <c r="C735" s="822" t="s">
        <v>176</v>
      </c>
      <c r="D735" s="829" t="s">
        <v>259</v>
      </c>
      <c r="E735" s="907">
        <v>0</v>
      </c>
      <c r="F735" s="816" t="s">
        <v>27</v>
      </c>
      <c r="G735" s="817" t="s">
        <v>266</v>
      </c>
      <c r="H735" s="830"/>
      <c r="I735" s="830">
        <v>3000000</v>
      </c>
      <c r="J735" s="830"/>
      <c r="K735" s="830">
        <f t="shared" si="62"/>
        <v>3000000</v>
      </c>
      <c r="L735" s="830"/>
      <c r="M735" s="826">
        <v>3000000</v>
      </c>
      <c r="N735" s="830"/>
      <c r="O735" s="830"/>
      <c r="P735" s="830"/>
      <c r="Q735" s="830"/>
      <c r="R735" s="1068">
        <f t="shared" si="61"/>
        <v>3000000</v>
      </c>
      <c r="S735" s="820"/>
      <c r="T735" s="1104"/>
    </row>
    <row r="736" spans="1:20" ht="13.5" customHeight="1" x14ac:dyDescent="0.25">
      <c r="A736" s="858" t="s">
        <v>709</v>
      </c>
      <c r="B736" s="812" t="s">
        <v>177</v>
      </c>
      <c r="C736" s="822" t="s">
        <v>178</v>
      </c>
      <c r="D736" s="829" t="s">
        <v>259</v>
      </c>
      <c r="E736" s="907">
        <v>0</v>
      </c>
      <c r="F736" s="816" t="s">
        <v>27</v>
      </c>
      <c r="G736" s="817" t="s">
        <v>266</v>
      </c>
      <c r="H736" s="830">
        <v>20593661</v>
      </c>
      <c r="I736" s="830">
        <v>40000000</v>
      </c>
      <c r="J736" s="830">
        <v>20593661</v>
      </c>
      <c r="K736" s="830">
        <f t="shared" si="62"/>
        <v>40000000</v>
      </c>
      <c r="L736" s="830"/>
      <c r="M736" s="826">
        <v>40000000</v>
      </c>
      <c r="N736" s="830"/>
      <c r="O736" s="830">
        <v>20593661</v>
      </c>
      <c r="P736" s="830">
        <f>Q736-O736</f>
        <v>0</v>
      </c>
      <c r="Q736" s="830">
        <v>20593661</v>
      </c>
      <c r="R736" s="1068">
        <f t="shared" si="61"/>
        <v>19406339</v>
      </c>
      <c r="S736" s="820"/>
      <c r="T736" s="1104"/>
    </row>
    <row r="737" spans="1:20" ht="13.5" customHeight="1" x14ac:dyDescent="0.25">
      <c r="A737" s="858" t="s">
        <v>709</v>
      </c>
      <c r="B737" s="812" t="s">
        <v>123</v>
      </c>
      <c r="C737" s="822" t="s">
        <v>124</v>
      </c>
      <c r="D737" s="829" t="s">
        <v>259</v>
      </c>
      <c r="E737" s="907">
        <v>0</v>
      </c>
      <c r="F737" s="816" t="s">
        <v>27</v>
      </c>
      <c r="G737" s="817" t="s">
        <v>266</v>
      </c>
      <c r="H737" s="830"/>
      <c r="I737" s="830">
        <v>1000000</v>
      </c>
      <c r="J737" s="830"/>
      <c r="K737" s="830">
        <f t="shared" si="62"/>
        <v>1000000</v>
      </c>
      <c r="L737" s="830"/>
      <c r="M737" s="826">
        <v>1000000</v>
      </c>
      <c r="N737" s="830"/>
      <c r="O737" s="830"/>
      <c r="P737" s="830"/>
      <c r="Q737" s="830"/>
      <c r="R737" s="1068">
        <f t="shared" si="61"/>
        <v>1000000</v>
      </c>
      <c r="S737" s="820"/>
      <c r="T737" s="1104"/>
    </row>
    <row r="738" spans="1:20" s="831" customFormat="1" ht="13.5" customHeight="1" x14ac:dyDescent="0.25">
      <c r="A738" s="858" t="s">
        <v>709</v>
      </c>
      <c r="B738" s="812" t="s">
        <v>419</v>
      </c>
      <c r="C738" s="822" t="s">
        <v>722</v>
      </c>
      <c r="D738" s="829" t="s">
        <v>259</v>
      </c>
      <c r="E738" s="907">
        <v>0</v>
      </c>
      <c r="F738" s="816" t="s">
        <v>27</v>
      </c>
      <c r="G738" s="817" t="s">
        <v>266</v>
      </c>
      <c r="H738" s="830"/>
      <c r="I738" s="830">
        <v>20000000</v>
      </c>
      <c r="J738" s="830"/>
      <c r="K738" s="830">
        <f t="shared" si="62"/>
        <v>20000000</v>
      </c>
      <c r="L738" s="830"/>
      <c r="M738" s="826">
        <v>20000000</v>
      </c>
      <c r="N738" s="830"/>
      <c r="O738" s="830"/>
      <c r="P738" s="830"/>
      <c r="Q738" s="830"/>
      <c r="R738" s="1068">
        <f t="shared" si="61"/>
        <v>20000000</v>
      </c>
      <c r="S738" s="820"/>
      <c r="T738" s="1105"/>
    </row>
    <row r="739" spans="1:20" s="831" customFormat="1" ht="13.5" customHeight="1" x14ac:dyDescent="0.25">
      <c r="A739" s="858" t="s">
        <v>709</v>
      </c>
      <c r="B739" s="812" t="s">
        <v>718</v>
      </c>
      <c r="C739" s="822" t="s">
        <v>12</v>
      </c>
      <c r="D739" s="829" t="s">
        <v>259</v>
      </c>
      <c r="E739" s="907">
        <v>0</v>
      </c>
      <c r="F739" s="816" t="s">
        <v>27</v>
      </c>
      <c r="G739" s="817" t="s">
        <v>266</v>
      </c>
      <c r="H739" s="830"/>
      <c r="I739" s="830">
        <v>13000000</v>
      </c>
      <c r="J739" s="830"/>
      <c r="K739" s="830">
        <f t="shared" si="62"/>
        <v>13000000</v>
      </c>
      <c r="L739" s="830"/>
      <c r="M739" s="826">
        <v>13000000</v>
      </c>
      <c r="N739" s="830"/>
      <c r="O739" s="830"/>
      <c r="P739" s="830"/>
      <c r="Q739" s="830"/>
      <c r="R739" s="1068">
        <f t="shared" si="61"/>
        <v>13000000</v>
      </c>
      <c r="S739" s="820"/>
      <c r="T739" s="1105"/>
    </row>
    <row r="740" spans="1:20" ht="13.5" customHeight="1" x14ac:dyDescent="0.25">
      <c r="A740" s="858" t="s">
        <v>709</v>
      </c>
      <c r="B740" s="812" t="s">
        <v>19</v>
      </c>
      <c r="C740" s="822" t="s">
        <v>20</v>
      </c>
      <c r="D740" s="829" t="s">
        <v>259</v>
      </c>
      <c r="E740" s="907">
        <v>0</v>
      </c>
      <c r="F740" s="816" t="s">
        <v>27</v>
      </c>
      <c r="G740" s="817" t="s">
        <v>266</v>
      </c>
      <c r="H740" s="830"/>
      <c r="I740" s="830">
        <v>11600000</v>
      </c>
      <c r="J740" s="830"/>
      <c r="K740" s="830">
        <f t="shared" si="62"/>
        <v>11600000</v>
      </c>
      <c r="L740" s="830"/>
      <c r="M740" s="826">
        <v>11600000</v>
      </c>
      <c r="N740" s="830"/>
      <c r="O740" s="830"/>
      <c r="P740" s="830"/>
      <c r="Q740" s="830"/>
      <c r="R740" s="1068">
        <f t="shared" si="61"/>
        <v>11600000</v>
      </c>
      <c r="S740" s="820"/>
      <c r="T740" s="1104"/>
    </row>
    <row r="741" spans="1:20" ht="13.5" customHeight="1" x14ac:dyDescent="0.25">
      <c r="A741" s="858" t="s">
        <v>709</v>
      </c>
      <c r="B741" s="812" t="s">
        <v>127</v>
      </c>
      <c r="C741" s="822" t="s">
        <v>128</v>
      </c>
      <c r="D741" s="829" t="s">
        <v>259</v>
      </c>
      <c r="E741" s="907">
        <v>0</v>
      </c>
      <c r="F741" s="816" t="s">
        <v>27</v>
      </c>
      <c r="G741" s="817" t="s">
        <v>266</v>
      </c>
      <c r="H741" s="830"/>
      <c r="I741" s="830">
        <v>20000000</v>
      </c>
      <c r="J741" s="830"/>
      <c r="K741" s="830">
        <f t="shared" si="62"/>
        <v>20000000</v>
      </c>
      <c r="L741" s="830"/>
      <c r="M741" s="826">
        <v>20000000</v>
      </c>
      <c r="N741" s="830"/>
      <c r="O741" s="830"/>
      <c r="P741" s="830">
        <f>Q741-O741</f>
        <v>1320000</v>
      </c>
      <c r="Q741" s="830">
        <v>1320000</v>
      </c>
      <c r="R741" s="1068">
        <f t="shared" si="61"/>
        <v>18680000</v>
      </c>
      <c r="S741" s="820"/>
      <c r="T741" s="1104"/>
    </row>
    <row r="742" spans="1:20" ht="13.5" customHeight="1" x14ac:dyDescent="0.25">
      <c r="A742" s="858" t="s">
        <v>709</v>
      </c>
      <c r="B742" s="812" t="s">
        <v>181</v>
      </c>
      <c r="C742" s="822" t="s">
        <v>182</v>
      </c>
      <c r="D742" s="829" t="s">
        <v>259</v>
      </c>
      <c r="E742" s="907">
        <v>0</v>
      </c>
      <c r="F742" s="816" t="s">
        <v>27</v>
      </c>
      <c r="G742" s="817" t="s">
        <v>266</v>
      </c>
      <c r="H742" s="830">
        <v>32500000</v>
      </c>
      <c r="I742" s="830">
        <v>100000000</v>
      </c>
      <c r="J742" s="830">
        <v>32500000</v>
      </c>
      <c r="K742" s="830">
        <f t="shared" si="62"/>
        <v>100000000</v>
      </c>
      <c r="L742" s="830"/>
      <c r="M742" s="826">
        <v>100000000</v>
      </c>
      <c r="N742" s="830"/>
      <c r="O742" s="830">
        <v>87500000</v>
      </c>
      <c r="P742" s="830">
        <f>Q742-O742</f>
        <v>12500000</v>
      </c>
      <c r="Q742" s="830">
        <v>100000000</v>
      </c>
      <c r="R742" s="1068">
        <f t="shared" si="61"/>
        <v>0</v>
      </c>
      <c r="S742" s="820"/>
      <c r="T742" s="1104"/>
    </row>
    <row r="743" spans="1:20" ht="13.5" customHeight="1" x14ac:dyDescent="0.25">
      <c r="A743" s="858" t="s">
        <v>709</v>
      </c>
      <c r="B743" s="812" t="s">
        <v>22</v>
      </c>
      <c r="C743" s="822" t="s">
        <v>23</v>
      </c>
      <c r="D743" s="829" t="s">
        <v>259</v>
      </c>
      <c r="E743" s="907">
        <v>0</v>
      </c>
      <c r="F743" s="816" t="s">
        <v>27</v>
      </c>
      <c r="G743" s="817" t="s">
        <v>266</v>
      </c>
      <c r="H743" s="830"/>
      <c r="I743" s="830">
        <v>1000000</v>
      </c>
      <c r="J743" s="830"/>
      <c r="K743" s="830">
        <f t="shared" si="62"/>
        <v>1000000</v>
      </c>
      <c r="L743" s="830"/>
      <c r="M743" s="826">
        <v>1000000</v>
      </c>
      <c r="N743" s="830"/>
      <c r="O743" s="830"/>
      <c r="P743" s="830"/>
      <c r="Q743" s="830"/>
      <c r="R743" s="1068">
        <f t="shared" si="61"/>
        <v>1000000</v>
      </c>
      <c r="S743" s="820"/>
      <c r="T743" s="1104"/>
    </row>
    <row r="744" spans="1:20" ht="13.5" customHeight="1" x14ac:dyDescent="0.25">
      <c r="A744" s="858" t="s">
        <v>709</v>
      </c>
      <c r="B744" s="812" t="s">
        <v>99</v>
      </c>
      <c r="C744" s="822" t="s">
        <v>100</v>
      </c>
      <c r="D744" s="829" t="s">
        <v>259</v>
      </c>
      <c r="E744" s="907">
        <v>0</v>
      </c>
      <c r="F744" s="816" t="s">
        <v>27</v>
      </c>
      <c r="G744" s="817" t="s">
        <v>266</v>
      </c>
      <c r="H744" s="830"/>
      <c r="I744" s="830">
        <v>100000000</v>
      </c>
      <c r="J744" s="830"/>
      <c r="K744" s="830">
        <f t="shared" si="62"/>
        <v>50000000</v>
      </c>
      <c r="L744" s="830"/>
      <c r="M744" s="826">
        <v>50000000</v>
      </c>
      <c r="N744" s="830"/>
      <c r="O744" s="830"/>
      <c r="P744" s="830">
        <f>Q744-O744</f>
        <v>35000000</v>
      </c>
      <c r="Q744" s="830">
        <v>35000000</v>
      </c>
      <c r="R744" s="1068">
        <f t="shared" si="61"/>
        <v>15000000</v>
      </c>
      <c r="S744" s="820"/>
      <c r="T744" s="1104"/>
    </row>
    <row r="745" spans="1:20" ht="13.5" customHeight="1" x14ac:dyDescent="0.25">
      <c r="A745" s="858" t="s">
        <v>709</v>
      </c>
      <c r="B745" s="812" t="s">
        <v>716</v>
      </c>
      <c r="C745" s="822" t="s">
        <v>717</v>
      </c>
      <c r="D745" s="829" t="s">
        <v>259</v>
      </c>
      <c r="E745" s="907">
        <v>0</v>
      </c>
      <c r="F745" s="816" t="s">
        <v>27</v>
      </c>
      <c r="G745" s="817" t="s">
        <v>266</v>
      </c>
      <c r="H745" s="830"/>
      <c r="I745" s="830">
        <v>70000000</v>
      </c>
      <c r="J745" s="830"/>
      <c r="K745" s="830">
        <f t="shared" si="62"/>
        <v>50000000</v>
      </c>
      <c r="L745" s="830"/>
      <c r="M745" s="826">
        <v>50000000</v>
      </c>
      <c r="N745" s="830"/>
      <c r="O745" s="830"/>
      <c r="P745" s="830">
        <f>Q745-O745</f>
        <v>4450000</v>
      </c>
      <c r="Q745" s="830">
        <v>4450000</v>
      </c>
      <c r="R745" s="1068">
        <f t="shared" si="61"/>
        <v>45550000</v>
      </c>
      <c r="S745" s="820"/>
      <c r="T745" s="1104"/>
    </row>
    <row r="746" spans="1:20" ht="13.5" customHeight="1" x14ac:dyDescent="0.25">
      <c r="A746" s="858" t="s">
        <v>709</v>
      </c>
      <c r="B746" s="812" t="s">
        <v>297</v>
      </c>
      <c r="C746" s="822" t="s">
        <v>298</v>
      </c>
      <c r="D746" s="829" t="s">
        <v>259</v>
      </c>
      <c r="E746" s="907">
        <v>0</v>
      </c>
      <c r="F746" s="816" t="s">
        <v>27</v>
      </c>
      <c r="G746" s="817" t="s">
        <v>266</v>
      </c>
      <c r="H746" s="830"/>
      <c r="I746" s="830">
        <v>100000000</v>
      </c>
      <c r="J746" s="830"/>
      <c r="K746" s="830">
        <f t="shared" si="62"/>
        <v>50000000</v>
      </c>
      <c r="L746" s="830"/>
      <c r="M746" s="826">
        <v>50000000</v>
      </c>
      <c r="N746" s="830"/>
      <c r="O746" s="830"/>
      <c r="P746" s="830"/>
      <c r="Q746" s="830"/>
      <c r="R746" s="1068">
        <f t="shared" si="61"/>
        <v>50000000</v>
      </c>
      <c r="S746" s="820"/>
      <c r="T746" s="1104"/>
    </row>
    <row r="747" spans="1:20" ht="13.5" customHeight="1" x14ac:dyDescent="0.25">
      <c r="A747" s="858" t="s">
        <v>709</v>
      </c>
      <c r="B747" s="812" t="s">
        <v>720</v>
      </c>
      <c r="C747" s="822" t="s">
        <v>721</v>
      </c>
      <c r="D747" s="829" t="s">
        <v>259</v>
      </c>
      <c r="E747" s="907">
        <v>0</v>
      </c>
      <c r="F747" s="816" t="s">
        <v>27</v>
      </c>
      <c r="G747" s="817" t="s">
        <v>266</v>
      </c>
      <c r="H747" s="830">
        <v>337500000</v>
      </c>
      <c r="I747" s="830">
        <v>1080000000</v>
      </c>
      <c r="J747" s="830">
        <v>337500000</v>
      </c>
      <c r="K747" s="830">
        <f t="shared" si="62"/>
        <v>880000000</v>
      </c>
      <c r="L747" s="830"/>
      <c r="M747" s="826">
        <v>880000000</v>
      </c>
      <c r="N747" s="830"/>
      <c r="O747" s="830">
        <v>342500000</v>
      </c>
      <c r="P747" s="830">
        <f>Q747-O747</f>
        <v>192750000</v>
      </c>
      <c r="Q747" s="830">
        <v>535250000</v>
      </c>
      <c r="R747" s="1068">
        <f t="shared" si="61"/>
        <v>344750000</v>
      </c>
      <c r="S747" s="820"/>
      <c r="T747" s="1104"/>
    </row>
    <row r="748" spans="1:20" ht="13.5" customHeight="1" x14ac:dyDescent="0.25">
      <c r="A748" s="858" t="s">
        <v>709</v>
      </c>
      <c r="B748" s="918" t="s">
        <v>712</v>
      </c>
      <c r="C748" s="919" t="s">
        <v>713</v>
      </c>
      <c r="D748" s="604" t="s">
        <v>259</v>
      </c>
      <c r="E748" s="907">
        <v>0</v>
      </c>
      <c r="F748" s="816" t="s">
        <v>27</v>
      </c>
      <c r="G748" s="817" t="s">
        <v>266</v>
      </c>
      <c r="H748" s="920"/>
      <c r="I748" s="920">
        <v>15000000</v>
      </c>
      <c r="J748" s="920"/>
      <c r="K748" s="830">
        <f t="shared" si="62"/>
        <v>15000000</v>
      </c>
      <c r="L748" s="920"/>
      <c r="M748" s="871">
        <v>15000000</v>
      </c>
      <c r="N748" s="920"/>
      <c r="O748" s="920"/>
      <c r="P748" s="920"/>
      <c r="Q748" s="920"/>
      <c r="R748" s="1068">
        <f t="shared" si="61"/>
        <v>15000000</v>
      </c>
      <c r="S748" s="872"/>
      <c r="T748" s="1104"/>
    </row>
    <row r="749" spans="1:20" ht="13.5" customHeight="1" x14ac:dyDescent="0.25">
      <c r="A749" s="858" t="s">
        <v>709</v>
      </c>
      <c r="B749" s="812" t="s">
        <v>81</v>
      </c>
      <c r="C749" s="822" t="s">
        <v>82</v>
      </c>
      <c r="D749" s="829" t="s">
        <v>259</v>
      </c>
      <c r="E749" s="907">
        <v>0</v>
      </c>
      <c r="F749" s="816" t="s">
        <v>27</v>
      </c>
      <c r="G749" s="817" t="s">
        <v>266</v>
      </c>
      <c r="H749" s="830"/>
      <c r="I749" s="830">
        <v>15000000</v>
      </c>
      <c r="J749" s="830"/>
      <c r="K749" s="830">
        <f t="shared" si="62"/>
        <v>15000000</v>
      </c>
      <c r="L749" s="830"/>
      <c r="M749" s="826">
        <v>15000000</v>
      </c>
      <c r="N749" s="830"/>
      <c r="O749" s="830">
        <v>2100000</v>
      </c>
      <c r="P749" s="830">
        <f>Q749-O749</f>
        <v>787500</v>
      </c>
      <c r="Q749" s="830">
        <v>2887500</v>
      </c>
      <c r="R749" s="1068">
        <f t="shared" si="61"/>
        <v>12112500</v>
      </c>
      <c r="S749" s="820"/>
      <c r="T749" s="1104"/>
    </row>
    <row r="750" spans="1:20" ht="13.5" customHeight="1" x14ac:dyDescent="0.25">
      <c r="A750" s="858" t="s">
        <v>709</v>
      </c>
      <c r="B750" s="860"/>
      <c r="C750" s="833" t="s">
        <v>312</v>
      </c>
      <c r="D750" s="861"/>
      <c r="E750" s="862"/>
      <c r="F750" s="863"/>
      <c r="G750" s="916"/>
      <c r="H750" s="905">
        <f>SUM(H722:H749)</f>
        <v>455826644</v>
      </c>
      <c r="I750" s="837">
        <f>SUM(I722:I749)</f>
        <v>2057205248</v>
      </c>
      <c r="J750" s="905">
        <f>SUM(J722:J749)</f>
        <v>455826644</v>
      </c>
      <c r="K750" s="905">
        <f>SUM(K722:K749)</f>
        <v>1737205248</v>
      </c>
      <c r="L750" s="837"/>
      <c r="M750" s="838">
        <f>SUM(M722:M749)</f>
        <v>1737205248</v>
      </c>
      <c r="N750" s="837"/>
      <c r="O750" s="839">
        <f>SUM(O722:O749)</f>
        <v>523089144</v>
      </c>
      <c r="P750" s="839">
        <f>SUM(P722:P749)</f>
        <v>307792499.69999999</v>
      </c>
      <c r="Q750" s="839">
        <f>SUM(Q722:Q749)</f>
        <v>830881643.70000005</v>
      </c>
      <c r="R750" s="1093">
        <f t="shared" si="61"/>
        <v>906323604.29999995</v>
      </c>
      <c r="S750" s="840"/>
      <c r="T750" s="1106"/>
    </row>
    <row r="751" spans="1:20" ht="13.5" customHeight="1" x14ac:dyDescent="0.25">
      <c r="A751" s="858"/>
      <c r="C751" s="842"/>
      <c r="G751" s="917"/>
      <c r="H751" s="910"/>
      <c r="I751" s="846"/>
      <c r="J751" s="910"/>
      <c r="K751" s="910"/>
      <c r="L751" s="846"/>
      <c r="M751" s="847"/>
      <c r="N751" s="846"/>
      <c r="O751" s="846"/>
      <c r="P751" s="846"/>
      <c r="Q751" s="846"/>
      <c r="R751" s="1082"/>
      <c r="S751" s="848"/>
    </row>
    <row r="752" spans="1:20" ht="13.5" customHeight="1" x14ac:dyDescent="0.25">
      <c r="A752" s="858"/>
      <c r="C752" s="842"/>
      <c r="G752" s="917"/>
      <c r="H752" s="910"/>
      <c r="I752" s="846"/>
      <c r="J752" s="910"/>
      <c r="K752" s="910"/>
      <c r="L752" s="846"/>
      <c r="M752" s="847"/>
      <c r="N752" s="846"/>
      <c r="O752" s="846"/>
      <c r="P752" s="846"/>
      <c r="Q752" s="846"/>
      <c r="R752" s="1082"/>
      <c r="S752" s="848"/>
    </row>
    <row r="753" spans="1:20" ht="13.5" customHeight="1" x14ac:dyDescent="0.25">
      <c r="A753" s="858"/>
      <c r="C753" s="842"/>
      <c r="G753" s="917"/>
      <c r="H753" s="910"/>
      <c r="I753" s="846"/>
      <c r="J753" s="910"/>
      <c r="K753" s="910"/>
      <c r="L753" s="846"/>
      <c r="M753" s="847"/>
      <c r="N753" s="846"/>
      <c r="O753" s="846"/>
      <c r="P753" s="846"/>
      <c r="Q753" s="846"/>
      <c r="R753" s="1082"/>
      <c r="S753" s="848"/>
    </row>
    <row r="754" spans="1:20" x14ac:dyDescent="0.25">
      <c r="A754" s="858"/>
      <c r="C754" s="842"/>
      <c r="G754" s="917"/>
      <c r="H754" s="910"/>
      <c r="I754" s="846"/>
      <c r="J754" s="910"/>
      <c r="K754" s="910"/>
      <c r="L754" s="846"/>
      <c r="M754" s="847"/>
      <c r="N754" s="846"/>
      <c r="O754" s="846"/>
      <c r="P754" s="846"/>
      <c r="Q754" s="846">
        <f>Q750-830881643</f>
        <v>0.70000004768371582</v>
      </c>
      <c r="S754" s="848"/>
    </row>
    <row r="755" spans="1:20" x14ac:dyDescent="0.25">
      <c r="B755" s="1238" t="s">
        <v>2129</v>
      </c>
      <c r="C755" s="1238"/>
      <c r="D755" s="1238"/>
      <c r="E755" s="1238"/>
      <c r="F755" s="1238"/>
      <c r="G755" s="1238"/>
      <c r="H755" s="1238"/>
      <c r="I755" s="1238"/>
      <c r="J755" s="1238"/>
      <c r="K755" s="1238"/>
      <c r="L755" s="1238"/>
      <c r="M755" s="1238"/>
      <c r="N755" s="1238"/>
      <c r="O755" s="1238"/>
      <c r="P755" s="1238"/>
      <c r="Q755" s="1238"/>
      <c r="R755" s="1238"/>
      <c r="S755" s="1238"/>
    </row>
    <row r="756" spans="1:20" x14ac:dyDescent="0.25">
      <c r="B756" s="881" t="s">
        <v>1575</v>
      </c>
      <c r="C756" s="882"/>
      <c r="D756" s="883"/>
      <c r="E756" s="883"/>
      <c r="F756" s="883"/>
      <c r="G756" s="883"/>
      <c r="H756" s="884"/>
      <c r="I756" s="884"/>
      <c r="J756" s="884"/>
      <c r="K756" s="884"/>
      <c r="L756" s="884"/>
      <c r="M756" s="885"/>
      <c r="N756" s="884"/>
      <c r="O756" s="884"/>
      <c r="P756" s="884"/>
      <c r="Q756" s="884"/>
      <c r="R756" s="1074"/>
      <c r="S756" s="886"/>
    </row>
    <row r="757" spans="1:20" s="802" customFormat="1" ht="30" x14ac:dyDescent="0.25">
      <c r="B757" s="1234" t="s">
        <v>970</v>
      </c>
      <c r="C757" s="1239" t="s">
        <v>938</v>
      </c>
      <c r="D757" s="1236" t="s">
        <v>1024</v>
      </c>
      <c r="E757" s="1230" t="s">
        <v>1025</v>
      </c>
      <c r="F757" s="1236" t="s">
        <v>1026</v>
      </c>
      <c r="G757" s="1232" t="s">
        <v>1027</v>
      </c>
      <c r="H757" s="803" t="s">
        <v>1862</v>
      </c>
      <c r="I757" s="804" t="s">
        <v>1833</v>
      </c>
      <c r="J757" s="803" t="s">
        <v>1862</v>
      </c>
      <c r="K757" s="1228" t="s">
        <v>1948</v>
      </c>
      <c r="L757" s="1228" t="s">
        <v>1947</v>
      </c>
      <c r="M757" s="805" t="s">
        <v>1818</v>
      </c>
      <c r="N757" s="1228" t="s">
        <v>1819</v>
      </c>
      <c r="O757" s="806" t="s">
        <v>2115</v>
      </c>
      <c r="P757" s="1090" t="s">
        <v>2135</v>
      </c>
      <c r="Q757" s="1090" t="s">
        <v>2136</v>
      </c>
      <c r="R757" s="1065" t="s">
        <v>2132</v>
      </c>
      <c r="S757" s="807" t="s">
        <v>1850</v>
      </c>
      <c r="T757" s="1110" t="s">
        <v>1850</v>
      </c>
    </row>
    <row r="758" spans="1:20" s="802" customFormat="1" x14ac:dyDescent="0.25">
      <c r="B758" s="1235"/>
      <c r="C758" s="1240"/>
      <c r="D758" s="1237"/>
      <c r="E758" s="1231"/>
      <c r="F758" s="1237"/>
      <c r="G758" s="1233"/>
      <c r="H758" s="808"/>
      <c r="I758" s="808" t="s">
        <v>939</v>
      </c>
      <c r="J758" s="808"/>
      <c r="K758" s="1229"/>
      <c r="L758" s="1229"/>
      <c r="M758" s="809" t="s">
        <v>939</v>
      </c>
      <c r="N758" s="1229"/>
      <c r="O758" s="808" t="s">
        <v>939</v>
      </c>
      <c r="P758" s="808" t="s">
        <v>939</v>
      </c>
      <c r="Q758" s="808" t="s">
        <v>939</v>
      </c>
      <c r="R758" s="1066" t="s">
        <v>939</v>
      </c>
      <c r="S758" s="810"/>
      <c r="T758" s="1107"/>
    </row>
    <row r="759" spans="1:20" s="828" customFormat="1" x14ac:dyDescent="0.25">
      <c r="A759" s="858" t="s">
        <v>709</v>
      </c>
      <c r="B759" s="823" t="s">
        <v>253</v>
      </c>
      <c r="C759" s="822" t="s">
        <v>238</v>
      </c>
      <c r="D759" s="823" t="s">
        <v>259</v>
      </c>
      <c r="E759" s="907">
        <v>0</v>
      </c>
      <c r="F759" s="823" t="s">
        <v>27</v>
      </c>
      <c r="G759" s="896" t="s">
        <v>235</v>
      </c>
      <c r="H759" s="871"/>
      <c r="I759" s="871">
        <v>35000000</v>
      </c>
      <c r="J759" s="871"/>
      <c r="K759" s="871">
        <f>M759</f>
        <v>21000000</v>
      </c>
      <c r="L759" s="921"/>
      <c r="M759" s="921">
        <f t="shared" ref="M759:M771" si="63">I759-(I759*40/100)</f>
        <v>21000000</v>
      </c>
      <c r="N759" s="921"/>
      <c r="O759" s="921"/>
      <c r="P759" s="921"/>
      <c r="Q759" s="921"/>
      <c r="R759" s="1068">
        <f>M759-Q759</f>
        <v>21000000</v>
      </c>
      <c r="S759" s="827"/>
      <c r="T759" s="975"/>
    </row>
    <row r="760" spans="1:20" s="828" customFormat="1" x14ac:dyDescent="0.25">
      <c r="A760" s="858" t="s">
        <v>709</v>
      </c>
      <c r="B760" s="823" t="s">
        <v>161</v>
      </c>
      <c r="C760" s="822" t="s">
        <v>233</v>
      </c>
      <c r="D760" s="823" t="s">
        <v>259</v>
      </c>
      <c r="E760" s="907">
        <v>0</v>
      </c>
      <c r="F760" s="823" t="s">
        <v>27</v>
      </c>
      <c r="G760" s="896" t="s">
        <v>235</v>
      </c>
      <c r="H760" s="871"/>
      <c r="I760" s="871">
        <v>346000000</v>
      </c>
      <c r="J760" s="871"/>
      <c r="K760" s="871">
        <f t="shared" ref="K760:K771" si="64">M760</f>
        <v>207600000</v>
      </c>
      <c r="L760" s="921"/>
      <c r="M760" s="921">
        <f t="shared" si="63"/>
        <v>207600000</v>
      </c>
      <c r="N760" s="921"/>
      <c r="O760" s="921"/>
      <c r="P760" s="921">
        <f>Q760-O760</f>
        <v>2926000</v>
      </c>
      <c r="Q760" s="921">
        <v>2926000</v>
      </c>
      <c r="R760" s="1068">
        <f t="shared" ref="R760:R771" si="65">M760-Q760</f>
        <v>204674000</v>
      </c>
      <c r="S760" s="827"/>
      <c r="T760" s="822" t="s">
        <v>2146</v>
      </c>
    </row>
    <row r="761" spans="1:20" s="828" customFormat="1" x14ac:dyDescent="0.25">
      <c r="A761" s="858" t="s">
        <v>709</v>
      </c>
      <c r="B761" s="823" t="s">
        <v>215</v>
      </c>
      <c r="C761" s="822" t="s">
        <v>710</v>
      </c>
      <c r="D761" s="823" t="s">
        <v>259</v>
      </c>
      <c r="E761" s="907">
        <v>0</v>
      </c>
      <c r="F761" s="823" t="s">
        <v>27</v>
      </c>
      <c r="G761" s="896" t="s">
        <v>235</v>
      </c>
      <c r="H761" s="871"/>
      <c r="I761" s="871">
        <v>1000000</v>
      </c>
      <c r="J761" s="871"/>
      <c r="K761" s="871">
        <f t="shared" si="64"/>
        <v>600000</v>
      </c>
      <c r="L761" s="921"/>
      <c r="M761" s="921">
        <f t="shared" si="63"/>
        <v>600000</v>
      </c>
      <c r="N761" s="921"/>
      <c r="O761" s="921"/>
      <c r="P761" s="921"/>
      <c r="Q761" s="921"/>
      <c r="R761" s="1068">
        <f t="shared" si="65"/>
        <v>600000</v>
      </c>
      <c r="S761" s="827"/>
      <c r="T761" s="822"/>
    </row>
    <row r="762" spans="1:20" s="828" customFormat="1" x14ac:dyDescent="0.25">
      <c r="A762" s="858" t="s">
        <v>709</v>
      </c>
      <c r="B762" s="823" t="s">
        <v>342</v>
      </c>
      <c r="C762" s="822" t="s">
        <v>509</v>
      </c>
      <c r="D762" s="823" t="s">
        <v>259</v>
      </c>
      <c r="E762" s="907">
        <v>0</v>
      </c>
      <c r="F762" s="823" t="s">
        <v>27</v>
      </c>
      <c r="G762" s="896" t="s">
        <v>235</v>
      </c>
      <c r="H762" s="871"/>
      <c r="I762" s="871">
        <v>1000000</v>
      </c>
      <c r="J762" s="871"/>
      <c r="K762" s="871">
        <f t="shared" si="64"/>
        <v>600000</v>
      </c>
      <c r="L762" s="921"/>
      <c r="M762" s="921">
        <f t="shared" si="63"/>
        <v>600000</v>
      </c>
      <c r="N762" s="921"/>
      <c r="O762" s="921"/>
      <c r="P762" s="921"/>
      <c r="Q762" s="921"/>
      <c r="R762" s="1068">
        <f t="shared" si="65"/>
        <v>600000</v>
      </c>
      <c r="S762" s="827"/>
      <c r="T762" s="822"/>
    </row>
    <row r="763" spans="1:20" s="828" customFormat="1" x14ac:dyDescent="0.25">
      <c r="A763" s="858" t="s">
        <v>709</v>
      </c>
      <c r="B763" s="823" t="s">
        <v>371</v>
      </c>
      <c r="C763" s="822" t="s">
        <v>732</v>
      </c>
      <c r="D763" s="823" t="s">
        <v>259</v>
      </c>
      <c r="E763" s="907">
        <v>0</v>
      </c>
      <c r="F763" s="896" t="s">
        <v>27</v>
      </c>
      <c r="G763" s="896" t="s">
        <v>235</v>
      </c>
      <c r="H763" s="871"/>
      <c r="I763" s="871">
        <v>2000000</v>
      </c>
      <c r="J763" s="871"/>
      <c r="K763" s="871">
        <f t="shared" si="64"/>
        <v>1200000</v>
      </c>
      <c r="L763" s="921"/>
      <c r="M763" s="921">
        <f t="shared" si="63"/>
        <v>1200000</v>
      </c>
      <c r="N763" s="921"/>
      <c r="O763" s="921"/>
      <c r="P763" s="921"/>
      <c r="Q763" s="921"/>
      <c r="R763" s="1068">
        <f t="shared" si="65"/>
        <v>1200000</v>
      </c>
      <c r="S763" s="827"/>
      <c r="T763" s="822"/>
    </row>
    <row r="764" spans="1:20" s="828" customFormat="1" x14ac:dyDescent="0.25">
      <c r="A764" s="858" t="s">
        <v>709</v>
      </c>
      <c r="B764" s="823" t="s">
        <v>240</v>
      </c>
      <c r="C764" s="822" t="s">
        <v>763</v>
      </c>
      <c r="D764" s="823" t="s">
        <v>259</v>
      </c>
      <c r="E764" s="907">
        <v>0</v>
      </c>
      <c r="F764" s="823" t="s">
        <v>27</v>
      </c>
      <c r="G764" s="896" t="s">
        <v>235</v>
      </c>
      <c r="H764" s="871"/>
      <c r="I764" s="871">
        <v>3500000</v>
      </c>
      <c r="J764" s="871"/>
      <c r="K764" s="871">
        <f t="shared" si="64"/>
        <v>2100000</v>
      </c>
      <c r="L764" s="921"/>
      <c r="M764" s="921">
        <f t="shared" si="63"/>
        <v>2100000</v>
      </c>
      <c r="N764" s="921"/>
      <c r="O764" s="921"/>
      <c r="P764" s="921"/>
      <c r="Q764" s="921"/>
      <c r="R764" s="1068">
        <f t="shared" si="65"/>
        <v>2100000</v>
      </c>
      <c r="S764" s="827"/>
      <c r="T764" s="822"/>
    </row>
    <row r="765" spans="1:20" s="828" customFormat="1" x14ac:dyDescent="0.25">
      <c r="A765" s="858" t="s">
        <v>709</v>
      </c>
      <c r="B765" s="823" t="s">
        <v>450</v>
      </c>
      <c r="C765" s="822" t="s">
        <v>772</v>
      </c>
      <c r="D765" s="823" t="s">
        <v>259</v>
      </c>
      <c r="E765" s="907">
        <v>0</v>
      </c>
      <c r="F765" s="823" t="s">
        <v>27</v>
      </c>
      <c r="G765" s="896" t="s">
        <v>235</v>
      </c>
      <c r="H765" s="871"/>
      <c r="I765" s="871">
        <v>1000000</v>
      </c>
      <c r="J765" s="871"/>
      <c r="K765" s="871">
        <f t="shared" si="64"/>
        <v>600000</v>
      </c>
      <c r="L765" s="921"/>
      <c r="M765" s="921">
        <f t="shared" si="63"/>
        <v>600000</v>
      </c>
      <c r="N765" s="921"/>
      <c r="O765" s="921"/>
      <c r="P765" s="921"/>
      <c r="Q765" s="921"/>
      <c r="R765" s="1068">
        <f t="shared" si="65"/>
        <v>600000</v>
      </c>
      <c r="S765" s="827"/>
      <c r="T765" s="822"/>
    </row>
    <row r="766" spans="1:20" s="828" customFormat="1" x14ac:dyDescent="0.25">
      <c r="A766" s="858" t="s">
        <v>709</v>
      </c>
      <c r="B766" s="823" t="s">
        <v>524</v>
      </c>
      <c r="C766" s="822" t="s">
        <v>978</v>
      </c>
      <c r="D766" s="823" t="s">
        <v>259</v>
      </c>
      <c r="E766" s="907">
        <v>0</v>
      </c>
      <c r="F766" s="823" t="s">
        <v>27</v>
      </c>
      <c r="G766" s="896" t="s">
        <v>235</v>
      </c>
      <c r="H766" s="871"/>
      <c r="I766" s="871">
        <v>2000000</v>
      </c>
      <c r="J766" s="871"/>
      <c r="K766" s="871">
        <f t="shared" si="64"/>
        <v>1200000</v>
      </c>
      <c r="L766" s="921"/>
      <c r="M766" s="921">
        <f t="shared" si="63"/>
        <v>1200000</v>
      </c>
      <c r="N766" s="921"/>
      <c r="O766" s="921"/>
      <c r="P766" s="921"/>
      <c r="Q766" s="921"/>
      <c r="R766" s="1068">
        <f t="shared" si="65"/>
        <v>1200000</v>
      </c>
      <c r="S766" s="827"/>
      <c r="T766" s="822"/>
    </row>
    <row r="767" spans="1:20" s="828" customFormat="1" ht="30" x14ac:dyDescent="0.25">
      <c r="A767" s="858" t="s">
        <v>709</v>
      </c>
      <c r="B767" s="823" t="s">
        <v>483</v>
      </c>
      <c r="C767" s="822" t="s">
        <v>1066</v>
      </c>
      <c r="D767" s="823" t="s">
        <v>259</v>
      </c>
      <c r="E767" s="907">
        <v>0</v>
      </c>
      <c r="F767" s="823" t="s">
        <v>27</v>
      </c>
      <c r="G767" s="896" t="s">
        <v>235</v>
      </c>
      <c r="H767" s="871"/>
      <c r="I767" s="871">
        <v>30000000</v>
      </c>
      <c r="J767" s="871"/>
      <c r="K767" s="871">
        <f t="shared" si="64"/>
        <v>18000000</v>
      </c>
      <c r="L767" s="921"/>
      <c r="M767" s="921">
        <f t="shared" si="63"/>
        <v>18000000</v>
      </c>
      <c r="N767" s="921"/>
      <c r="O767" s="921">
        <v>2000000</v>
      </c>
      <c r="P767" s="921">
        <f>Q767-O767</f>
        <v>0</v>
      </c>
      <c r="Q767" s="921">
        <v>2000000</v>
      </c>
      <c r="R767" s="1068">
        <f t="shared" si="65"/>
        <v>16000000</v>
      </c>
      <c r="S767" s="827"/>
      <c r="T767" s="990" t="s">
        <v>2147</v>
      </c>
    </row>
    <row r="768" spans="1:20" s="828" customFormat="1" x14ac:dyDescent="0.25">
      <c r="A768" s="858" t="s">
        <v>709</v>
      </c>
      <c r="B768" s="823" t="s">
        <v>243</v>
      </c>
      <c r="C768" s="822" t="s">
        <v>687</v>
      </c>
      <c r="D768" s="823" t="s">
        <v>259</v>
      </c>
      <c r="E768" s="907">
        <v>0</v>
      </c>
      <c r="F768" s="823" t="s">
        <v>27</v>
      </c>
      <c r="G768" s="896" t="s">
        <v>235</v>
      </c>
      <c r="H768" s="871"/>
      <c r="I768" s="871">
        <v>106000000</v>
      </c>
      <c r="J768" s="871"/>
      <c r="K768" s="871">
        <f t="shared" si="64"/>
        <v>63600000</v>
      </c>
      <c r="L768" s="921"/>
      <c r="M768" s="921">
        <f t="shared" si="63"/>
        <v>63600000</v>
      </c>
      <c r="N768" s="921"/>
      <c r="O768" s="921"/>
      <c r="P768" s="921"/>
      <c r="Q768" s="921"/>
      <c r="R768" s="1068">
        <f t="shared" si="65"/>
        <v>63600000</v>
      </c>
      <c r="S768" s="827"/>
      <c r="T768" s="822"/>
    </row>
    <row r="769" spans="1:20" s="828" customFormat="1" x14ac:dyDescent="0.25">
      <c r="A769" s="858" t="s">
        <v>709</v>
      </c>
      <c r="B769" s="890" t="s">
        <v>158</v>
      </c>
      <c r="C769" s="822" t="s">
        <v>366</v>
      </c>
      <c r="D769" s="823" t="s">
        <v>259</v>
      </c>
      <c r="E769" s="907">
        <v>0</v>
      </c>
      <c r="F769" s="823" t="s">
        <v>27</v>
      </c>
      <c r="G769" s="896" t="s">
        <v>235</v>
      </c>
      <c r="H769" s="871"/>
      <c r="I769" s="871">
        <v>2000000</v>
      </c>
      <c r="J769" s="871"/>
      <c r="K769" s="871">
        <f t="shared" si="64"/>
        <v>1200000</v>
      </c>
      <c r="L769" s="921"/>
      <c r="M769" s="921">
        <f t="shared" si="63"/>
        <v>1200000</v>
      </c>
      <c r="N769" s="921"/>
      <c r="O769" s="921"/>
      <c r="P769" s="921"/>
      <c r="Q769" s="921"/>
      <c r="R769" s="1068">
        <f t="shared" si="65"/>
        <v>1200000</v>
      </c>
      <c r="S769" s="827"/>
      <c r="T769" s="822"/>
    </row>
    <row r="770" spans="1:20" s="828" customFormat="1" x14ac:dyDescent="0.25">
      <c r="A770" s="858" t="s">
        <v>709</v>
      </c>
      <c r="B770" s="823" t="s">
        <v>248</v>
      </c>
      <c r="C770" s="822" t="s">
        <v>779</v>
      </c>
      <c r="D770" s="823" t="s">
        <v>259</v>
      </c>
      <c r="E770" s="907">
        <v>0</v>
      </c>
      <c r="F770" s="823" t="s">
        <v>27</v>
      </c>
      <c r="G770" s="896" t="s">
        <v>235</v>
      </c>
      <c r="H770" s="871"/>
      <c r="I770" s="871">
        <v>10000000</v>
      </c>
      <c r="J770" s="871"/>
      <c r="K770" s="871">
        <f t="shared" si="64"/>
        <v>6000000</v>
      </c>
      <c r="L770" s="921"/>
      <c r="M770" s="921">
        <f t="shared" si="63"/>
        <v>6000000</v>
      </c>
      <c r="N770" s="921"/>
      <c r="O770" s="921"/>
      <c r="P770" s="921"/>
      <c r="Q770" s="921"/>
      <c r="R770" s="1068">
        <f t="shared" si="65"/>
        <v>6000000</v>
      </c>
      <c r="S770" s="827"/>
      <c r="T770" s="822"/>
    </row>
    <row r="771" spans="1:20" s="828" customFormat="1" x14ac:dyDescent="0.25">
      <c r="A771" s="858" t="s">
        <v>709</v>
      </c>
      <c r="B771" s="823" t="s">
        <v>206</v>
      </c>
      <c r="C771" s="822" t="s">
        <v>1857</v>
      </c>
      <c r="D771" s="823" t="s">
        <v>259</v>
      </c>
      <c r="E771" s="907">
        <v>0</v>
      </c>
      <c r="F771" s="823" t="s">
        <v>27</v>
      </c>
      <c r="G771" s="896" t="s">
        <v>235</v>
      </c>
      <c r="H771" s="871"/>
      <c r="I771" s="871">
        <v>260000000</v>
      </c>
      <c r="J771" s="871"/>
      <c r="K771" s="871">
        <f t="shared" si="64"/>
        <v>156000000</v>
      </c>
      <c r="L771" s="921"/>
      <c r="M771" s="921">
        <f t="shared" si="63"/>
        <v>156000000</v>
      </c>
      <c r="N771" s="921"/>
      <c r="O771" s="921"/>
      <c r="P771" s="921">
        <f>Q771-O771</f>
        <v>4370000</v>
      </c>
      <c r="Q771" s="921">
        <v>4370000</v>
      </c>
      <c r="R771" s="1068">
        <f t="shared" si="65"/>
        <v>151630000</v>
      </c>
      <c r="S771" s="827"/>
      <c r="T771" s="822" t="s">
        <v>1856</v>
      </c>
    </row>
    <row r="772" spans="1:20" s="828" customFormat="1" x14ac:dyDescent="0.25">
      <c r="A772" s="858" t="s">
        <v>709</v>
      </c>
      <c r="B772" s="873"/>
      <c r="C772" s="833" t="s">
        <v>26</v>
      </c>
      <c r="D772" s="873"/>
      <c r="E772" s="911"/>
      <c r="F772" s="873"/>
      <c r="G772" s="912"/>
      <c r="H772" s="768">
        <f>SUM(H759:H771)</f>
        <v>0</v>
      </c>
      <c r="I772" s="768">
        <f>SUM(I759:I771)</f>
        <v>799500000</v>
      </c>
      <c r="J772" s="768">
        <f>SUM(J759:J771)</f>
        <v>0</v>
      </c>
      <c r="K772" s="768">
        <f>SUM(K759:K771)</f>
        <v>479700000</v>
      </c>
      <c r="L772" s="768"/>
      <c r="M772" s="768">
        <f>SUM(M759:M771)</f>
        <v>479700000</v>
      </c>
      <c r="N772" s="768"/>
      <c r="O772" s="899">
        <f>SUM(O759:O771)</f>
        <v>2000000</v>
      </c>
      <c r="P772" s="899">
        <f>SUM(P759:P771)</f>
        <v>7296000</v>
      </c>
      <c r="Q772" s="899">
        <f>SUM(Q760:Q771)</f>
        <v>9296000</v>
      </c>
      <c r="R772" s="1069">
        <f>M772-Q772</f>
        <v>470404000</v>
      </c>
      <c r="S772" s="908"/>
      <c r="T772" s="1003"/>
    </row>
    <row r="773" spans="1:20" s="828" customFormat="1" x14ac:dyDescent="0.25">
      <c r="A773" s="858"/>
      <c r="B773" s="877"/>
      <c r="C773" s="842"/>
      <c r="D773" s="877"/>
      <c r="E773" s="913"/>
      <c r="F773" s="877"/>
      <c r="G773" s="914"/>
      <c r="H773" s="771"/>
      <c r="I773" s="771"/>
      <c r="J773" s="771"/>
      <c r="K773" s="771"/>
      <c r="L773" s="771"/>
      <c r="M773" s="771"/>
      <c r="N773" s="771"/>
      <c r="O773" s="771"/>
      <c r="P773" s="771"/>
      <c r="Q773" s="771"/>
      <c r="R773" s="1075"/>
      <c r="S773" s="904"/>
    </row>
    <row r="774" spans="1:20" s="828" customFormat="1" x14ac:dyDescent="0.25">
      <c r="A774" s="858"/>
      <c r="B774" s="877"/>
      <c r="C774" s="842"/>
      <c r="D774" s="877"/>
      <c r="E774" s="913"/>
      <c r="F774" s="877"/>
      <c r="G774" s="914"/>
      <c r="H774" s="771"/>
      <c r="I774" s="771"/>
      <c r="J774" s="771"/>
      <c r="K774" s="771"/>
      <c r="L774" s="771"/>
      <c r="M774" s="771"/>
      <c r="N774" s="771"/>
      <c r="O774" s="771"/>
      <c r="P774" s="771"/>
      <c r="Q774" s="771"/>
      <c r="R774" s="1075"/>
      <c r="S774" s="904"/>
    </row>
    <row r="775" spans="1:20" s="828" customFormat="1" x14ac:dyDescent="0.25">
      <c r="A775" s="858"/>
      <c r="B775" s="877"/>
      <c r="C775" s="842"/>
      <c r="D775" s="877"/>
      <c r="E775" s="913"/>
      <c r="F775" s="877"/>
      <c r="G775" s="914"/>
      <c r="H775" s="771"/>
      <c r="I775" s="771"/>
      <c r="J775" s="771"/>
      <c r="K775" s="771"/>
      <c r="L775" s="771"/>
      <c r="M775" s="771"/>
      <c r="N775" s="771"/>
      <c r="O775" s="771"/>
      <c r="P775" s="771"/>
      <c r="Q775" s="771"/>
      <c r="R775" s="1075"/>
      <c r="S775" s="904"/>
    </row>
    <row r="776" spans="1:20" s="828" customFormat="1" x14ac:dyDescent="0.25">
      <c r="A776" s="858"/>
      <c r="B776" s="877"/>
      <c r="C776" s="842"/>
      <c r="D776" s="877"/>
      <c r="E776" s="913"/>
      <c r="F776" s="877"/>
      <c r="G776" s="914"/>
      <c r="H776" s="771"/>
      <c r="I776" s="771"/>
      <c r="J776" s="771"/>
      <c r="K776" s="771"/>
      <c r="L776" s="771"/>
      <c r="M776" s="771"/>
      <c r="N776" s="771"/>
      <c r="O776" s="771"/>
      <c r="P776" s="771"/>
      <c r="Q776" s="771"/>
      <c r="R776" s="1075"/>
      <c r="S776" s="904"/>
    </row>
    <row r="777" spans="1:20" s="828" customFormat="1" x14ac:dyDescent="0.25">
      <c r="A777" s="858"/>
      <c r="B777" s="877"/>
      <c r="C777" s="842"/>
      <c r="D777" s="877"/>
      <c r="E777" s="913"/>
      <c r="F777" s="877"/>
      <c r="G777" s="914"/>
      <c r="H777" s="771"/>
      <c r="I777" s="771"/>
      <c r="J777" s="771"/>
      <c r="K777" s="771"/>
      <c r="L777" s="771"/>
      <c r="M777" s="771"/>
      <c r="N777" s="771"/>
      <c r="O777" s="771"/>
      <c r="P777" s="771"/>
      <c r="Q777" s="771"/>
      <c r="R777" s="1075"/>
      <c r="S777" s="904"/>
    </row>
    <row r="778" spans="1:20" s="828" customFormat="1" x14ac:dyDescent="0.25">
      <c r="A778" s="858"/>
      <c r="B778" s="877"/>
      <c r="C778" s="842"/>
      <c r="D778" s="877"/>
      <c r="E778" s="913"/>
      <c r="F778" s="877"/>
      <c r="G778" s="914"/>
      <c r="H778" s="771"/>
      <c r="I778" s="771"/>
      <c r="J778" s="771"/>
      <c r="K778" s="771"/>
      <c r="L778" s="771"/>
      <c r="M778" s="771"/>
      <c r="N778" s="771"/>
      <c r="O778" s="771"/>
      <c r="P778" s="771"/>
      <c r="Q778" s="771"/>
      <c r="R778" s="1075"/>
      <c r="S778" s="904"/>
    </row>
    <row r="779" spans="1:20" s="828" customFormat="1" x14ac:dyDescent="0.25">
      <c r="A779" s="858"/>
      <c r="B779" s="877"/>
      <c r="C779" s="842"/>
      <c r="D779" s="877"/>
      <c r="E779" s="913"/>
      <c r="F779" s="877"/>
      <c r="G779" s="914"/>
      <c r="H779" s="771"/>
      <c r="I779" s="771"/>
      <c r="J779" s="771"/>
      <c r="K779" s="771"/>
      <c r="L779" s="771"/>
      <c r="M779" s="771"/>
      <c r="N779" s="771"/>
      <c r="O779" s="771"/>
      <c r="P779" s="771"/>
      <c r="Q779" s="771"/>
      <c r="R779" s="1075"/>
      <c r="S779" s="904"/>
    </row>
    <row r="780" spans="1:20" s="828" customFormat="1" x14ac:dyDescent="0.25">
      <c r="A780" s="858"/>
      <c r="B780" s="877"/>
      <c r="C780" s="842"/>
      <c r="D780" s="877"/>
      <c r="E780" s="913"/>
      <c r="F780" s="877"/>
      <c r="G780" s="914"/>
      <c r="H780" s="771"/>
      <c r="I780" s="771"/>
      <c r="J780" s="771"/>
      <c r="K780" s="771"/>
      <c r="L780" s="771"/>
      <c r="M780" s="771"/>
      <c r="N780" s="771"/>
      <c r="O780" s="771"/>
      <c r="P780" s="771"/>
      <c r="Q780" s="771"/>
      <c r="R780" s="1075"/>
      <c r="S780" s="904"/>
    </row>
    <row r="781" spans="1:20" s="828" customFormat="1" x14ac:dyDescent="0.25">
      <c r="A781" s="858"/>
      <c r="B781" s="877"/>
      <c r="C781" s="842"/>
      <c r="D781" s="877"/>
      <c r="E781" s="913"/>
      <c r="F781" s="877"/>
      <c r="G781" s="914"/>
      <c r="H781" s="771"/>
      <c r="I781" s="771"/>
      <c r="J781" s="771"/>
      <c r="K781" s="771"/>
      <c r="L781" s="771"/>
      <c r="M781" s="771"/>
      <c r="N781" s="771"/>
      <c r="O781" s="771"/>
      <c r="P781" s="771"/>
      <c r="Q781" s="771"/>
      <c r="R781" s="1075"/>
      <c r="S781" s="904"/>
    </row>
    <row r="782" spans="1:20" s="828" customFormat="1" x14ac:dyDescent="0.25">
      <c r="A782" s="858"/>
      <c r="B782" s="877"/>
      <c r="C782" s="842"/>
      <c r="D782" s="877"/>
      <c r="E782" s="913"/>
      <c r="F782" s="877"/>
      <c r="G782" s="914"/>
      <c r="H782" s="771"/>
      <c r="I782" s="771"/>
      <c r="J782" s="771"/>
      <c r="K782" s="771"/>
      <c r="L782" s="771"/>
      <c r="M782" s="771"/>
      <c r="N782" s="771"/>
      <c r="O782" s="771"/>
      <c r="P782" s="771"/>
      <c r="Q782" s="771"/>
      <c r="R782" s="1075"/>
      <c r="S782" s="904"/>
    </row>
    <row r="783" spans="1:20" s="828" customFormat="1" x14ac:dyDescent="0.25">
      <c r="A783" s="858"/>
      <c r="B783" s="877"/>
      <c r="C783" s="842"/>
      <c r="D783" s="877"/>
      <c r="E783" s="913"/>
      <c r="F783" s="877"/>
      <c r="G783" s="914"/>
      <c r="H783" s="771"/>
      <c r="I783" s="771"/>
      <c r="J783" s="771"/>
      <c r="K783" s="771"/>
      <c r="L783" s="771"/>
      <c r="M783" s="771"/>
      <c r="N783" s="771"/>
      <c r="O783" s="771"/>
      <c r="P783" s="771"/>
      <c r="Q783" s="771"/>
      <c r="R783" s="1075"/>
      <c r="S783" s="904"/>
    </row>
    <row r="784" spans="1:20" s="828" customFormat="1" x14ac:dyDescent="0.25">
      <c r="A784" s="858"/>
      <c r="B784" s="877"/>
      <c r="C784" s="842"/>
      <c r="D784" s="877"/>
      <c r="E784" s="913"/>
      <c r="F784" s="877"/>
      <c r="G784" s="914"/>
      <c r="H784" s="771"/>
      <c r="I784" s="771"/>
      <c r="J784" s="771"/>
      <c r="K784" s="771"/>
      <c r="L784" s="771"/>
      <c r="M784" s="771"/>
      <c r="N784" s="771"/>
      <c r="O784" s="771"/>
      <c r="P784" s="771"/>
      <c r="Q784" s="771"/>
      <c r="R784" s="1075"/>
      <c r="S784" s="904"/>
    </row>
    <row r="785" spans="1:20" s="828" customFormat="1" x14ac:dyDescent="0.25">
      <c r="A785" s="858"/>
      <c r="B785" s="877"/>
      <c r="C785" s="842"/>
      <c r="D785" s="877"/>
      <c r="E785" s="913"/>
      <c r="F785" s="877"/>
      <c r="G785" s="914"/>
      <c r="H785" s="771"/>
      <c r="I785" s="771"/>
      <c r="J785" s="771"/>
      <c r="K785" s="771"/>
      <c r="L785" s="771"/>
      <c r="M785" s="771"/>
      <c r="N785" s="771"/>
      <c r="O785" s="771"/>
      <c r="P785" s="771"/>
      <c r="Q785" s="771"/>
      <c r="R785" s="1075"/>
      <c r="S785" s="904"/>
    </row>
    <row r="786" spans="1:20" s="828" customFormat="1" x14ac:dyDescent="0.25">
      <c r="A786" s="858"/>
      <c r="B786" s="877"/>
      <c r="C786" s="842"/>
      <c r="D786" s="877"/>
      <c r="E786" s="913"/>
      <c r="F786" s="877"/>
      <c r="G786" s="914"/>
      <c r="H786" s="771"/>
      <c r="I786" s="771"/>
      <c r="J786" s="771"/>
      <c r="K786" s="771"/>
      <c r="L786" s="771"/>
      <c r="M786" s="771"/>
      <c r="N786" s="771"/>
      <c r="O786" s="771"/>
      <c r="P786" s="771"/>
      <c r="Q786" s="771"/>
      <c r="R786" s="1075"/>
      <c r="S786" s="904"/>
    </row>
    <row r="787" spans="1:20" s="828" customFormat="1" x14ac:dyDescent="0.25">
      <c r="A787" s="858"/>
      <c r="B787" s="877"/>
      <c r="C787" s="842"/>
      <c r="D787" s="877"/>
      <c r="E787" s="913"/>
      <c r="F787" s="877"/>
      <c r="G787" s="914"/>
      <c r="H787" s="771"/>
      <c r="I787" s="771"/>
      <c r="J787" s="771"/>
      <c r="K787" s="771"/>
      <c r="L787" s="771"/>
      <c r="M787" s="771"/>
      <c r="N787" s="771"/>
      <c r="O787" s="771"/>
      <c r="P787" s="771"/>
      <c r="Q787" s="771"/>
      <c r="R787" s="1075"/>
      <c r="S787" s="904"/>
    </row>
    <row r="788" spans="1:20" s="828" customFormat="1" x14ac:dyDescent="0.25">
      <c r="A788" s="858"/>
      <c r="B788" s="877"/>
      <c r="C788" s="842"/>
      <c r="D788" s="877"/>
      <c r="E788" s="913"/>
      <c r="F788" s="877"/>
      <c r="G788" s="914"/>
      <c r="H788" s="771"/>
      <c r="I788" s="771"/>
      <c r="J788" s="771"/>
      <c r="K788" s="771"/>
      <c r="L788" s="771"/>
      <c r="M788" s="771"/>
      <c r="N788" s="771"/>
      <c r="O788" s="771"/>
      <c r="P788" s="771"/>
      <c r="Q788" s="771"/>
      <c r="R788" s="1075"/>
      <c r="S788" s="904"/>
    </row>
    <row r="789" spans="1:20" s="828" customFormat="1" x14ac:dyDescent="0.25">
      <c r="A789" s="858"/>
      <c r="B789" s="877"/>
      <c r="C789" s="842"/>
      <c r="D789" s="877"/>
      <c r="E789" s="913"/>
      <c r="F789" s="877"/>
      <c r="G789" s="914"/>
      <c r="H789" s="771"/>
      <c r="I789" s="771"/>
      <c r="J789" s="771"/>
      <c r="K789" s="771"/>
      <c r="L789" s="771"/>
      <c r="M789" s="771"/>
      <c r="N789" s="771"/>
      <c r="O789" s="771"/>
      <c r="P789" s="771"/>
      <c r="Q789" s="771"/>
      <c r="R789" s="1075"/>
      <c r="S789" s="904"/>
    </row>
    <row r="790" spans="1:20" x14ac:dyDescent="0.25">
      <c r="B790" s="1238" t="s">
        <v>2128</v>
      </c>
      <c r="C790" s="1238"/>
      <c r="D790" s="1238"/>
      <c r="E790" s="1238"/>
      <c r="F790" s="1238"/>
      <c r="G790" s="1238"/>
      <c r="H790" s="1238"/>
      <c r="I790" s="1238"/>
      <c r="J790" s="1238"/>
      <c r="K790" s="1238"/>
      <c r="L790" s="1238"/>
      <c r="M790" s="1238"/>
      <c r="N790" s="1238"/>
      <c r="O790" s="1238"/>
      <c r="P790" s="1238"/>
      <c r="Q790" s="1238"/>
      <c r="R790" s="1238"/>
      <c r="S790" s="1238"/>
    </row>
    <row r="791" spans="1:20" x14ac:dyDescent="0.25">
      <c r="B791" s="881" t="s">
        <v>1576</v>
      </c>
      <c r="C791" s="882"/>
      <c r="D791" s="883"/>
      <c r="E791" s="883"/>
      <c r="F791" s="883"/>
      <c r="G791" s="883"/>
      <c r="H791" s="884"/>
      <c r="I791" s="884"/>
      <c r="J791" s="884"/>
      <c r="K791" s="884"/>
      <c r="L791" s="884"/>
      <c r="M791" s="885"/>
      <c r="N791" s="884"/>
      <c r="O791" s="884"/>
      <c r="P791" s="884"/>
      <c r="Q791" s="884"/>
      <c r="R791" s="1074"/>
      <c r="S791" s="886"/>
    </row>
    <row r="792" spans="1:20" s="802" customFormat="1" ht="30" x14ac:dyDescent="0.25">
      <c r="B792" s="1234" t="s">
        <v>970</v>
      </c>
      <c r="C792" s="1239" t="s">
        <v>938</v>
      </c>
      <c r="D792" s="1236" t="s">
        <v>1024</v>
      </c>
      <c r="E792" s="1230" t="s">
        <v>1025</v>
      </c>
      <c r="F792" s="1236" t="s">
        <v>1026</v>
      </c>
      <c r="G792" s="1232" t="s">
        <v>1027</v>
      </c>
      <c r="H792" s="803" t="s">
        <v>1862</v>
      </c>
      <c r="I792" s="804" t="s">
        <v>1833</v>
      </c>
      <c r="J792" s="803" t="s">
        <v>1862</v>
      </c>
      <c r="K792" s="1228" t="s">
        <v>1948</v>
      </c>
      <c r="L792" s="1228" t="s">
        <v>1947</v>
      </c>
      <c r="M792" s="805" t="s">
        <v>1818</v>
      </c>
      <c r="N792" s="1228" t="s">
        <v>1819</v>
      </c>
      <c r="O792" s="806" t="s">
        <v>2115</v>
      </c>
      <c r="P792" s="1090" t="s">
        <v>2135</v>
      </c>
      <c r="Q792" s="1090" t="s">
        <v>2136</v>
      </c>
      <c r="R792" s="1065" t="s">
        <v>2132</v>
      </c>
      <c r="S792" s="807" t="s">
        <v>1850</v>
      </c>
      <c r="T792" s="1110" t="s">
        <v>1028</v>
      </c>
    </row>
    <row r="793" spans="1:20" s="802" customFormat="1" x14ac:dyDescent="0.25">
      <c r="B793" s="1235"/>
      <c r="C793" s="1240"/>
      <c r="D793" s="1237"/>
      <c r="E793" s="1231"/>
      <c r="F793" s="1237"/>
      <c r="G793" s="1233"/>
      <c r="H793" s="808"/>
      <c r="I793" s="808" t="s">
        <v>939</v>
      </c>
      <c r="J793" s="808"/>
      <c r="K793" s="1229"/>
      <c r="L793" s="1229"/>
      <c r="M793" s="809" t="s">
        <v>939</v>
      </c>
      <c r="N793" s="1229"/>
      <c r="O793" s="808" t="s">
        <v>939</v>
      </c>
      <c r="P793" s="808" t="s">
        <v>939</v>
      </c>
      <c r="Q793" s="808" t="s">
        <v>939</v>
      </c>
      <c r="R793" s="1066" t="s">
        <v>939</v>
      </c>
      <c r="S793" s="810"/>
      <c r="T793" s="1107"/>
    </row>
    <row r="794" spans="1:20" s="831" customFormat="1" x14ac:dyDescent="0.25">
      <c r="A794" s="858" t="s">
        <v>322</v>
      </c>
      <c r="B794" s="812" t="s">
        <v>24</v>
      </c>
      <c r="C794" s="813" t="s">
        <v>290</v>
      </c>
      <c r="D794" s="814" t="s">
        <v>1</v>
      </c>
      <c r="E794" s="907">
        <v>0</v>
      </c>
      <c r="F794" s="816" t="s">
        <v>27</v>
      </c>
      <c r="G794" s="817" t="s">
        <v>266</v>
      </c>
      <c r="H794" s="818">
        <v>4212282</v>
      </c>
      <c r="I794" s="818">
        <v>14479820</v>
      </c>
      <c r="J794" s="818">
        <v>4212282</v>
      </c>
      <c r="K794" s="818">
        <f>M794</f>
        <v>14479820</v>
      </c>
      <c r="L794" s="818"/>
      <c r="M794" s="819">
        <v>14479820</v>
      </c>
      <c r="N794" s="818"/>
      <c r="O794" s="818">
        <v>5063102</v>
      </c>
      <c r="P794" s="818">
        <f>Q794-O794</f>
        <v>4501174.6400000006</v>
      </c>
      <c r="Q794" s="818">
        <v>9564276.6400000006</v>
      </c>
      <c r="R794" s="1068">
        <f>M794-Q794</f>
        <v>4915543.3599999994</v>
      </c>
      <c r="S794" s="909"/>
      <c r="T794" s="1105"/>
    </row>
    <row r="795" spans="1:20" x14ac:dyDescent="0.25">
      <c r="A795" s="858" t="s">
        <v>322</v>
      </c>
      <c r="B795" s="825" t="s">
        <v>25</v>
      </c>
      <c r="C795" s="822" t="s">
        <v>59</v>
      </c>
      <c r="D795" s="829" t="s">
        <v>259</v>
      </c>
      <c r="E795" s="907">
        <v>0</v>
      </c>
      <c r="F795" s="816" t="s">
        <v>27</v>
      </c>
      <c r="G795" s="817" t="s">
        <v>266</v>
      </c>
      <c r="H795" s="830"/>
      <c r="I795" s="830">
        <v>10000000</v>
      </c>
      <c r="J795" s="830"/>
      <c r="K795" s="830">
        <f>M795</f>
        <v>10000000</v>
      </c>
      <c r="L795" s="830"/>
      <c r="M795" s="826">
        <v>10000000</v>
      </c>
      <c r="N795" s="830"/>
      <c r="O795" s="830"/>
      <c r="P795" s="830"/>
      <c r="Q795" s="830"/>
      <c r="R795" s="1068"/>
      <c r="S795" s="820"/>
      <c r="T795" s="1104"/>
    </row>
    <row r="796" spans="1:20" x14ac:dyDescent="0.25">
      <c r="A796" s="858" t="s">
        <v>322</v>
      </c>
      <c r="B796" s="812" t="s">
        <v>2</v>
      </c>
      <c r="C796" s="822" t="s">
        <v>60</v>
      </c>
      <c r="D796" s="829" t="s">
        <v>259</v>
      </c>
      <c r="E796" s="907">
        <v>0</v>
      </c>
      <c r="F796" s="816" t="s">
        <v>27</v>
      </c>
      <c r="G796" s="817" t="s">
        <v>266</v>
      </c>
      <c r="H796" s="830"/>
      <c r="I796" s="830">
        <v>5000000</v>
      </c>
      <c r="J796" s="830"/>
      <c r="K796" s="830">
        <f t="shared" ref="K796:K812" si="66">M796</f>
        <v>5000000</v>
      </c>
      <c r="L796" s="830"/>
      <c r="M796" s="826">
        <v>5000000</v>
      </c>
      <c r="N796" s="830"/>
      <c r="O796" s="830"/>
      <c r="P796" s="830"/>
      <c r="Q796" s="830"/>
      <c r="R796" s="1068"/>
      <c r="S796" s="820"/>
      <c r="T796" s="1104"/>
    </row>
    <row r="797" spans="1:20" x14ac:dyDescent="0.25">
      <c r="A797" s="858" t="s">
        <v>322</v>
      </c>
      <c r="B797" s="812" t="s">
        <v>323</v>
      </c>
      <c r="C797" s="822" t="s">
        <v>324</v>
      </c>
      <c r="D797" s="829" t="s">
        <v>259</v>
      </c>
      <c r="E797" s="907">
        <v>0</v>
      </c>
      <c r="F797" s="816" t="s">
        <v>27</v>
      </c>
      <c r="G797" s="817" t="s">
        <v>266</v>
      </c>
      <c r="H797" s="830"/>
      <c r="I797" s="830">
        <v>17667820</v>
      </c>
      <c r="J797" s="830"/>
      <c r="K797" s="830">
        <f t="shared" si="66"/>
        <v>11417820</v>
      </c>
      <c r="L797" s="830"/>
      <c r="M797" s="826">
        <v>11417820</v>
      </c>
      <c r="N797" s="830"/>
      <c r="O797" s="830"/>
      <c r="P797" s="830"/>
      <c r="Q797" s="830"/>
      <c r="R797" s="1068"/>
      <c r="S797" s="820"/>
      <c r="T797" s="1104"/>
    </row>
    <row r="798" spans="1:20" x14ac:dyDescent="0.25">
      <c r="A798" s="858" t="s">
        <v>322</v>
      </c>
      <c r="B798" s="812" t="s">
        <v>67</v>
      </c>
      <c r="C798" s="822" t="s">
        <v>92</v>
      </c>
      <c r="D798" s="829" t="s">
        <v>259</v>
      </c>
      <c r="E798" s="907">
        <v>0</v>
      </c>
      <c r="F798" s="816" t="s">
        <v>27</v>
      </c>
      <c r="G798" s="817" t="s">
        <v>266</v>
      </c>
      <c r="H798" s="830"/>
      <c r="I798" s="830">
        <v>300000</v>
      </c>
      <c r="J798" s="830"/>
      <c r="K798" s="830">
        <f t="shared" si="66"/>
        <v>300000</v>
      </c>
      <c r="L798" s="830"/>
      <c r="M798" s="826">
        <v>300000</v>
      </c>
      <c r="N798" s="830"/>
      <c r="O798" s="830"/>
      <c r="P798" s="830"/>
      <c r="Q798" s="830"/>
      <c r="R798" s="1068"/>
      <c r="S798" s="820"/>
      <c r="T798" s="1104"/>
    </row>
    <row r="799" spans="1:20" x14ac:dyDescent="0.25">
      <c r="A799" s="858" t="s">
        <v>322</v>
      </c>
      <c r="B799" s="812" t="s">
        <v>3</v>
      </c>
      <c r="C799" s="822" t="s">
        <v>4</v>
      </c>
      <c r="D799" s="829" t="s">
        <v>259</v>
      </c>
      <c r="E799" s="907">
        <v>0</v>
      </c>
      <c r="F799" s="816" t="s">
        <v>27</v>
      </c>
      <c r="G799" s="817" t="s">
        <v>266</v>
      </c>
      <c r="H799" s="830"/>
      <c r="I799" s="830">
        <v>2000000</v>
      </c>
      <c r="J799" s="830"/>
      <c r="K799" s="830">
        <f t="shared" si="66"/>
        <v>2000000</v>
      </c>
      <c r="L799" s="830"/>
      <c r="M799" s="826">
        <v>2000000</v>
      </c>
      <c r="N799" s="830"/>
      <c r="O799" s="830"/>
      <c r="P799" s="830"/>
      <c r="Q799" s="830"/>
      <c r="R799" s="1068"/>
      <c r="S799" s="820"/>
      <c r="T799" s="1104"/>
    </row>
    <row r="800" spans="1:20" x14ac:dyDescent="0.25">
      <c r="A800" s="858" t="s">
        <v>322</v>
      </c>
      <c r="B800" s="812" t="s">
        <v>85</v>
      </c>
      <c r="C800" s="822" t="s">
        <v>86</v>
      </c>
      <c r="D800" s="829" t="s">
        <v>259</v>
      </c>
      <c r="E800" s="907">
        <v>0</v>
      </c>
      <c r="F800" s="816" t="s">
        <v>27</v>
      </c>
      <c r="G800" s="817" t="s">
        <v>266</v>
      </c>
      <c r="H800" s="830"/>
      <c r="I800" s="830">
        <v>100000</v>
      </c>
      <c r="J800" s="830"/>
      <c r="K800" s="830">
        <f t="shared" si="66"/>
        <v>100000</v>
      </c>
      <c r="L800" s="830"/>
      <c r="M800" s="826">
        <v>100000</v>
      </c>
      <c r="N800" s="830"/>
      <c r="O800" s="830"/>
      <c r="P800" s="830"/>
      <c r="Q800" s="830"/>
      <c r="R800" s="1068"/>
      <c r="S800" s="820"/>
      <c r="T800" s="1104"/>
    </row>
    <row r="801" spans="1:20" x14ac:dyDescent="0.25">
      <c r="A801" s="858" t="s">
        <v>322</v>
      </c>
      <c r="B801" s="812" t="s">
        <v>52</v>
      </c>
      <c r="C801" s="822" t="s">
        <v>53</v>
      </c>
      <c r="D801" s="829" t="s">
        <v>259</v>
      </c>
      <c r="E801" s="907">
        <v>0</v>
      </c>
      <c r="F801" s="816" t="s">
        <v>27</v>
      </c>
      <c r="G801" s="817" t="s">
        <v>266</v>
      </c>
      <c r="H801" s="830"/>
      <c r="I801" s="830">
        <v>10000000</v>
      </c>
      <c r="J801" s="830"/>
      <c r="K801" s="830">
        <f t="shared" si="66"/>
        <v>10000000</v>
      </c>
      <c r="L801" s="830"/>
      <c r="M801" s="826">
        <v>10000000</v>
      </c>
      <c r="N801" s="830"/>
      <c r="O801" s="830"/>
      <c r="P801" s="830"/>
      <c r="Q801" s="830"/>
      <c r="R801" s="1068"/>
      <c r="S801" s="820"/>
      <c r="T801" s="1104"/>
    </row>
    <row r="802" spans="1:20" x14ac:dyDescent="0.25">
      <c r="A802" s="858" t="s">
        <v>322</v>
      </c>
      <c r="B802" s="812" t="s">
        <v>5</v>
      </c>
      <c r="C802" s="822" t="s">
        <v>6</v>
      </c>
      <c r="D802" s="829" t="s">
        <v>259</v>
      </c>
      <c r="E802" s="907">
        <v>0</v>
      </c>
      <c r="F802" s="816" t="s">
        <v>27</v>
      </c>
      <c r="G802" s="817" t="s">
        <v>266</v>
      </c>
      <c r="H802" s="830"/>
      <c r="I802" s="830">
        <v>500000</v>
      </c>
      <c r="J802" s="830"/>
      <c r="K802" s="830">
        <f t="shared" si="66"/>
        <v>500000</v>
      </c>
      <c r="L802" s="830"/>
      <c r="M802" s="826">
        <v>500000</v>
      </c>
      <c r="N802" s="830"/>
      <c r="O802" s="830"/>
      <c r="P802" s="830"/>
      <c r="Q802" s="830"/>
      <c r="R802" s="1068"/>
      <c r="S802" s="820"/>
      <c r="T802" s="1104"/>
    </row>
    <row r="803" spans="1:20" x14ac:dyDescent="0.25">
      <c r="A803" s="858" t="s">
        <v>322</v>
      </c>
      <c r="B803" s="812" t="s">
        <v>32</v>
      </c>
      <c r="C803" s="822" t="s">
        <v>33</v>
      </c>
      <c r="D803" s="829" t="s">
        <v>259</v>
      </c>
      <c r="E803" s="907">
        <v>0</v>
      </c>
      <c r="F803" s="816" t="s">
        <v>27</v>
      </c>
      <c r="G803" s="817" t="s">
        <v>266</v>
      </c>
      <c r="H803" s="830"/>
      <c r="I803" s="830">
        <v>1000000</v>
      </c>
      <c r="J803" s="830"/>
      <c r="K803" s="830">
        <f t="shared" si="66"/>
        <v>1000000</v>
      </c>
      <c r="L803" s="830"/>
      <c r="M803" s="826">
        <v>1000000</v>
      </c>
      <c r="N803" s="830"/>
      <c r="O803" s="830"/>
      <c r="P803" s="830"/>
      <c r="Q803" s="830"/>
      <c r="R803" s="1068"/>
      <c r="S803" s="820"/>
      <c r="T803" s="1104"/>
    </row>
    <row r="804" spans="1:20" x14ac:dyDescent="0.25">
      <c r="A804" s="858" t="s">
        <v>322</v>
      </c>
      <c r="B804" s="812" t="s">
        <v>9</v>
      </c>
      <c r="C804" s="822" t="s">
        <v>10</v>
      </c>
      <c r="D804" s="829" t="s">
        <v>259</v>
      </c>
      <c r="E804" s="907">
        <v>0</v>
      </c>
      <c r="F804" s="816" t="s">
        <v>27</v>
      </c>
      <c r="G804" s="817" t="s">
        <v>266</v>
      </c>
      <c r="H804" s="830"/>
      <c r="I804" s="830">
        <v>500000</v>
      </c>
      <c r="J804" s="830"/>
      <c r="K804" s="830">
        <f t="shared" si="66"/>
        <v>500000</v>
      </c>
      <c r="L804" s="830"/>
      <c r="M804" s="826">
        <v>500000</v>
      </c>
      <c r="N804" s="830"/>
      <c r="O804" s="830"/>
      <c r="P804" s="830"/>
      <c r="Q804" s="830"/>
      <c r="R804" s="1068"/>
      <c r="S804" s="820"/>
      <c r="T804" s="1104"/>
    </row>
    <row r="805" spans="1:20" x14ac:dyDescent="0.25">
      <c r="A805" s="858" t="s">
        <v>322</v>
      </c>
      <c r="B805" s="812" t="s">
        <v>11</v>
      </c>
      <c r="C805" s="822" t="s">
        <v>12</v>
      </c>
      <c r="D805" s="829" t="s">
        <v>259</v>
      </c>
      <c r="E805" s="907">
        <v>0</v>
      </c>
      <c r="F805" s="816" t="s">
        <v>27</v>
      </c>
      <c r="G805" s="817" t="s">
        <v>266</v>
      </c>
      <c r="H805" s="830"/>
      <c r="I805" s="830">
        <v>5000000</v>
      </c>
      <c r="J805" s="830"/>
      <c r="K805" s="830">
        <f t="shared" si="66"/>
        <v>5000000</v>
      </c>
      <c r="L805" s="830"/>
      <c r="M805" s="826">
        <v>5000000</v>
      </c>
      <c r="N805" s="830"/>
      <c r="O805" s="830"/>
      <c r="P805" s="830"/>
      <c r="Q805" s="830"/>
      <c r="R805" s="1068"/>
      <c r="S805" s="820"/>
      <c r="T805" s="1104"/>
    </row>
    <row r="806" spans="1:20" x14ac:dyDescent="0.25">
      <c r="A806" s="858" t="s">
        <v>322</v>
      </c>
      <c r="B806" s="812" t="s">
        <v>79</v>
      </c>
      <c r="C806" s="822" t="s">
        <v>80</v>
      </c>
      <c r="D806" s="829" t="s">
        <v>259</v>
      </c>
      <c r="E806" s="907">
        <v>0</v>
      </c>
      <c r="F806" s="816" t="s">
        <v>27</v>
      </c>
      <c r="G806" s="817" t="s">
        <v>266</v>
      </c>
      <c r="H806" s="830"/>
      <c r="I806" s="830">
        <v>54832180</v>
      </c>
      <c r="J806" s="830"/>
      <c r="K806" s="830">
        <f t="shared" si="66"/>
        <v>14532180</v>
      </c>
      <c r="L806" s="830"/>
      <c r="M806" s="826">
        <v>14532180</v>
      </c>
      <c r="N806" s="830"/>
      <c r="O806" s="830"/>
      <c r="P806" s="830"/>
      <c r="Q806" s="830"/>
      <c r="R806" s="1068"/>
      <c r="S806" s="820"/>
      <c r="T806" s="1104"/>
    </row>
    <row r="807" spans="1:20" x14ac:dyDescent="0.25">
      <c r="A807" s="858" t="s">
        <v>322</v>
      </c>
      <c r="B807" s="812" t="s">
        <v>123</v>
      </c>
      <c r="C807" s="822" t="s">
        <v>124</v>
      </c>
      <c r="D807" s="829" t="s">
        <v>259</v>
      </c>
      <c r="E807" s="907">
        <v>0</v>
      </c>
      <c r="F807" s="816" t="s">
        <v>27</v>
      </c>
      <c r="G807" s="817" t="s">
        <v>266</v>
      </c>
      <c r="H807" s="830"/>
      <c r="I807" s="830">
        <v>300000</v>
      </c>
      <c r="J807" s="830"/>
      <c r="K807" s="830">
        <f t="shared" si="66"/>
        <v>300000</v>
      </c>
      <c r="L807" s="830"/>
      <c r="M807" s="826">
        <v>300000</v>
      </c>
      <c r="N807" s="830"/>
      <c r="O807" s="830"/>
      <c r="P807" s="830"/>
      <c r="Q807" s="830"/>
      <c r="R807" s="1068"/>
      <c r="S807" s="820"/>
      <c r="T807" s="1104"/>
    </row>
    <row r="808" spans="1:20" x14ac:dyDescent="0.25">
      <c r="A808" s="858" t="s">
        <v>322</v>
      </c>
      <c r="B808" s="812" t="s">
        <v>125</v>
      </c>
      <c r="C808" s="822" t="s">
        <v>126</v>
      </c>
      <c r="D808" s="829" t="s">
        <v>259</v>
      </c>
      <c r="E808" s="907">
        <v>0</v>
      </c>
      <c r="F808" s="816" t="s">
        <v>27</v>
      </c>
      <c r="G808" s="817" t="s">
        <v>266</v>
      </c>
      <c r="H808" s="830"/>
      <c r="I808" s="830">
        <v>100000</v>
      </c>
      <c r="J808" s="830"/>
      <c r="K808" s="830">
        <f t="shared" si="66"/>
        <v>100000</v>
      </c>
      <c r="L808" s="830"/>
      <c r="M808" s="826">
        <v>100000</v>
      </c>
      <c r="N808" s="830"/>
      <c r="O808" s="830"/>
      <c r="P808" s="830"/>
      <c r="Q808" s="830"/>
      <c r="R808" s="1068"/>
      <c r="S808" s="820"/>
      <c r="T808" s="1104"/>
    </row>
    <row r="809" spans="1:20" x14ac:dyDescent="0.25">
      <c r="A809" s="858" t="s">
        <v>322</v>
      </c>
      <c r="B809" s="812" t="s">
        <v>19</v>
      </c>
      <c r="C809" s="822" t="s">
        <v>20</v>
      </c>
      <c r="D809" s="829" t="s">
        <v>259</v>
      </c>
      <c r="E809" s="907">
        <v>0</v>
      </c>
      <c r="F809" s="816" t="s">
        <v>27</v>
      </c>
      <c r="G809" s="817" t="s">
        <v>266</v>
      </c>
      <c r="H809" s="830"/>
      <c r="I809" s="830">
        <v>200000</v>
      </c>
      <c r="J809" s="830"/>
      <c r="K809" s="830">
        <f t="shared" si="66"/>
        <v>200000</v>
      </c>
      <c r="L809" s="830"/>
      <c r="M809" s="826">
        <v>200000</v>
      </c>
      <c r="N809" s="830"/>
      <c r="O809" s="830"/>
      <c r="P809" s="830"/>
      <c r="Q809" s="830"/>
      <c r="R809" s="1068"/>
      <c r="S809" s="820"/>
      <c r="T809" s="1104"/>
    </row>
    <row r="810" spans="1:20" x14ac:dyDescent="0.25">
      <c r="A810" s="858" t="s">
        <v>322</v>
      </c>
      <c r="B810" s="812" t="s">
        <v>22</v>
      </c>
      <c r="C810" s="822" t="s">
        <v>23</v>
      </c>
      <c r="D810" s="829" t="s">
        <v>259</v>
      </c>
      <c r="E810" s="907">
        <v>0</v>
      </c>
      <c r="F810" s="816" t="s">
        <v>27</v>
      </c>
      <c r="G810" s="817" t="s">
        <v>266</v>
      </c>
      <c r="H810" s="830"/>
      <c r="I810" s="830">
        <v>100000</v>
      </c>
      <c r="J810" s="830"/>
      <c r="K810" s="830">
        <f t="shared" si="66"/>
        <v>100000</v>
      </c>
      <c r="L810" s="830"/>
      <c r="M810" s="826">
        <v>100000</v>
      </c>
      <c r="N810" s="830"/>
      <c r="O810" s="830"/>
      <c r="P810" s="830"/>
      <c r="Q810" s="830"/>
      <c r="R810" s="1068"/>
      <c r="S810" s="820"/>
      <c r="T810" s="1104"/>
    </row>
    <row r="811" spans="1:20" x14ac:dyDescent="0.25">
      <c r="A811" s="858" t="s">
        <v>322</v>
      </c>
      <c r="B811" s="812" t="s">
        <v>37</v>
      </c>
      <c r="C811" s="822" t="s">
        <v>38</v>
      </c>
      <c r="D811" s="829" t="s">
        <v>259</v>
      </c>
      <c r="E811" s="907">
        <v>0</v>
      </c>
      <c r="F811" s="816" t="s">
        <v>27</v>
      </c>
      <c r="G811" s="817" t="s">
        <v>266</v>
      </c>
      <c r="H811" s="830"/>
      <c r="I811" s="830">
        <v>300000</v>
      </c>
      <c r="J811" s="830"/>
      <c r="K811" s="830">
        <f t="shared" si="66"/>
        <v>300000</v>
      </c>
      <c r="L811" s="830"/>
      <c r="M811" s="826">
        <v>300000</v>
      </c>
      <c r="N811" s="830"/>
      <c r="O811" s="830"/>
      <c r="P811" s="830"/>
      <c r="Q811" s="830"/>
      <c r="R811" s="1068"/>
      <c r="S811" s="820"/>
      <c r="T811" s="1104"/>
    </row>
    <row r="812" spans="1:20" x14ac:dyDescent="0.25">
      <c r="A812" s="858" t="s">
        <v>322</v>
      </c>
      <c r="B812" s="812" t="s">
        <v>99</v>
      </c>
      <c r="C812" s="822" t="s">
        <v>100</v>
      </c>
      <c r="D812" s="829" t="s">
        <v>259</v>
      </c>
      <c r="E812" s="907">
        <v>0</v>
      </c>
      <c r="F812" s="816" t="s">
        <v>27</v>
      </c>
      <c r="G812" s="817" t="s">
        <v>266</v>
      </c>
      <c r="H812" s="830"/>
      <c r="I812" s="830">
        <v>100000</v>
      </c>
      <c r="J812" s="830"/>
      <c r="K812" s="830">
        <f t="shared" si="66"/>
        <v>100000</v>
      </c>
      <c r="L812" s="830"/>
      <c r="M812" s="826">
        <v>100000</v>
      </c>
      <c r="N812" s="830"/>
      <c r="O812" s="830"/>
      <c r="P812" s="830"/>
      <c r="Q812" s="830"/>
      <c r="R812" s="1068"/>
      <c r="S812" s="820"/>
      <c r="T812" s="1104"/>
    </row>
    <row r="813" spans="1:20" x14ac:dyDescent="0.25">
      <c r="A813" s="858" t="s">
        <v>322</v>
      </c>
      <c r="B813" s="832"/>
      <c r="C813" s="833" t="s">
        <v>312</v>
      </c>
      <c r="D813" s="834"/>
      <c r="E813" s="835"/>
      <c r="F813" s="836"/>
      <c r="G813" s="916"/>
      <c r="H813" s="905">
        <v>875000</v>
      </c>
      <c r="I813" s="837">
        <f>SUM(I795:I812)</f>
        <v>108000000</v>
      </c>
      <c r="J813" s="905">
        <v>875000</v>
      </c>
      <c r="K813" s="905">
        <f>SUM(K795:K812)</f>
        <v>61450000</v>
      </c>
      <c r="L813" s="837"/>
      <c r="M813" s="838">
        <f>SUM(M795:M812)</f>
        <v>61450000</v>
      </c>
      <c r="N813" s="837"/>
      <c r="O813" s="839">
        <v>1125000</v>
      </c>
      <c r="P813" s="839">
        <f>Q813-O813</f>
        <v>750000</v>
      </c>
      <c r="Q813" s="839">
        <v>1875000</v>
      </c>
      <c r="R813" s="1069">
        <f>M813-Q813</f>
        <v>59575000</v>
      </c>
      <c r="S813" s="840"/>
      <c r="T813" s="1106"/>
    </row>
    <row r="814" spans="1:20" x14ac:dyDescent="0.25">
      <c r="B814" s="841"/>
      <c r="C814" s="842"/>
      <c r="D814" s="843"/>
      <c r="E814" s="844"/>
      <c r="F814" s="845"/>
      <c r="G814" s="917"/>
      <c r="H814" s="922"/>
      <c r="I814" s="922"/>
      <c r="J814" s="922"/>
      <c r="K814" s="922"/>
      <c r="L814" s="846"/>
      <c r="M814" s="847"/>
      <c r="N814" s="846"/>
      <c r="O814" s="846"/>
      <c r="P814" s="846"/>
      <c r="Q814" s="846"/>
      <c r="S814" s="848"/>
    </row>
    <row r="815" spans="1:20" x14ac:dyDescent="0.25">
      <c r="B815" s="841"/>
      <c r="C815" s="842"/>
      <c r="D815" s="843"/>
      <c r="E815" s="844"/>
      <c r="F815" s="845"/>
      <c r="G815" s="917"/>
      <c r="H815" s="922"/>
      <c r="I815" s="922"/>
      <c r="J815" s="922"/>
      <c r="K815" s="922"/>
      <c r="L815" s="846"/>
      <c r="M815" s="847"/>
      <c r="N815" s="846"/>
      <c r="O815" s="846"/>
      <c r="P815" s="846"/>
      <c r="Q815" s="846"/>
      <c r="S815" s="848"/>
    </row>
    <row r="816" spans="1:20" x14ac:dyDescent="0.25">
      <c r="B816" s="841"/>
      <c r="C816" s="842"/>
      <c r="D816" s="843"/>
      <c r="E816" s="844"/>
      <c r="F816" s="845"/>
      <c r="G816" s="917"/>
      <c r="H816" s="922"/>
      <c r="I816" s="922"/>
      <c r="J816" s="922"/>
      <c r="K816" s="922"/>
      <c r="L816" s="846"/>
      <c r="M816" s="847"/>
      <c r="N816" s="846"/>
      <c r="O816" s="846"/>
      <c r="P816" s="846"/>
      <c r="Q816" s="846"/>
      <c r="S816" s="848"/>
    </row>
    <row r="817" spans="1:20" x14ac:dyDescent="0.25">
      <c r="B817" s="841"/>
      <c r="C817" s="842"/>
      <c r="D817" s="843"/>
      <c r="E817" s="844"/>
      <c r="F817" s="845"/>
      <c r="G817" s="917"/>
      <c r="H817" s="922"/>
      <c r="I817" s="922"/>
      <c r="J817" s="922"/>
      <c r="K817" s="922"/>
      <c r="L817" s="846"/>
      <c r="M817" s="847"/>
      <c r="N817" s="846"/>
      <c r="O817" s="846"/>
      <c r="P817" s="846"/>
      <c r="Q817" s="846"/>
      <c r="S817" s="848"/>
    </row>
    <row r="818" spans="1:20" x14ac:dyDescent="0.25">
      <c r="B818" s="841"/>
      <c r="C818" s="842"/>
      <c r="D818" s="843"/>
      <c r="E818" s="844"/>
      <c r="F818" s="845"/>
      <c r="G818" s="917"/>
      <c r="H818" s="922"/>
      <c r="I818" s="922"/>
      <c r="J818" s="922"/>
      <c r="K818" s="922"/>
      <c r="L818" s="846"/>
      <c r="M818" s="847"/>
      <c r="N818" s="846"/>
      <c r="O818" s="846"/>
      <c r="P818" s="846"/>
      <c r="Q818" s="846"/>
      <c r="S818" s="848"/>
    </row>
    <row r="819" spans="1:20" x14ac:dyDescent="0.25">
      <c r="B819" s="841"/>
      <c r="C819" s="842"/>
      <c r="D819" s="843"/>
      <c r="E819" s="844"/>
      <c r="F819" s="845"/>
      <c r="G819" s="917"/>
      <c r="H819" s="922"/>
      <c r="I819" s="922"/>
      <c r="J819" s="922"/>
      <c r="K819" s="922"/>
      <c r="L819" s="846"/>
      <c r="M819" s="847"/>
      <c r="N819" s="846"/>
      <c r="O819" s="846"/>
      <c r="P819" s="846"/>
      <c r="Q819" s="846"/>
      <c r="S819" s="848"/>
    </row>
    <row r="820" spans="1:20" x14ac:dyDescent="0.25">
      <c r="B820" s="841"/>
      <c r="C820" s="842"/>
      <c r="D820" s="843"/>
      <c r="E820" s="844"/>
      <c r="F820" s="845"/>
      <c r="G820" s="917"/>
      <c r="H820" s="922"/>
      <c r="I820" s="922"/>
      <c r="J820" s="922"/>
      <c r="K820" s="922"/>
      <c r="L820" s="846"/>
      <c r="M820" s="847"/>
      <c r="N820" s="846"/>
      <c r="O820" s="846"/>
      <c r="P820" s="846"/>
      <c r="Q820" s="846"/>
      <c r="S820" s="848"/>
    </row>
    <row r="821" spans="1:20" x14ac:dyDescent="0.25">
      <c r="B821" s="841"/>
      <c r="C821" s="842"/>
      <c r="D821" s="843"/>
      <c r="E821" s="844"/>
      <c r="F821" s="845"/>
      <c r="G821" s="917"/>
      <c r="H821" s="922"/>
      <c r="I821" s="922"/>
      <c r="J821" s="922"/>
      <c r="K821" s="922"/>
      <c r="L821" s="846"/>
      <c r="M821" s="847"/>
      <c r="N821" s="846"/>
      <c r="O821" s="846"/>
      <c r="P821" s="846"/>
      <c r="Q821" s="846"/>
      <c r="S821" s="848"/>
    </row>
    <row r="822" spans="1:20" x14ac:dyDescent="0.25">
      <c r="B822" s="841"/>
      <c r="C822" s="842"/>
      <c r="D822" s="843"/>
      <c r="E822" s="844"/>
      <c r="F822" s="845"/>
      <c r="G822" s="917"/>
      <c r="H822" s="922"/>
      <c r="I822" s="922"/>
      <c r="J822" s="922"/>
      <c r="K822" s="922"/>
      <c r="L822" s="846"/>
      <c r="M822" s="847"/>
      <c r="N822" s="846"/>
      <c r="O822" s="846"/>
      <c r="P822" s="846"/>
      <c r="Q822" s="846"/>
      <c r="S822" s="848"/>
    </row>
    <row r="823" spans="1:20" x14ac:dyDescent="0.25">
      <c r="B823" s="841"/>
      <c r="C823" s="842"/>
      <c r="D823" s="843"/>
      <c r="E823" s="844"/>
      <c r="F823" s="845"/>
      <c r="G823" s="917"/>
      <c r="H823" s="922"/>
      <c r="I823" s="922"/>
      <c r="J823" s="922"/>
      <c r="K823" s="922"/>
      <c r="L823" s="846"/>
      <c r="M823" s="847"/>
      <c r="N823" s="846"/>
      <c r="O823" s="846"/>
      <c r="P823" s="846"/>
      <c r="Q823" s="846"/>
      <c r="S823" s="848"/>
    </row>
    <row r="824" spans="1:20" x14ac:dyDescent="0.25">
      <c r="B824" s="841"/>
      <c r="C824" s="842"/>
      <c r="D824" s="843"/>
      <c r="E824" s="844"/>
      <c r="F824" s="845"/>
      <c r="G824" s="917"/>
      <c r="H824" s="922"/>
      <c r="I824" s="922"/>
      <c r="J824" s="922"/>
      <c r="K824" s="922"/>
      <c r="L824" s="846"/>
      <c r="M824" s="847"/>
      <c r="N824" s="846"/>
      <c r="O824" s="846"/>
      <c r="P824" s="846"/>
      <c r="Q824" s="846"/>
      <c r="S824" s="848"/>
    </row>
    <row r="825" spans="1:20" x14ac:dyDescent="0.25">
      <c r="B825" s="1238" t="s">
        <v>2128</v>
      </c>
      <c r="C825" s="1238"/>
      <c r="D825" s="1238"/>
      <c r="E825" s="1238"/>
      <c r="F825" s="1238"/>
      <c r="G825" s="1238"/>
      <c r="H825" s="1238"/>
      <c r="I825" s="1238"/>
      <c r="J825" s="1238"/>
      <c r="K825" s="1238"/>
      <c r="L825" s="1238"/>
      <c r="M825" s="1238"/>
      <c r="N825" s="1238"/>
      <c r="O825" s="1238"/>
      <c r="P825" s="1238"/>
      <c r="Q825" s="1238"/>
      <c r="R825" s="1238"/>
      <c r="S825" s="1238"/>
    </row>
    <row r="826" spans="1:20" x14ac:dyDescent="0.25">
      <c r="B826" s="881" t="s">
        <v>1578</v>
      </c>
      <c r="C826" s="882"/>
      <c r="D826" s="883"/>
      <c r="E826" s="883"/>
      <c r="F826" s="883"/>
      <c r="G826" s="883"/>
      <c r="H826" s="884"/>
      <c r="I826" s="884"/>
      <c r="J826" s="884"/>
      <c r="K826" s="884"/>
      <c r="L826" s="884"/>
      <c r="M826" s="885"/>
      <c r="N826" s="884"/>
      <c r="O826" s="884"/>
      <c r="P826" s="884"/>
      <c r="Q826" s="884"/>
      <c r="R826" s="1074"/>
      <c r="S826" s="886"/>
    </row>
    <row r="827" spans="1:20" s="802" customFormat="1" ht="30" x14ac:dyDescent="0.25">
      <c r="B827" s="1234" t="s">
        <v>970</v>
      </c>
      <c r="C827" s="1239" t="s">
        <v>938</v>
      </c>
      <c r="D827" s="1236" t="s">
        <v>1024</v>
      </c>
      <c r="E827" s="1230" t="s">
        <v>1025</v>
      </c>
      <c r="F827" s="1236" t="s">
        <v>1026</v>
      </c>
      <c r="G827" s="1232" t="s">
        <v>1027</v>
      </c>
      <c r="H827" s="803" t="s">
        <v>1862</v>
      </c>
      <c r="I827" s="804" t="s">
        <v>1833</v>
      </c>
      <c r="J827" s="803" t="s">
        <v>1862</v>
      </c>
      <c r="K827" s="1228" t="s">
        <v>1948</v>
      </c>
      <c r="L827" s="1228" t="s">
        <v>1947</v>
      </c>
      <c r="M827" s="805" t="s">
        <v>1818</v>
      </c>
      <c r="N827" s="1228" t="s">
        <v>1819</v>
      </c>
      <c r="O827" s="806" t="s">
        <v>2115</v>
      </c>
      <c r="P827" s="1090" t="s">
        <v>2135</v>
      </c>
      <c r="Q827" s="1090" t="s">
        <v>2136</v>
      </c>
      <c r="R827" s="1065" t="s">
        <v>2132</v>
      </c>
      <c r="S827" s="807" t="s">
        <v>1850</v>
      </c>
      <c r="T827" s="1110" t="s">
        <v>1028</v>
      </c>
    </row>
    <row r="828" spans="1:20" s="802" customFormat="1" x14ac:dyDescent="0.25">
      <c r="B828" s="1235"/>
      <c r="C828" s="1240"/>
      <c r="D828" s="1237"/>
      <c r="E828" s="1231"/>
      <c r="F828" s="1237"/>
      <c r="G828" s="1233"/>
      <c r="H828" s="808"/>
      <c r="I828" s="808" t="s">
        <v>939</v>
      </c>
      <c r="J828" s="808"/>
      <c r="K828" s="1229"/>
      <c r="L828" s="1229"/>
      <c r="M828" s="809" t="s">
        <v>939</v>
      </c>
      <c r="N828" s="1229"/>
      <c r="O828" s="808" t="s">
        <v>939</v>
      </c>
      <c r="P828" s="808" t="s">
        <v>939</v>
      </c>
      <c r="Q828" s="808" t="s">
        <v>939</v>
      </c>
      <c r="R828" s="1066" t="s">
        <v>939</v>
      </c>
      <c r="S828" s="810"/>
      <c r="T828" s="1107"/>
    </row>
    <row r="829" spans="1:20" x14ac:dyDescent="0.25">
      <c r="A829" s="858" t="s">
        <v>315</v>
      </c>
      <c r="B829" s="812" t="s">
        <v>24</v>
      </c>
      <c r="C829" s="813" t="s">
        <v>290</v>
      </c>
      <c r="D829" s="814" t="s">
        <v>1</v>
      </c>
      <c r="E829" s="907">
        <v>0</v>
      </c>
      <c r="F829" s="816">
        <v>23540000</v>
      </c>
      <c r="G829" s="817" t="s">
        <v>266</v>
      </c>
      <c r="H829" s="818">
        <v>46810733</v>
      </c>
      <c r="I829" s="818">
        <v>110176130</v>
      </c>
      <c r="J829" s="818">
        <v>46810733</v>
      </c>
      <c r="K829" s="818">
        <f>M829</f>
        <v>115176130</v>
      </c>
      <c r="L829" s="818"/>
      <c r="M829" s="819">
        <v>115176130</v>
      </c>
      <c r="N829" s="818"/>
      <c r="O829" s="818">
        <v>56184567</v>
      </c>
      <c r="P829" s="818">
        <f>Q829-O829</f>
        <v>27135348.340000004</v>
      </c>
      <c r="Q829" s="818">
        <v>83319915.340000004</v>
      </c>
      <c r="R829" s="1068">
        <f>M829-Q829</f>
        <v>31856214.659999996</v>
      </c>
      <c r="S829" s="909"/>
      <c r="T829" s="1117"/>
    </row>
    <row r="830" spans="1:20" x14ac:dyDescent="0.25">
      <c r="A830" s="858" t="s">
        <v>315</v>
      </c>
      <c r="B830" s="825" t="s">
        <v>25</v>
      </c>
      <c r="C830" s="822" t="s">
        <v>59</v>
      </c>
      <c r="D830" s="890" t="s">
        <v>1800</v>
      </c>
      <c r="E830" s="907">
        <v>0</v>
      </c>
      <c r="F830" s="816">
        <v>23510200</v>
      </c>
      <c r="G830" s="817" t="s">
        <v>266</v>
      </c>
      <c r="H830" s="830">
        <v>1000000</v>
      </c>
      <c r="I830" s="830">
        <v>8000000</v>
      </c>
      <c r="J830" s="830">
        <v>1000000</v>
      </c>
      <c r="K830" s="830">
        <f>M830</f>
        <v>8000000</v>
      </c>
      <c r="L830" s="830"/>
      <c r="M830" s="826">
        <v>8000000</v>
      </c>
      <c r="N830" s="830"/>
      <c r="O830" s="830">
        <v>2000000</v>
      </c>
      <c r="P830" s="830">
        <f>Q830-O830</f>
        <v>0</v>
      </c>
      <c r="Q830" s="830">
        <v>2000000</v>
      </c>
      <c r="R830" s="1068">
        <f t="shared" ref="R830:R839" si="67">M830-Q830</f>
        <v>6000000</v>
      </c>
      <c r="S830" s="820"/>
      <c r="T830" s="1104"/>
    </row>
    <row r="831" spans="1:20" s="831" customFormat="1" x14ac:dyDescent="0.25">
      <c r="A831" s="858" t="s">
        <v>315</v>
      </c>
      <c r="B831" s="812" t="s">
        <v>3</v>
      </c>
      <c r="C831" s="822" t="s">
        <v>4</v>
      </c>
      <c r="D831" s="890" t="s">
        <v>1800</v>
      </c>
      <c r="E831" s="907">
        <v>0</v>
      </c>
      <c r="F831" s="816">
        <v>23510200</v>
      </c>
      <c r="G831" s="817" t="s">
        <v>266</v>
      </c>
      <c r="H831" s="830">
        <v>500000</v>
      </c>
      <c r="I831" s="830">
        <v>3800000</v>
      </c>
      <c r="J831" s="830">
        <v>500000</v>
      </c>
      <c r="K831" s="830">
        <f t="shared" ref="K831:K839" si="68">M831</f>
        <v>3800000</v>
      </c>
      <c r="L831" s="830"/>
      <c r="M831" s="826">
        <v>3800000</v>
      </c>
      <c r="N831" s="830"/>
      <c r="O831" s="830">
        <v>2000000</v>
      </c>
      <c r="P831" s="830">
        <f>Q831-O831</f>
        <v>4000000</v>
      </c>
      <c r="Q831" s="830">
        <v>6000000</v>
      </c>
      <c r="R831" s="1068">
        <f t="shared" si="67"/>
        <v>-2200000</v>
      </c>
      <c r="S831" s="820"/>
      <c r="T831" s="1105"/>
    </row>
    <row r="832" spans="1:20" x14ac:dyDescent="0.25">
      <c r="A832" s="858" t="s">
        <v>315</v>
      </c>
      <c r="B832" s="812" t="s">
        <v>85</v>
      </c>
      <c r="C832" s="822" t="s">
        <v>86</v>
      </c>
      <c r="D832" s="890" t="s">
        <v>1800</v>
      </c>
      <c r="E832" s="907">
        <v>0</v>
      </c>
      <c r="F832" s="816">
        <v>23510200</v>
      </c>
      <c r="G832" s="817" t="s">
        <v>266</v>
      </c>
      <c r="H832" s="830">
        <v>500000</v>
      </c>
      <c r="I832" s="830">
        <v>1450000</v>
      </c>
      <c r="J832" s="830">
        <v>500000</v>
      </c>
      <c r="K832" s="830">
        <f t="shared" si="68"/>
        <v>1450000</v>
      </c>
      <c r="L832" s="830"/>
      <c r="M832" s="826">
        <v>1450000</v>
      </c>
      <c r="N832" s="830"/>
      <c r="O832" s="830"/>
      <c r="P832" s="830"/>
      <c r="Q832" s="830"/>
      <c r="R832" s="1068">
        <f t="shared" si="67"/>
        <v>1450000</v>
      </c>
      <c r="S832" s="820"/>
      <c r="T832" s="1104"/>
    </row>
    <row r="833" spans="1:20" x14ac:dyDescent="0.25">
      <c r="A833" s="858" t="s">
        <v>315</v>
      </c>
      <c r="B833" s="812" t="s">
        <v>52</v>
      </c>
      <c r="C833" s="822" t="s">
        <v>53</v>
      </c>
      <c r="D833" s="890" t="s">
        <v>1800</v>
      </c>
      <c r="E833" s="907">
        <v>0</v>
      </c>
      <c r="F833" s="816">
        <v>23510200</v>
      </c>
      <c r="G833" s="817" t="s">
        <v>266</v>
      </c>
      <c r="H833" s="830">
        <v>42950000</v>
      </c>
      <c r="I833" s="830">
        <v>25000000</v>
      </c>
      <c r="J833" s="830">
        <v>42950000</v>
      </c>
      <c r="K833" s="830">
        <f t="shared" si="68"/>
        <v>50000000</v>
      </c>
      <c r="L833" s="830"/>
      <c r="M833" s="826">
        <v>50000000</v>
      </c>
      <c r="N833" s="830"/>
      <c r="O833" s="830">
        <v>42950000</v>
      </c>
      <c r="P833" s="830">
        <f>Q833-O833</f>
        <v>0</v>
      </c>
      <c r="Q833" s="830">
        <v>42950000</v>
      </c>
      <c r="R833" s="1068">
        <f t="shared" si="67"/>
        <v>7050000</v>
      </c>
      <c r="S833" s="820"/>
      <c r="T833" s="1104"/>
    </row>
    <row r="834" spans="1:20" s="831" customFormat="1" x14ac:dyDescent="0.25">
      <c r="A834" s="858" t="s">
        <v>315</v>
      </c>
      <c r="B834" s="812" t="s">
        <v>32</v>
      </c>
      <c r="C834" s="822" t="s">
        <v>33</v>
      </c>
      <c r="D834" s="890" t="s">
        <v>1800</v>
      </c>
      <c r="E834" s="907">
        <v>0</v>
      </c>
      <c r="F834" s="816">
        <v>23510200</v>
      </c>
      <c r="G834" s="817" t="s">
        <v>266</v>
      </c>
      <c r="H834" s="830">
        <v>0</v>
      </c>
      <c r="I834" s="830">
        <v>4500000</v>
      </c>
      <c r="J834" s="830">
        <v>0</v>
      </c>
      <c r="K834" s="830">
        <f t="shared" si="68"/>
        <v>4500000</v>
      </c>
      <c r="L834" s="830"/>
      <c r="M834" s="826">
        <v>4500000</v>
      </c>
      <c r="N834" s="830"/>
      <c r="O834" s="830"/>
      <c r="P834" s="830">
        <f t="shared" ref="P834:P839" si="69">Q834-O834</f>
        <v>2100000</v>
      </c>
      <c r="Q834" s="830">
        <v>2100000</v>
      </c>
      <c r="R834" s="1068">
        <f t="shared" si="67"/>
        <v>2400000</v>
      </c>
      <c r="S834" s="820"/>
      <c r="T834" s="1105"/>
    </row>
    <row r="835" spans="1:20" x14ac:dyDescent="0.25">
      <c r="A835" s="858" t="s">
        <v>315</v>
      </c>
      <c r="B835" s="812" t="s">
        <v>34</v>
      </c>
      <c r="C835" s="822" t="s">
        <v>761</v>
      </c>
      <c r="D835" s="890" t="s">
        <v>1800</v>
      </c>
      <c r="E835" s="907">
        <v>0</v>
      </c>
      <c r="F835" s="816">
        <v>23510200</v>
      </c>
      <c r="G835" s="817" t="s">
        <v>266</v>
      </c>
      <c r="H835" s="830"/>
      <c r="I835" s="830">
        <v>200000</v>
      </c>
      <c r="J835" s="830"/>
      <c r="K835" s="830">
        <f t="shared" si="68"/>
        <v>200000</v>
      </c>
      <c r="L835" s="830"/>
      <c r="M835" s="826">
        <v>200000</v>
      </c>
      <c r="N835" s="830"/>
      <c r="O835" s="830"/>
      <c r="P835" s="830">
        <f t="shared" si="69"/>
        <v>0</v>
      </c>
      <c r="Q835" s="830"/>
      <c r="R835" s="1068">
        <f t="shared" si="67"/>
        <v>200000</v>
      </c>
      <c r="S835" s="820"/>
      <c r="T835" s="1104"/>
    </row>
    <row r="836" spans="1:20" x14ac:dyDescent="0.25">
      <c r="A836" s="858" t="s">
        <v>315</v>
      </c>
      <c r="B836" s="812" t="s">
        <v>13</v>
      </c>
      <c r="C836" s="822" t="s">
        <v>14</v>
      </c>
      <c r="D836" s="890" t="s">
        <v>1800</v>
      </c>
      <c r="E836" s="907">
        <v>0</v>
      </c>
      <c r="F836" s="816">
        <v>23510200</v>
      </c>
      <c r="G836" s="817" t="s">
        <v>266</v>
      </c>
      <c r="H836" s="830"/>
      <c r="I836" s="830">
        <v>450000</v>
      </c>
      <c r="J836" s="830"/>
      <c r="K836" s="830">
        <f t="shared" si="68"/>
        <v>450000</v>
      </c>
      <c r="L836" s="830"/>
      <c r="M836" s="826">
        <v>450000</v>
      </c>
      <c r="N836" s="830"/>
      <c r="O836" s="830"/>
      <c r="P836" s="830">
        <f t="shared" si="69"/>
        <v>0</v>
      </c>
      <c r="Q836" s="830"/>
      <c r="R836" s="1068">
        <f t="shared" si="67"/>
        <v>450000</v>
      </c>
      <c r="S836" s="820"/>
      <c r="T836" s="1104"/>
    </row>
    <row r="837" spans="1:20" x14ac:dyDescent="0.25">
      <c r="A837" s="858" t="s">
        <v>315</v>
      </c>
      <c r="B837" s="812" t="s">
        <v>15</v>
      </c>
      <c r="C837" s="822" t="s">
        <v>436</v>
      </c>
      <c r="D837" s="890" t="s">
        <v>1800</v>
      </c>
      <c r="E837" s="907">
        <v>0</v>
      </c>
      <c r="F837" s="816">
        <v>23510200</v>
      </c>
      <c r="G837" s="817" t="s">
        <v>266</v>
      </c>
      <c r="H837" s="830">
        <v>500000</v>
      </c>
      <c r="I837" s="830">
        <v>1400000</v>
      </c>
      <c r="J837" s="830">
        <v>500000</v>
      </c>
      <c r="K837" s="830">
        <f t="shared" si="68"/>
        <v>1000000</v>
      </c>
      <c r="L837" s="830"/>
      <c r="M837" s="826">
        <v>1000000</v>
      </c>
      <c r="N837" s="830"/>
      <c r="O837" s="830"/>
      <c r="P837" s="830">
        <f t="shared" si="69"/>
        <v>500000</v>
      </c>
      <c r="Q837" s="830">
        <v>500000</v>
      </c>
      <c r="R837" s="1068">
        <f t="shared" si="67"/>
        <v>500000</v>
      </c>
      <c r="S837" s="820"/>
      <c r="T837" s="1104"/>
    </row>
    <row r="838" spans="1:20" x14ac:dyDescent="0.25">
      <c r="A838" s="858" t="s">
        <v>315</v>
      </c>
      <c r="B838" s="812" t="s">
        <v>19</v>
      </c>
      <c r="C838" s="822" t="s">
        <v>20</v>
      </c>
      <c r="D838" s="890" t="s">
        <v>1800</v>
      </c>
      <c r="E838" s="907">
        <v>0</v>
      </c>
      <c r="F838" s="816">
        <v>23510200</v>
      </c>
      <c r="G838" s="817" t="s">
        <v>266</v>
      </c>
      <c r="H838" s="830"/>
      <c r="I838" s="830">
        <v>100000</v>
      </c>
      <c r="J838" s="830"/>
      <c r="K838" s="830">
        <f t="shared" si="68"/>
        <v>100000</v>
      </c>
      <c r="L838" s="830"/>
      <c r="M838" s="826">
        <v>100000</v>
      </c>
      <c r="N838" s="830"/>
      <c r="O838" s="830"/>
      <c r="P838" s="830">
        <f t="shared" si="69"/>
        <v>0</v>
      </c>
      <c r="Q838" s="830"/>
      <c r="R838" s="1068">
        <f t="shared" si="67"/>
        <v>100000</v>
      </c>
      <c r="S838" s="820"/>
      <c r="T838" s="1104"/>
    </row>
    <row r="839" spans="1:20" x14ac:dyDescent="0.25">
      <c r="A839" s="858" t="s">
        <v>315</v>
      </c>
      <c r="B839" s="812" t="s">
        <v>37</v>
      </c>
      <c r="C839" s="822" t="s">
        <v>38</v>
      </c>
      <c r="D839" s="890" t="s">
        <v>1800</v>
      </c>
      <c r="E839" s="907">
        <v>0</v>
      </c>
      <c r="F839" s="816">
        <v>23510200</v>
      </c>
      <c r="G839" s="817" t="s">
        <v>266</v>
      </c>
      <c r="H839" s="830">
        <v>1000000</v>
      </c>
      <c r="I839" s="830">
        <v>2400000</v>
      </c>
      <c r="J839" s="830">
        <v>1000000</v>
      </c>
      <c r="K839" s="830">
        <f t="shared" si="68"/>
        <v>1400000</v>
      </c>
      <c r="L839" s="830"/>
      <c r="M839" s="826">
        <v>1400000</v>
      </c>
      <c r="N839" s="830"/>
      <c r="O839" s="830"/>
      <c r="P839" s="830">
        <f t="shared" si="69"/>
        <v>900000</v>
      </c>
      <c r="Q839" s="830">
        <v>900000</v>
      </c>
      <c r="R839" s="1068">
        <f t="shared" si="67"/>
        <v>500000</v>
      </c>
      <c r="S839" s="820"/>
      <c r="T839" s="1104"/>
    </row>
    <row r="840" spans="1:20" x14ac:dyDescent="0.25">
      <c r="A840" s="858" t="s">
        <v>315</v>
      </c>
      <c r="B840" s="860"/>
      <c r="C840" s="833" t="s">
        <v>312</v>
      </c>
      <c r="D840" s="861"/>
      <c r="E840" s="862"/>
      <c r="F840" s="863"/>
      <c r="G840" s="916"/>
      <c r="H840" s="905">
        <f>SUM(H830:H839)</f>
        <v>46450000</v>
      </c>
      <c r="I840" s="837">
        <f>SUM(I830:I839)</f>
        <v>47300000</v>
      </c>
      <c r="J840" s="905">
        <f>SUM(J830:J839)</f>
        <v>46450000</v>
      </c>
      <c r="K840" s="905">
        <f>SUM(K830:K839)</f>
        <v>70900000</v>
      </c>
      <c r="L840" s="837"/>
      <c r="M840" s="838">
        <f>SUM(M830:M839)</f>
        <v>70900000</v>
      </c>
      <c r="N840" s="837"/>
      <c r="O840" s="839">
        <f>SUM(O830:O839)</f>
        <v>46950000</v>
      </c>
      <c r="P840" s="839">
        <f>SUM(P830:P839)</f>
        <v>7500000</v>
      </c>
      <c r="Q840" s="839">
        <f>SUM(Q830:Q839)</f>
        <v>54450000</v>
      </c>
      <c r="R840" s="1069">
        <f>M840-Q840</f>
        <v>16450000</v>
      </c>
      <c r="S840" s="840"/>
      <c r="T840" s="1106"/>
    </row>
    <row r="841" spans="1:20" s="828" customFormat="1" x14ac:dyDescent="0.25">
      <c r="B841" s="877"/>
      <c r="C841" s="842"/>
      <c r="D841" s="877"/>
      <c r="E841" s="913"/>
      <c r="F841" s="877"/>
      <c r="G841" s="914"/>
      <c r="H841" s="915"/>
      <c r="I841" s="915"/>
      <c r="J841" s="915"/>
      <c r="K841" s="915"/>
      <c r="L841" s="771"/>
      <c r="M841" s="771"/>
      <c r="N841" s="771"/>
      <c r="O841" s="771"/>
      <c r="P841" s="771"/>
      <c r="Q841" s="771"/>
      <c r="R841" s="1075"/>
      <c r="S841" s="904"/>
    </row>
    <row r="842" spans="1:20" s="828" customFormat="1" x14ac:dyDescent="0.25">
      <c r="B842" s="877"/>
      <c r="C842" s="842"/>
      <c r="D842" s="877"/>
      <c r="E842" s="913"/>
      <c r="F842" s="877"/>
      <c r="G842" s="914"/>
      <c r="H842" s="915"/>
      <c r="I842" s="915"/>
      <c r="J842" s="915"/>
      <c r="K842" s="915"/>
      <c r="L842" s="771"/>
      <c r="M842" s="771"/>
      <c r="N842" s="771"/>
      <c r="O842" s="771"/>
      <c r="P842" s="771"/>
      <c r="Q842" s="771"/>
      <c r="R842" s="1075"/>
      <c r="S842" s="904"/>
    </row>
    <row r="843" spans="1:20" x14ac:dyDescent="0.25">
      <c r="B843" s="1238" t="s">
        <v>2129</v>
      </c>
      <c r="C843" s="1238"/>
      <c r="D843" s="1238"/>
      <c r="E843" s="1238"/>
      <c r="F843" s="1238"/>
      <c r="G843" s="1238"/>
      <c r="H843" s="1238"/>
      <c r="I843" s="1238"/>
      <c r="J843" s="1238"/>
      <c r="K843" s="1238"/>
      <c r="L843" s="1238"/>
      <c r="M843" s="1238"/>
      <c r="N843" s="1238"/>
      <c r="O843" s="1238"/>
      <c r="P843" s="1238"/>
      <c r="Q843" s="1238"/>
      <c r="R843" s="1238"/>
      <c r="S843" s="1238"/>
    </row>
    <row r="844" spans="1:20" x14ac:dyDescent="0.25">
      <c r="B844" s="881" t="s">
        <v>1578</v>
      </c>
      <c r="C844" s="882"/>
      <c r="D844" s="883"/>
      <c r="E844" s="883"/>
      <c r="F844" s="883"/>
      <c r="G844" s="883"/>
      <c r="H844" s="884"/>
      <c r="I844" s="884"/>
      <c r="J844" s="884"/>
      <c r="K844" s="884"/>
      <c r="L844" s="884"/>
      <c r="M844" s="885"/>
      <c r="N844" s="884"/>
      <c r="O844" s="884"/>
      <c r="P844" s="884"/>
      <c r="Q844" s="884"/>
      <c r="R844" s="1074"/>
      <c r="S844" s="886"/>
    </row>
    <row r="845" spans="1:20" s="802" customFormat="1" ht="30" x14ac:dyDescent="0.25">
      <c r="B845" s="1234" t="s">
        <v>970</v>
      </c>
      <c r="C845" s="1239" t="s">
        <v>938</v>
      </c>
      <c r="D845" s="1236" t="s">
        <v>1024</v>
      </c>
      <c r="E845" s="1230" t="s">
        <v>1025</v>
      </c>
      <c r="F845" s="1236" t="s">
        <v>1026</v>
      </c>
      <c r="G845" s="1232" t="s">
        <v>1027</v>
      </c>
      <c r="H845" s="803" t="s">
        <v>1862</v>
      </c>
      <c r="I845" s="804" t="s">
        <v>1833</v>
      </c>
      <c r="J845" s="803" t="s">
        <v>1862</v>
      </c>
      <c r="K845" s="1228" t="s">
        <v>1948</v>
      </c>
      <c r="L845" s="1228" t="s">
        <v>1947</v>
      </c>
      <c r="M845" s="805" t="s">
        <v>1818</v>
      </c>
      <c r="N845" s="1228" t="s">
        <v>1819</v>
      </c>
      <c r="O845" s="806" t="s">
        <v>2115</v>
      </c>
      <c r="P845" s="1090" t="s">
        <v>2135</v>
      </c>
      <c r="Q845" s="1090" t="s">
        <v>2136</v>
      </c>
      <c r="R845" s="1065" t="s">
        <v>2132</v>
      </c>
      <c r="S845" s="807" t="s">
        <v>1850</v>
      </c>
      <c r="T845" s="1110" t="s">
        <v>1028</v>
      </c>
    </row>
    <row r="846" spans="1:20" s="802" customFormat="1" x14ac:dyDescent="0.25">
      <c r="B846" s="1235"/>
      <c r="C846" s="1240"/>
      <c r="D846" s="1237"/>
      <c r="E846" s="1231"/>
      <c r="F846" s="1237"/>
      <c r="G846" s="1233"/>
      <c r="H846" s="808"/>
      <c r="I846" s="808" t="s">
        <v>939</v>
      </c>
      <c r="J846" s="808"/>
      <c r="K846" s="1229"/>
      <c r="L846" s="1229"/>
      <c r="M846" s="809" t="s">
        <v>939</v>
      </c>
      <c r="N846" s="1229"/>
      <c r="O846" s="808" t="s">
        <v>939</v>
      </c>
      <c r="P846" s="808" t="s">
        <v>939</v>
      </c>
      <c r="Q846" s="808" t="s">
        <v>939</v>
      </c>
      <c r="R846" s="1066" t="s">
        <v>939</v>
      </c>
      <c r="S846" s="810"/>
      <c r="T846" s="1107"/>
    </row>
    <row r="847" spans="1:20" s="828" customFormat="1" x14ac:dyDescent="0.25">
      <c r="A847" s="858" t="s">
        <v>315</v>
      </c>
      <c r="B847" s="823" t="s">
        <v>253</v>
      </c>
      <c r="C847" s="822" t="s">
        <v>238</v>
      </c>
      <c r="D847" s="890" t="s">
        <v>1800</v>
      </c>
      <c r="E847" s="907">
        <v>0</v>
      </c>
      <c r="F847" s="823" t="s">
        <v>27</v>
      </c>
      <c r="G847" s="896" t="s">
        <v>235</v>
      </c>
      <c r="H847" s="871"/>
      <c r="I847" s="871">
        <v>240000000</v>
      </c>
      <c r="J847" s="871"/>
      <c r="K847" s="871">
        <f>M847</f>
        <v>170000000</v>
      </c>
      <c r="L847" s="871"/>
      <c r="M847" s="871">
        <v>170000000</v>
      </c>
      <c r="N847" s="871"/>
      <c r="O847" s="871"/>
      <c r="P847" s="871"/>
      <c r="Q847" s="871"/>
      <c r="R847" s="1068">
        <f>M847-Q847</f>
        <v>170000000</v>
      </c>
      <c r="S847" s="827"/>
      <c r="T847" s="975"/>
    </row>
    <row r="848" spans="1:20" s="828" customFormat="1" x14ac:dyDescent="0.25">
      <c r="A848" s="858" t="s">
        <v>315</v>
      </c>
      <c r="B848" s="823" t="s">
        <v>161</v>
      </c>
      <c r="C848" s="822" t="s">
        <v>233</v>
      </c>
      <c r="D848" s="890" t="s">
        <v>1800</v>
      </c>
      <c r="E848" s="907">
        <v>0</v>
      </c>
      <c r="F848" s="823" t="s">
        <v>27</v>
      </c>
      <c r="G848" s="896" t="s">
        <v>235</v>
      </c>
      <c r="H848" s="871"/>
      <c r="I848" s="871">
        <v>20000000</v>
      </c>
      <c r="J848" s="871"/>
      <c r="K848" s="871">
        <f t="shared" ref="K848:K852" si="70">M848</f>
        <v>20000000</v>
      </c>
      <c r="L848" s="871"/>
      <c r="M848" s="871">
        <v>20000000</v>
      </c>
      <c r="N848" s="871"/>
      <c r="O848" s="871"/>
      <c r="P848" s="871"/>
      <c r="Q848" s="871"/>
      <c r="R848" s="1068">
        <f t="shared" ref="R848:R853" si="71">M848-Q848</f>
        <v>20000000</v>
      </c>
      <c r="S848" s="827"/>
      <c r="T848" s="822"/>
    </row>
    <row r="849" spans="1:20" s="828" customFormat="1" x14ac:dyDescent="0.25">
      <c r="A849" s="858" t="s">
        <v>315</v>
      </c>
      <c r="B849" s="890" t="s">
        <v>158</v>
      </c>
      <c r="C849" s="822" t="s">
        <v>366</v>
      </c>
      <c r="D849" s="890" t="s">
        <v>1800</v>
      </c>
      <c r="E849" s="907">
        <v>0</v>
      </c>
      <c r="F849" s="823" t="s">
        <v>27</v>
      </c>
      <c r="G849" s="896" t="s">
        <v>235</v>
      </c>
      <c r="H849" s="871"/>
      <c r="I849" s="871">
        <v>200000000</v>
      </c>
      <c r="J849" s="871"/>
      <c r="K849" s="871">
        <f t="shared" si="70"/>
        <v>110000000</v>
      </c>
      <c r="L849" s="871"/>
      <c r="M849" s="871">
        <v>110000000</v>
      </c>
      <c r="N849" s="871"/>
      <c r="O849" s="871"/>
      <c r="P849" s="871">
        <f>Q849-O849</f>
        <v>63147919.369999997</v>
      </c>
      <c r="Q849" s="871">
        <v>63147919.369999997</v>
      </c>
      <c r="R849" s="1068">
        <f t="shared" si="71"/>
        <v>46852080.630000003</v>
      </c>
      <c r="S849" s="827"/>
      <c r="T849" s="822" t="s">
        <v>2148</v>
      </c>
    </row>
    <row r="850" spans="1:20" s="828" customFormat="1" x14ac:dyDescent="0.25">
      <c r="A850" s="858" t="s">
        <v>315</v>
      </c>
      <c r="B850" s="823" t="s">
        <v>206</v>
      </c>
      <c r="C850" s="822" t="s">
        <v>1857</v>
      </c>
      <c r="D850" s="890" t="s">
        <v>1800</v>
      </c>
      <c r="E850" s="907">
        <v>0</v>
      </c>
      <c r="F850" s="823" t="s">
        <v>27</v>
      </c>
      <c r="G850" s="896" t="s">
        <v>235</v>
      </c>
      <c r="H850" s="871">
        <v>8220000</v>
      </c>
      <c r="I850" s="871">
        <v>10000000</v>
      </c>
      <c r="J850" s="871">
        <v>8220000</v>
      </c>
      <c r="K850" s="871">
        <f t="shared" si="70"/>
        <v>10000000</v>
      </c>
      <c r="L850" s="871"/>
      <c r="M850" s="871">
        <v>10000000</v>
      </c>
      <c r="N850" s="871"/>
      <c r="O850" s="871">
        <v>8220000</v>
      </c>
      <c r="P850" s="871">
        <f>Q850-O850</f>
        <v>0</v>
      </c>
      <c r="Q850" s="871">
        <v>8220000</v>
      </c>
      <c r="R850" s="1068">
        <f t="shared" si="71"/>
        <v>1780000</v>
      </c>
      <c r="S850" s="827"/>
      <c r="T850" s="822" t="s">
        <v>1856</v>
      </c>
    </row>
    <row r="851" spans="1:20" s="828" customFormat="1" x14ac:dyDescent="0.25">
      <c r="A851" s="858" t="s">
        <v>315</v>
      </c>
      <c r="B851" s="890" t="s">
        <v>469</v>
      </c>
      <c r="C851" s="822" t="s">
        <v>162</v>
      </c>
      <c r="D851" s="890" t="s">
        <v>1800</v>
      </c>
      <c r="E851" s="907">
        <v>0</v>
      </c>
      <c r="F851" s="823" t="s">
        <v>27</v>
      </c>
      <c r="G851" s="896" t="s">
        <v>235</v>
      </c>
      <c r="H851" s="871"/>
      <c r="I851" s="871">
        <v>30000000</v>
      </c>
      <c r="J851" s="871"/>
      <c r="K851" s="871">
        <f t="shared" si="70"/>
        <v>10000000</v>
      </c>
      <c r="L851" s="871"/>
      <c r="M851" s="871">
        <v>10000000</v>
      </c>
      <c r="N851" s="871"/>
      <c r="O851" s="871"/>
      <c r="P851" s="871"/>
      <c r="Q851" s="871"/>
      <c r="R851" s="1068">
        <f t="shared" si="71"/>
        <v>10000000</v>
      </c>
      <c r="S851" s="827"/>
      <c r="T851" s="822"/>
    </row>
    <row r="852" spans="1:20" s="828" customFormat="1" x14ac:dyDescent="0.25">
      <c r="A852" s="858" t="s">
        <v>315</v>
      </c>
      <c r="B852" s="890" t="s">
        <v>468</v>
      </c>
      <c r="C852" s="822" t="s">
        <v>466</v>
      </c>
      <c r="D852" s="890" t="s">
        <v>1800</v>
      </c>
      <c r="E852" s="907">
        <v>0</v>
      </c>
      <c r="F852" s="823" t="s">
        <v>27</v>
      </c>
      <c r="G852" s="896" t="s">
        <v>235</v>
      </c>
      <c r="H852" s="871">
        <v>9000000</v>
      </c>
      <c r="I852" s="871">
        <v>30000000</v>
      </c>
      <c r="J852" s="871">
        <v>9000000</v>
      </c>
      <c r="K852" s="871">
        <f t="shared" si="70"/>
        <v>25000000</v>
      </c>
      <c r="L852" s="871"/>
      <c r="M852" s="871">
        <v>25000000</v>
      </c>
      <c r="N852" s="871"/>
      <c r="O852" s="871">
        <v>9000000</v>
      </c>
      <c r="P852" s="871">
        <f>Q852-O852</f>
        <v>1700000</v>
      </c>
      <c r="Q852" s="871">
        <v>10700000</v>
      </c>
      <c r="R852" s="1068">
        <f t="shared" si="71"/>
        <v>14300000</v>
      </c>
      <c r="S852" s="827"/>
      <c r="T852" s="822" t="s">
        <v>2149</v>
      </c>
    </row>
    <row r="853" spans="1:20" s="828" customFormat="1" x14ac:dyDescent="0.25">
      <c r="A853" s="858" t="s">
        <v>315</v>
      </c>
      <c r="B853" s="873"/>
      <c r="C853" s="833" t="s">
        <v>26</v>
      </c>
      <c r="D853" s="873"/>
      <c r="E853" s="911"/>
      <c r="F853" s="873"/>
      <c r="G853" s="912"/>
      <c r="H853" s="768">
        <f>SUM(H847:H852)</f>
        <v>17220000</v>
      </c>
      <c r="I853" s="768">
        <f>SUM(I847:I852)</f>
        <v>530000000</v>
      </c>
      <c r="J853" s="768">
        <f>SUM(J847:J852)</f>
        <v>17220000</v>
      </c>
      <c r="K853" s="768">
        <f>SUM(K847:K852)</f>
        <v>345000000</v>
      </c>
      <c r="L853" s="768"/>
      <c r="M853" s="768">
        <f>SUM(M847:M852)</f>
        <v>345000000</v>
      </c>
      <c r="N853" s="768"/>
      <c r="O853" s="899">
        <f>SUM(O847:O852)</f>
        <v>17220000</v>
      </c>
      <c r="P853" s="899">
        <f>SUM(P847:P852)</f>
        <v>64847919.369999997</v>
      </c>
      <c r="Q853" s="899">
        <f>SUM(Q847:Q852)</f>
        <v>82067919.370000005</v>
      </c>
      <c r="R853" s="1093">
        <f t="shared" si="71"/>
        <v>262932080.63</v>
      </c>
      <c r="S853" s="908"/>
      <c r="T853" s="1003"/>
    </row>
    <row r="854" spans="1:20" s="828" customFormat="1" x14ac:dyDescent="0.25">
      <c r="A854" s="858"/>
      <c r="B854" s="877"/>
      <c r="C854" s="842"/>
      <c r="D854" s="877"/>
      <c r="E854" s="913"/>
      <c r="F854" s="877"/>
      <c r="G854" s="914"/>
      <c r="H854" s="771"/>
      <c r="I854" s="771"/>
      <c r="J854" s="771"/>
      <c r="K854" s="771"/>
      <c r="L854" s="771"/>
      <c r="M854" s="771"/>
      <c r="N854" s="771"/>
      <c r="O854" s="771"/>
      <c r="P854" s="771"/>
      <c r="Q854" s="771"/>
      <c r="R854" s="1082"/>
      <c r="S854" s="904"/>
    </row>
    <row r="855" spans="1:20" s="828" customFormat="1" x14ac:dyDescent="0.25">
      <c r="A855" s="858"/>
      <c r="B855" s="877"/>
      <c r="C855" s="842"/>
      <c r="D855" s="877"/>
      <c r="E855" s="913"/>
      <c r="F855" s="877"/>
      <c r="G855" s="914"/>
      <c r="H855" s="771"/>
      <c r="I855" s="771"/>
      <c r="J855" s="771"/>
      <c r="K855" s="771"/>
      <c r="L855" s="771"/>
      <c r="M855" s="771"/>
      <c r="N855" s="771"/>
      <c r="O855" s="771"/>
      <c r="P855" s="771"/>
      <c r="Q855" s="771"/>
      <c r="R855" s="1082"/>
      <c r="S855" s="904"/>
    </row>
    <row r="856" spans="1:20" s="828" customFormat="1" x14ac:dyDescent="0.25">
      <c r="A856" s="858"/>
      <c r="B856" s="877"/>
      <c r="C856" s="842"/>
      <c r="D856" s="877"/>
      <c r="E856" s="913"/>
      <c r="F856" s="877"/>
      <c r="G856" s="914"/>
      <c r="H856" s="771"/>
      <c r="I856" s="771"/>
      <c r="J856" s="771"/>
      <c r="K856" s="771"/>
      <c r="L856" s="771"/>
      <c r="M856" s="771"/>
      <c r="N856" s="771"/>
      <c r="O856" s="771"/>
      <c r="P856" s="771"/>
      <c r="Q856" s="771"/>
      <c r="R856" s="1082"/>
      <c r="S856" s="904"/>
    </row>
    <row r="857" spans="1:20" s="828" customFormat="1" x14ac:dyDescent="0.25">
      <c r="A857" s="858"/>
      <c r="B857" s="877"/>
      <c r="C857" s="842"/>
      <c r="D857" s="877"/>
      <c r="E857" s="913"/>
      <c r="F857" s="877"/>
      <c r="G857" s="914"/>
      <c r="H857" s="771"/>
      <c r="I857" s="771"/>
      <c r="J857" s="771"/>
      <c r="K857" s="771"/>
      <c r="L857" s="771"/>
      <c r="M857" s="771"/>
      <c r="N857" s="771"/>
      <c r="O857" s="771"/>
      <c r="P857" s="771"/>
      <c r="Q857" s="771"/>
      <c r="R857" s="1075"/>
      <c r="S857" s="904"/>
    </row>
    <row r="858" spans="1:20" s="828" customFormat="1" x14ac:dyDescent="0.25">
      <c r="A858" s="858"/>
      <c r="B858" s="877"/>
      <c r="C858" s="842"/>
      <c r="D858" s="877"/>
      <c r="E858" s="913"/>
      <c r="F858" s="877"/>
      <c r="G858" s="914"/>
      <c r="H858" s="771"/>
      <c r="I858" s="771"/>
      <c r="J858" s="771"/>
      <c r="K858" s="771"/>
      <c r="L858" s="771"/>
      <c r="M858" s="771"/>
      <c r="N858" s="771"/>
      <c r="O858" s="771"/>
      <c r="P858" s="771"/>
      <c r="Q858" s="771"/>
      <c r="R858" s="1075"/>
      <c r="S858" s="904"/>
    </row>
    <row r="859" spans="1:20" x14ac:dyDescent="0.25">
      <c r="B859" s="1238" t="s">
        <v>2128</v>
      </c>
      <c r="C859" s="1238"/>
      <c r="D859" s="1238"/>
      <c r="E859" s="1238"/>
      <c r="F859" s="1238"/>
      <c r="G859" s="1238"/>
      <c r="H859" s="1238"/>
      <c r="I859" s="1238"/>
      <c r="J859" s="1238"/>
      <c r="K859" s="1238"/>
      <c r="L859" s="1238"/>
      <c r="M859" s="1238"/>
      <c r="N859" s="1238"/>
      <c r="O859" s="1238"/>
      <c r="P859" s="1238"/>
      <c r="Q859" s="1238"/>
      <c r="R859" s="1238"/>
      <c r="S859" s="1238"/>
    </row>
    <row r="860" spans="1:20" x14ac:dyDescent="0.25">
      <c r="B860" s="881" t="s">
        <v>1577</v>
      </c>
      <c r="C860" s="882"/>
      <c r="D860" s="883"/>
      <c r="E860" s="883"/>
      <c r="F860" s="883"/>
      <c r="G860" s="883"/>
      <c r="H860" s="884"/>
      <c r="I860" s="884"/>
      <c r="J860" s="884"/>
      <c r="K860" s="884"/>
      <c r="L860" s="884"/>
      <c r="M860" s="885"/>
      <c r="N860" s="884"/>
      <c r="O860" s="884"/>
      <c r="P860" s="884"/>
      <c r="Q860" s="884"/>
      <c r="R860" s="1074"/>
      <c r="S860" s="886"/>
    </row>
    <row r="861" spans="1:20" s="802" customFormat="1" ht="30" x14ac:dyDescent="0.25">
      <c r="B861" s="1234" t="s">
        <v>970</v>
      </c>
      <c r="C861" s="1239" t="s">
        <v>938</v>
      </c>
      <c r="D861" s="1236" t="s">
        <v>1024</v>
      </c>
      <c r="E861" s="1230" t="s">
        <v>1025</v>
      </c>
      <c r="F861" s="1236" t="s">
        <v>1026</v>
      </c>
      <c r="G861" s="1232" t="s">
        <v>1027</v>
      </c>
      <c r="H861" s="803" t="s">
        <v>1862</v>
      </c>
      <c r="I861" s="804" t="s">
        <v>1833</v>
      </c>
      <c r="J861" s="803" t="s">
        <v>1862</v>
      </c>
      <c r="K861" s="1228" t="s">
        <v>1948</v>
      </c>
      <c r="L861" s="1228" t="s">
        <v>1947</v>
      </c>
      <c r="M861" s="805" t="s">
        <v>1818</v>
      </c>
      <c r="N861" s="1228" t="s">
        <v>1819</v>
      </c>
      <c r="O861" s="806" t="s">
        <v>2115</v>
      </c>
      <c r="P861" s="1090" t="s">
        <v>2135</v>
      </c>
      <c r="Q861" s="1090" t="s">
        <v>2136</v>
      </c>
      <c r="R861" s="1065" t="s">
        <v>2132</v>
      </c>
      <c r="S861" s="807" t="s">
        <v>1850</v>
      </c>
      <c r="T861" s="1110" t="s">
        <v>1028</v>
      </c>
    </row>
    <row r="862" spans="1:20" s="802" customFormat="1" x14ac:dyDescent="0.25">
      <c r="B862" s="1235"/>
      <c r="C862" s="1240"/>
      <c r="D862" s="1237"/>
      <c r="E862" s="1231"/>
      <c r="F862" s="1237"/>
      <c r="G862" s="1233"/>
      <c r="H862" s="808"/>
      <c r="I862" s="808" t="s">
        <v>939</v>
      </c>
      <c r="J862" s="808"/>
      <c r="K862" s="1229"/>
      <c r="L862" s="1229"/>
      <c r="M862" s="809" t="s">
        <v>939</v>
      </c>
      <c r="N862" s="1229"/>
      <c r="O862" s="808" t="s">
        <v>939</v>
      </c>
      <c r="P862" s="808" t="s">
        <v>939</v>
      </c>
      <c r="Q862" s="808" t="s">
        <v>939</v>
      </c>
      <c r="R862" s="1066" t="s">
        <v>939</v>
      </c>
      <c r="S862" s="810"/>
      <c r="T862" s="1107"/>
    </row>
    <row r="863" spans="1:20" x14ac:dyDescent="0.25">
      <c r="A863" s="858" t="s">
        <v>318</v>
      </c>
      <c r="B863" s="812" t="s">
        <v>24</v>
      </c>
      <c r="C863" s="813" t="s">
        <v>290</v>
      </c>
      <c r="D863" s="814" t="s">
        <v>1</v>
      </c>
      <c r="E863" s="907">
        <v>0</v>
      </c>
      <c r="F863" s="816" t="s">
        <v>27</v>
      </c>
      <c r="G863" s="817" t="s">
        <v>266</v>
      </c>
      <c r="H863" s="818">
        <v>44854502</v>
      </c>
      <c r="I863" s="818">
        <v>133342260</v>
      </c>
      <c r="J863" s="818">
        <v>44854502</v>
      </c>
      <c r="K863" s="818">
        <f>M863</f>
        <v>133342260</v>
      </c>
      <c r="L863" s="818"/>
      <c r="M863" s="819">
        <v>133342260</v>
      </c>
      <c r="N863" s="818"/>
      <c r="O863" s="818">
        <v>54119170</v>
      </c>
      <c r="P863" s="818">
        <f>Q863-O863</f>
        <v>26321924.829999998</v>
      </c>
      <c r="Q863" s="818">
        <v>80441094.829999998</v>
      </c>
      <c r="R863" s="1068">
        <f>M863-Q863</f>
        <v>52901165.170000002</v>
      </c>
      <c r="S863" s="909"/>
      <c r="T863" s="1104"/>
    </row>
    <row r="864" spans="1:20" x14ac:dyDescent="0.25">
      <c r="A864" s="858" t="s">
        <v>318</v>
      </c>
      <c r="B864" s="812" t="s">
        <v>2</v>
      </c>
      <c r="C864" s="822" t="s">
        <v>60</v>
      </c>
      <c r="D864" s="890" t="s">
        <v>1801</v>
      </c>
      <c r="E864" s="907">
        <v>0</v>
      </c>
      <c r="F864" s="816">
        <v>23510200</v>
      </c>
      <c r="G864" s="817" t="s">
        <v>266</v>
      </c>
      <c r="H864" s="830"/>
      <c r="I864" s="830">
        <v>1284000</v>
      </c>
      <c r="J864" s="830"/>
      <c r="K864" s="830">
        <f>M864</f>
        <v>1284000</v>
      </c>
      <c r="L864" s="830"/>
      <c r="M864" s="826">
        <v>1284000</v>
      </c>
      <c r="N864" s="830"/>
      <c r="O864" s="830"/>
      <c r="P864" s="830">
        <f>Q864-O864</f>
        <v>0</v>
      </c>
      <c r="Q864" s="830"/>
      <c r="R864" s="1068">
        <f t="shared" ref="R864:R873" si="72">M864-Q864</f>
        <v>1284000</v>
      </c>
      <c r="S864" s="820"/>
      <c r="T864" s="1104"/>
    </row>
    <row r="865" spans="1:20" s="831" customFormat="1" x14ac:dyDescent="0.25">
      <c r="A865" s="858" t="s">
        <v>318</v>
      </c>
      <c r="B865" s="812" t="s">
        <v>3</v>
      </c>
      <c r="C865" s="822" t="s">
        <v>4</v>
      </c>
      <c r="D865" s="890" t="s">
        <v>1801</v>
      </c>
      <c r="E865" s="907">
        <v>0</v>
      </c>
      <c r="F865" s="816">
        <v>23510200</v>
      </c>
      <c r="G865" s="817" t="s">
        <v>266</v>
      </c>
      <c r="H865" s="830"/>
      <c r="I865" s="830">
        <v>84000</v>
      </c>
      <c r="J865" s="830"/>
      <c r="K865" s="830">
        <f t="shared" ref="K865:K873" si="73">M865</f>
        <v>84000</v>
      </c>
      <c r="L865" s="830"/>
      <c r="M865" s="826">
        <v>84000</v>
      </c>
      <c r="N865" s="830"/>
      <c r="O865" s="830"/>
      <c r="P865" s="830">
        <f t="shared" ref="P865:P873" si="74">Q865-O865</f>
        <v>0</v>
      </c>
      <c r="Q865" s="830"/>
      <c r="R865" s="1068">
        <f t="shared" si="72"/>
        <v>84000</v>
      </c>
      <c r="S865" s="820"/>
      <c r="T865" s="1105"/>
    </row>
    <row r="866" spans="1:20" s="831" customFormat="1" x14ac:dyDescent="0.25">
      <c r="A866" s="858" t="s">
        <v>318</v>
      </c>
      <c r="B866" s="812" t="s">
        <v>85</v>
      </c>
      <c r="C866" s="822" t="s">
        <v>86</v>
      </c>
      <c r="D866" s="890" t="s">
        <v>1801</v>
      </c>
      <c r="E866" s="907">
        <v>0</v>
      </c>
      <c r="F866" s="816">
        <v>23510200</v>
      </c>
      <c r="G866" s="817" t="s">
        <v>266</v>
      </c>
      <c r="H866" s="830"/>
      <c r="I866" s="830">
        <v>156000</v>
      </c>
      <c r="J866" s="830"/>
      <c r="K866" s="830">
        <f t="shared" si="73"/>
        <v>156000</v>
      </c>
      <c r="L866" s="830"/>
      <c r="M866" s="826">
        <v>156000</v>
      </c>
      <c r="N866" s="830"/>
      <c r="O866" s="830"/>
      <c r="P866" s="830">
        <f t="shared" si="74"/>
        <v>0</v>
      </c>
      <c r="Q866" s="830"/>
      <c r="R866" s="1068">
        <f t="shared" si="72"/>
        <v>156000</v>
      </c>
      <c r="S866" s="820"/>
      <c r="T866" s="1105"/>
    </row>
    <row r="867" spans="1:20" x14ac:dyDescent="0.25">
      <c r="A867" s="858" t="s">
        <v>318</v>
      </c>
      <c r="B867" s="812" t="s">
        <v>32</v>
      </c>
      <c r="C867" s="822" t="s">
        <v>33</v>
      </c>
      <c r="D867" s="890" t="s">
        <v>1801</v>
      </c>
      <c r="E867" s="907">
        <v>0</v>
      </c>
      <c r="F867" s="816">
        <v>23510200</v>
      </c>
      <c r="G867" s="817" t="s">
        <v>266</v>
      </c>
      <c r="H867" s="830"/>
      <c r="I867" s="830">
        <v>185000</v>
      </c>
      <c r="J867" s="830"/>
      <c r="K867" s="830">
        <f t="shared" si="73"/>
        <v>185000</v>
      </c>
      <c r="L867" s="830"/>
      <c r="M867" s="826">
        <v>185000</v>
      </c>
      <c r="N867" s="830"/>
      <c r="O867" s="830"/>
      <c r="P867" s="830">
        <f t="shared" si="74"/>
        <v>125000</v>
      </c>
      <c r="Q867" s="830">
        <v>125000</v>
      </c>
      <c r="R867" s="1068">
        <f t="shared" si="72"/>
        <v>60000</v>
      </c>
      <c r="S867" s="820"/>
      <c r="T867" s="1104"/>
    </row>
    <row r="868" spans="1:20" x14ac:dyDescent="0.25">
      <c r="A868" s="858" t="s">
        <v>318</v>
      </c>
      <c r="B868" s="812" t="s">
        <v>11</v>
      </c>
      <c r="C868" s="822" t="s">
        <v>12</v>
      </c>
      <c r="D868" s="890" t="s">
        <v>1801</v>
      </c>
      <c r="E868" s="907">
        <v>0</v>
      </c>
      <c r="F868" s="816">
        <v>23510200</v>
      </c>
      <c r="G868" s="817" t="s">
        <v>266</v>
      </c>
      <c r="H868" s="830"/>
      <c r="I868" s="830">
        <v>9122000</v>
      </c>
      <c r="J868" s="830"/>
      <c r="K868" s="830">
        <f t="shared" si="73"/>
        <v>9122000</v>
      </c>
      <c r="L868" s="830"/>
      <c r="M868" s="826">
        <v>9122000</v>
      </c>
      <c r="N868" s="830"/>
      <c r="O868" s="830">
        <v>2000000</v>
      </c>
      <c r="P868" s="830">
        <f t="shared" si="74"/>
        <v>1000000</v>
      </c>
      <c r="Q868" s="830">
        <v>3000000</v>
      </c>
      <c r="R868" s="1068">
        <f t="shared" si="72"/>
        <v>6122000</v>
      </c>
      <c r="S868" s="820"/>
      <c r="T868" s="1104"/>
    </row>
    <row r="869" spans="1:20" x14ac:dyDescent="0.25">
      <c r="A869" s="858" t="s">
        <v>318</v>
      </c>
      <c r="B869" s="812" t="s">
        <v>103</v>
      </c>
      <c r="C869" s="822" t="s">
        <v>129</v>
      </c>
      <c r="D869" s="890" t="s">
        <v>1801</v>
      </c>
      <c r="E869" s="907">
        <v>0</v>
      </c>
      <c r="F869" s="816">
        <v>23510200</v>
      </c>
      <c r="G869" s="817" t="s">
        <v>266</v>
      </c>
      <c r="H869" s="830"/>
      <c r="I869" s="830">
        <v>5000000</v>
      </c>
      <c r="J869" s="830"/>
      <c r="K869" s="830">
        <f t="shared" si="73"/>
        <v>5000000</v>
      </c>
      <c r="L869" s="830"/>
      <c r="M869" s="826">
        <v>5000000</v>
      </c>
      <c r="N869" s="830"/>
      <c r="O869" s="830">
        <v>500000</v>
      </c>
      <c r="P869" s="830">
        <f t="shared" si="74"/>
        <v>0</v>
      </c>
      <c r="Q869" s="830">
        <v>500000</v>
      </c>
      <c r="R869" s="1068">
        <f t="shared" si="72"/>
        <v>4500000</v>
      </c>
      <c r="S869" s="820"/>
      <c r="T869" s="1104"/>
    </row>
    <row r="870" spans="1:20" x14ac:dyDescent="0.25">
      <c r="A870" s="858" t="s">
        <v>318</v>
      </c>
      <c r="B870" s="812" t="s">
        <v>15</v>
      </c>
      <c r="C870" s="822" t="s">
        <v>436</v>
      </c>
      <c r="D870" s="890" t="s">
        <v>1801</v>
      </c>
      <c r="E870" s="907">
        <v>0</v>
      </c>
      <c r="F870" s="816">
        <v>23510200</v>
      </c>
      <c r="G870" s="817" t="s">
        <v>266</v>
      </c>
      <c r="H870" s="830"/>
      <c r="I870" s="830">
        <v>1308000</v>
      </c>
      <c r="J870" s="830"/>
      <c r="K870" s="830">
        <f t="shared" si="73"/>
        <v>1308000</v>
      </c>
      <c r="L870" s="830"/>
      <c r="M870" s="826">
        <v>1308000</v>
      </c>
      <c r="N870" s="830"/>
      <c r="O870" s="830">
        <v>200000</v>
      </c>
      <c r="P870" s="830">
        <f t="shared" si="74"/>
        <v>0</v>
      </c>
      <c r="Q870" s="830">
        <v>200000</v>
      </c>
      <c r="R870" s="1068">
        <f t="shared" si="72"/>
        <v>1108000</v>
      </c>
      <c r="S870" s="820"/>
      <c r="T870" s="1104"/>
    </row>
    <row r="871" spans="1:20" x14ac:dyDescent="0.25">
      <c r="A871" s="858" t="s">
        <v>318</v>
      </c>
      <c r="B871" s="812" t="s">
        <v>19</v>
      </c>
      <c r="C871" s="822" t="s">
        <v>20</v>
      </c>
      <c r="D871" s="890" t="s">
        <v>1801</v>
      </c>
      <c r="E871" s="907">
        <v>0</v>
      </c>
      <c r="F871" s="816">
        <v>23510200</v>
      </c>
      <c r="G871" s="817" t="s">
        <v>266</v>
      </c>
      <c r="H871" s="830"/>
      <c r="I871" s="830">
        <v>141000</v>
      </c>
      <c r="J871" s="830"/>
      <c r="K871" s="830">
        <f t="shared" si="73"/>
        <v>141000</v>
      </c>
      <c r="L871" s="830"/>
      <c r="M871" s="826">
        <v>141000</v>
      </c>
      <c r="N871" s="830"/>
      <c r="O871" s="830">
        <v>100000</v>
      </c>
      <c r="P871" s="830">
        <f t="shared" si="74"/>
        <v>0</v>
      </c>
      <c r="Q871" s="830">
        <v>100000</v>
      </c>
      <c r="R871" s="1068">
        <f t="shared" si="72"/>
        <v>41000</v>
      </c>
      <c r="S871" s="820"/>
      <c r="T871" s="1104"/>
    </row>
    <row r="872" spans="1:20" x14ac:dyDescent="0.25">
      <c r="A872" s="858" t="s">
        <v>318</v>
      </c>
      <c r="B872" s="812" t="s">
        <v>127</v>
      </c>
      <c r="C872" s="822" t="s">
        <v>128</v>
      </c>
      <c r="D872" s="890" t="s">
        <v>1801</v>
      </c>
      <c r="E872" s="907">
        <v>0</v>
      </c>
      <c r="F872" s="816">
        <v>23510200</v>
      </c>
      <c r="G872" s="817" t="s">
        <v>266</v>
      </c>
      <c r="H872" s="830"/>
      <c r="I872" s="830">
        <v>3297000</v>
      </c>
      <c r="J872" s="830"/>
      <c r="K872" s="830">
        <f t="shared" si="73"/>
        <v>3297000</v>
      </c>
      <c r="L872" s="830"/>
      <c r="M872" s="826">
        <v>3297000</v>
      </c>
      <c r="N872" s="830"/>
      <c r="O872" s="830">
        <v>200000</v>
      </c>
      <c r="P872" s="830">
        <f t="shared" si="74"/>
        <v>0</v>
      </c>
      <c r="Q872" s="830">
        <v>200000</v>
      </c>
      <c r="R872" s="1068">
        <f t="shared" si="72"/>
        <v>3097000</v>
      </c>
      <c r="S872" s="820"/>
      <c r="T872" s="1104"/>
    </row>
    <row r="873" spans="1:20" x14ac:dyDescent="0.25">
      <c r="A873" s="858" t="s">
        <v>318</v>
      </c>
      <c r="B873" s="812" t="s">
        <v>37</v>
      </c>
      <c r="C873" s="822" t="s">
        <v>38</v>
      </c>
      <c r="D873" s="890" t="s">
        <v>1801</v>
      </c>
      <c r="E873" s="907">
        <v>0</v>
      </c>
      <c r="F873" s="816">
        <v>23510200</v>
      </c>
      <c r="G873" s="817" t="s">
        <v>266</v>
      </c>
      <c r="H873" s="830"/>
      <c r="I873" s="830">
        <v>720000</v>
      </c>
      <c r="J873" s="830"/>
      <c r="K873" s="830">
        <f t="shared" si="73"/>
        <v>720000</v>
      </c>
      <c r="L873" s="830"/>
      <c r="M873" s="826">
        <v>720000</v>
      </c>
      <c r="N873" s="830"/>
      <c r="O873" s="830"/>
      <c r="P873" s="830">
        <f t="shared" si="74"/>
        <v>0</v>
      </c>
      <c r="Q873" s="830"/>
      <c r="R873" s="1068">
        <f t="shared" si="72"/>
        <v>720000</v>
      </c>
      <c r="S873" s="820"/>
      <c r="T873" s="1104"/>
    </row>
    <row r="874" spans="1:20" x14ac:dyDescent="0.25">
      <c r="A874" s="858" t="s">
        <v>318</v>
      </c>
      <c r="B874" s="860"/>
      <c r="C874" s="833" t="s">
        <v>312</v>
      </c>
      <c r="D874" s="861"/>
      <c r="E874" s="862"/>
      <c r="F874" s="863"/>
      <c r="G874" s="916"/>
      <c r="H874" s="905">
        <v>2625000</v>
      </c>
      <c r="I874" s="837">
        <f>SUM(I864:I873)</f>
        <v>21297000</v>
      </c>
      <c r="J874" s="905">
        <v>2625000</v>
      </c>
      <c r="K874" s="905">
        <f>SUM(K864:K873)</f>
        <v>21297000</v>
      </c>
      <c r="L874" s="837"/>
      <c r="M874" s="838">
        <f>SUM(M864:M873)</f>
        <v>21297000</v>
      </c>
      <c r="N874" s="837"/>
      <c r="O874" s="839">
        <f>SUM(O864:O873)</f>
        <v>3000000</v>
      </c>
      <c r="P874" s="950">
        <f>SUM(P864:P873)</f>
        <v>1125000</v>
      </c>
      <c r="Q874" s="839">
        <f>SUM(Q864:Q873)</f>
        <v>4125000</v>
      </c>
      <c r="R874" s="1069">
        <f>M874-Q874</f>
        <v>17172000</v>
      </c>
      <c r="S874" s="840"/>
      <c r="T874" s="1106"/>
    </row>
    <row r="875" spans="1:20" s="828" customFormat="1" x14ac:dyDescent="0.25">
      <c r="B875" s="877"/>
      <c r="C875" s="842"/>
      <c r="D875" s="877"/>
      <c r="E875" s="913"/>
      <c r="F875" s="877"/>
      <c r="G875" s="914"/>
      <c r="H875" s="915"/>
      <c r="I875" s="915"/>
      <c r="J875" s="915"/>
      <c r="K875" s="915"/>
      <c r="L875" s="771"/>
      <c r="M875" s="771"/>
      <c r="N875" s="771"/>
      <c r="O875" s="771"/>
      <c r="P875" s="771"/>
      <c r="Q875" s="771"/>
      <c r="R875" s="1075"/>
      <c r="S875" s="904"/>
    </row>
    <row r="876" spans="1:20" s="828" customFormat="1" x14ac:dyDescent="0.25">
      <c r="B876" s="877"/>
      <c r="C876" s="842"/>
      <c r="D876" s="877"/>
      <c r="E876" s="913"/>
      <c r="F876" s="877"/>
      <c r="G876" s="914"/>
      <c r="H876" s="915"/>
      <c r="I876" s="915"/>
      <c r="J876" s="915"/>
      <c r="K876" s="915"/>
      <c r="L876" s="771"/>
      <c r="M876" s="771"/>
      <c r="N876" s="771"/>
      <c r="O876" s="771"/>
      <c r="P876" s="771"/>
      <c r="Q876" s="771"/>
      <c r="R876" s="1075"/>
      <c r="S876" s="904"/>
    </row>
    <row r="877" spans="1:20" x14ac:dyDescent="0.25">
      <c r="B877" s="1238" t="s">
        <v>2129</v>
      </c>
      <c r="C877" s="1238"/>
      <c r="D877" s="1238"/>
      <c r="E877" s="1238"/>
      <c r="F877" s="1238"/>
      <c r="G877" s="1238"/>
      <c r="H877" s="1238"/>
      <c r="I877" s="1238"/>
      <c r="J877" s="1238"/>
      <c r="K877" s="1238"/>
      <c r="L877" s="1238"/>
      <c r="M877" s="1238"/>
      <c r="N877" s="1238"/>
      <c r="O877" s="1238"/>
      <c r="P877" s="1238"/>
      <c r="Q877" s="1238"/>
      <c r="R877" s="1238"/>
      <c r="S877" s="1238"/>
    </row>
    <row r="878" spans="1:20" x14ac:dyDescent="0.25">
      <c r="B878" s="881" t="s">
        <v>1577</v>
      </c>
      <c r="C878" s="882"/>
      <c r="D878" s="883"/>
      <c r="E878" s="883"/>
      <c r="F878" s="883"/>
      <c r="G878" s="883"/>
      <c r="H878" s="884"/>
      <c r="I878" s="884"/>
      <c r="J878" s="884"/>
      <c r="K878" s="884"/>
      <c r="L878" s="884"/>
      <c r="M878" s="885"/>
      <c r="N878" s="884"/>
      <c r="O878" s="884"/>
      <c r="P878" s="884"/>
      <c r="Q878" s="884"/>
      <c r="R878" s="1074"/>
      <c r="S878" s="886"/>
    </row>
    <row r="879" spans="1:20" s="802" customFormat="1" ht="30" x14ac:dyDescent="0.25">
      <c r="B879" s="1234" t="s">
        <v>970</v>
      </c>
      <c r="C879" s="1239" t="s">
        <v>938</v>
      </c>
      <c r="D879" s="1236" t="s">
        <v>1024</v>
      </c>
      <c r="E879" s="1230" t="s">
        <v>1025</v>
      </c>
      <c r="F879" s="1236" t="s">
        <v>1026</v>
      </c>
      <c r="G879" s="1232" t="s">
        <v>1027</v>
      </c>
      <c r="H879" s="803" t="s">
        <v>1862</v>
      </c>
      <c r="I879" s="804" t="s">
        <v>1833</v>
      </c>
      <c r="J879" s="803" t="s">
        <v>1862</v>
      </c>
      <c r="K879" s="1228" t="s">
        <v>1948</v>
      </c>
      <c r="L879" s="1228" t="s">
        <v>1947</v>
      </c>
      <c r="M879" s="805" t="s">
        <v>1818</v>
      </c>
      <c r="N879" s="1228" t="s">
        <v>1819</v>
      </c>
      <c r="O879" s="806" t="s">
        <v>2115</v>
      </c>
      <c r="P879" s="1090" t="s">
        <v>2135</v>
      </c>
      <c r="Q879" s="1090" t="s">
        <v>2136</v>
      </c>
      <c r="R879" s="1065" t="s">
        <v>2132</v>
      </c>
      <c r="S879" s="807" t="s">
        <v>1850</v>
      </c>
      <c r="T879" s="1110" t="s">
        <v>1028</v>
      </c>
    </row>
    <row r="880" spans="1:20" s="802" customFormat="1" x14ac:dyDescent="0.25">
      <c r="B880" s="1235"/>
      <c r="C880" s="1240"/>
      <c r="D880" s="1237"/>
      <c r="E880" s="1231"/>
      <c r="F880" s="1237"/>
      <c r="G880" s="1233"/>
      <c r="H880" s="808"/>
      <c r="I880" s="808" t="s">
        <v>939</v>
      </c>
      <c r="J880" s="808"/>
      <c r="K880" s="1229"/>
      <c r="L880" s="1229"/>
      <c r="M880" s="809" t="s">
        <v>939</v>
      </c>
      <c r="N880" s="1229"/>
      <c r="O880" s="808" t="s">
        <v>939</v>
      </c>
      <c r="P880" s="808" t="s">
        <v>939</v>
      </c>
      <c r="Q880" s="808" t="s">
        <v>939</v>
      </c>
      <c r="R880" s="1066" t="s">
        <v>939</v>
      </c>
      <c r="S880" s="810"/>
      <c r="T880" s="1107"/>
    </row>
    <row r="881" spans="1:20" s="828" customFormat="1" x14ac:dyDescent="0.25">
      <c r="A881" s="858" t="s">
        <v>318</v>
      </c>
      <c r="B881" s="823" t="s">
        <v>161</v>
      </c>
      <c r="C881" s="822" t="s">
        <v>233</v>
      </c>
      <c r="D881" s="890" t="s">
        <v>1801</v>
      </c>
      <c r="E881" s="907">
        <v>0</v>
      </c>
      <c r="F881" s="823" t="s">
        <v>27</v>
      </c>
      <c r="G881" s="896" t="s">
        <v>235</v>
      </c>
      <c r="H881" s="871"/>
      <c r="I881" s="871">
        <v>50000000</v>
      </c>
      <c r="J881" s="871"/>
      <c r="K881" s="871">
        <f>M881</f>
        <v>70000000</v>
      </c>
      <c r="L881" s="871"/>
      <c r="M881" s="871">
        <v>70000000</v>
      </c>
      <c r="N881" s="871"/>
      <c r="O881" s="871"/>
      <c r="P881" s="871"/>
      <c r="Q881" s="871"/>
      <c r="R881" s="1068">
        <f t="shared" ref="R881:R885" si="75">M881-O881</f>
        <v>70000000</v>
      </c>
      <c r="S881" s="827"/>
      <c r="T881" s="975"/>
    </row>
    <row r="882" spans="1:20" s="828" customFormat="1" x14ac:dyDescent="0.25">
      <c r="A882" s="858" t="s">
        <v>318</v>
      </c>
      <c r="B882" s="890" t="s">
        <v>243</v>
      </c>
      <c r="C882" s="822" t="s">
        <v>687</v>
      </c>
      <c r="D882" s="890" t="s">
        <v>1801</v>
      </c>
      <c r="E882" s="907">
        <v>0</v>
      </c>
      <c r="F882" s="823" t="s">
        <v>27</v>
      </c>
      <c r="G882" s="896" t="s">
        <v>235</v>
      </c>
      <c r="H882" s="871"/>
      <c r="I882" s="871">
        <v>25550000</v>
      </c>
      <c r="J882" s="871"/>
      <c r="K882" s="871">
        <f t="shared" ref="K882:K884" si="76">M882</f>
        <v>0</v>
      </c>
      <c r="L882" s="871"/>
      <c r="M882" s="871">
        <v>0</v>
      </c>
      <c r="N882" s="871"/>
      <c r="O882" s="871"/>
      <c r="P882" s="871"/>
      <c r="Q882" s="871"/>
      <c r="R882" s="1068">
        <f t="shared" si="75"/>
        <v>0</v>
      </c>
      <c r="S882" s="827"/>
      <c r="T882" s="822"/>
    </row>
    <row r="883" spans="1:20" s="828" customFormat="1" x14ac:dyDescent="0.25">
      <c r="A883" s="858" t="s">
        <v>318</v>
      </c>
      <c r="B883" s="823" t="s">
        <v>206</v>
      </c>
      <c r="C883" s="822" t="s">
        <v>1857</v>
      </c>
      <c r="D883" s="890" t="s">
        <v>1801</v>
      </c>
      <c r="E883" s="907">
        <v>0</v>
      </c>
      <c r="F883" s="823" t="s">
        <v>27</v>
      </c>
      <c r="G883" s="896" t="s">
        <v>235</v>
      </c>
      <c r="H883" s="871"/>
      <c r="I883" s="871">
        <v>10000000</v>
      </c>
      <c r="J883" s="871"/>
      <c r="K883" s="871">
        <f t="shared" si="76"/>
        <v>0</v>
      </c>
      <c r="L883" s="871"/>
      <c r="M883" s="871">
        <v>0</v>
      </c>
      <c r="N883" s="871"/>
      <c r="O883" s="871"/>
      <c r="P883" s="871"/>
      <c r="Q883" s="871"/>
      <c r="R883" s="1068">
        <f t="shared" si="75"/>
        <v>0</v>
      </c>
      <c r="S883" s="827"/>
      <c r="T883" s="822"/>
    </row>
    <row r="884" spans="1:20" s="828" customFormat="1" x14ac:dyDescent="0.25">
      <c r="A884" s="858" t="s">
        <v>318</v>
      </c>
      <c r="B884" s="890" t="s">
        <v>207</v>
      </c>
      <c r="C884" s="822" t="s">
        <v>220</v>
      </c>
      <c r="D884" s="890" t="s">
        <v>1801</v>
      </c>
      <c r="E884" s="907">
        <v>0</v>
      </c>
      <c r="F884" s="823" t="s">
        <v>27</v>
      </c>
      <c r="G884" s="896" t="s">
        <v>235</v>
      </c>
      <c r="H884" s="871"/>
      <c r="I884" s="871">
        <v>4450000</v>
      </c>
      <c r="J884" s="871"/>
      <c r="K884" s="871">
        <f t="shared" si="76"/>
        <v>0</v>
      </c>
      <c r="L884" s="871"/>
      <c r="M884" s="871">
        <v>0</v>
      </c>
      <c r="N884" s="871"/>
      <c r="O884" s="871"/>
      <c r="P884" s="871"/>
      <c r="Q884" s="871"/>
      <c r="R884" s="1068">
        <f t="shared" si="75"/>
        <v>0</v>
      </c>
      <c r="S884" s="827"/>
      <c r="T884" s="822"/>
    </row>
    <row r="885" spans="1:20" s="828" customFormat="1" x14ac:dyDescent="0.25">
      <c r="A885" s="858" t="s">
        <v>318</v>
      </c>
      <c r="B885" s="873"/>
      <c r="C885" s="833" t="s">
        <v>26</v>
      </c>
      <c r="D885" s="873"/>
      <c r="E885" s="911"/>
      <c r="F885" s="873"/>
      <c r="G885" s="912"/>
      <c r="H885" s="768"/>
      <c r="I885" s="768">
        <f>SUM(I881:I884)</f>
        <v>90000000</v>
      </c>
      <c r="J885" s="768"/>
      <c r="K885" s="768">
        <f>SUM(K881:K884)</f>
        <v>70000000</v>
      </c>
      <c r="L885" s="768"/>
      <c r="M885" s="768">
        <f>SUM(M881:M884)</f>
        <v>70000000</v>
      </c>
      <c r="N885" s="768"/>
      <c r="O885" s="899"/>
      <c r="P885" s="899"/>
      <c r="Q885" s="899"/>
      <c r="R885" s="1069">
        <f t="shared" si="75"/>
        <v>70000000</v>
      </c>
      <c r="S885" s="908"/>
      <c r="T885" s="1003"/>
    </row>
    <row r="886" spans="1:20" s="828" customFormat="1" x14ac:dyDescent="0.25">
      <c r="B886" s="877"/>
      <c r="C886" s="842"/>
      <c r="D886" s="877"/>
      <c r="E886" s="913"/>
      <c r="F886" s="877"/>
      <c r="G886" s="914"/>
      <c r="H886" s="915"/>
      <c r="I886" s="915"/>
      <c r="J886" s="915"/>
      <c r="K886" s="915"/>
      <c r="L886" s="771"/>
      <c r="M886" s="771"/>
      <c r="N886" s="771"/>
      <c r="O886" s="771"/>
      <c r="P886" s="771"/>
      <c r="Q886" s="771"/>
      <c r="R886" s="1075"/>
      <c r="S886" s="904"/>
    </row>
    <row r="887" spans="1:20" s="828" customFormat="1" x14ac:dyDescent="0.25">
      <c r="B887" s="877"/>
      <c r="C887" s="842"/>
      <c r="D887" s="877"/>
      <c r="E887" s="913"/>
      <c r="F887" s="877"/>
      <c r="G887" s="914"/>
      <c r="H887" s="1100"/>
      <c r="I887" s="1100"/>
      <c r="J887" s="1100"/>
      <c r="K887" s="1100"/>
      <c r="L887" s="771"/>
      <c r="M887" s="771"/>
      <c r="N887" s="771"/>
      <c r="O887" s="771"/>
      <c r="P887" s="771"/>
      <c r="Q887" s="771"/>
      <c r="R887" s="1075"/>
      <c r="S887" s="904"/>
    </row>
    <row r="888" spans="1:20" s="828" customFormat="1" x14ac:dyDescent="0.25">
      <c r="B888" s="877"/>
      <c r="C888" s="842"/>
      <c r="D888" s="877"/>
      <c r="E888" s="913"/>
      <c r="F888" s="877"/>
      <c r="G888" s="914"/>
      <c r="H888" s="1100"/>
      <c r="I888" s="1100"/>
      <c r="J888" s="1100"/>
      <c r="K888" s="1100"/>
      <c r="L888" s="771"/>
      <c r="M888" s="771"/>
      <c r="N888" s="771"/>
      <c r="O888" s="771"/>
      <c r="P888" s="771"/>
      <c r="Q888" s="771"/>
      <c r="R888" s="1075"/>
      <c r="S888" s="904"/>
    </row>
    <row r="889" spans="1:20" s="828" customFormat="1" x14ac:dyDescent="0.25">
      <c r="B889" s="877"/>
      <c r="C889" s="842"/>
      <c r="D889" s="877"/>
      <c r="E889" s="913"/>
      <c r="F889" s="877"/>
      <c r="G889" s="914"/>
      <c r="H889" s="1100"/>
      <c r="I889" s="1100"/>
      <c r="J889" s="1100"/>
      <c r="K889" s="1100"/>
      <c r="L889" s="771"/>
      <c r="M889" s="771"/>
      <c r="N889" s="771"/>
      <c r="O889" s="771"/>
      <c r="P889" s="771"/>
      <c r="Q889" s="771"/>
      <c r="R889" s="1075"/>
      <c r="S889" s="904"/>
    </row>
    <row r="890" spans="1:20" s="828" customFormat="1" x14ac:dyDescent="0.25">
      <c r="B890" s="877"/>
      <c r="C890" s="842"/>
      <c r="D890" s="877"/>
      <c r="E890" s="913"/>
      <c r="F890" s="877"/>
      <c r="G890" s="914"/>
      <c r="H890" s="915"/>
      <c r="I890" s="915"/>
      <c r="J890" s="915"/>
      <c r="K890" s="915"/>
      <c r="L890" s="771"/>
      <c r="M890" s="771"/>
      <c r="N890" s="771"/>
      <c r="O890" s="771"/>
      <c r="P890" s="771"/>
      <c r="Q890" s="771"/>
      <c r="R890" s="1075"/>
      <c r="S890" s="904"/>
    </row>
    <row r="891" spans="1:20" s="828" customFormat="1" x14ac:dyDescent="0.25">
      <c r="B891" s="877"/>
      <c r="C891" s="842"/>
      <c r="D891" s="877"/>
      <c r="E891" s="913"/>
      <c r="F891" s="877"/>
      <c r="G891" s="914"/>
      <c r="H891" s="915"/>
      <c r="I891" s="915"/>
      <c r="J891" s="915"/>
      <c r="K891" s="915"/>
      <c r="L891" s="771"/>
      <c r="M891" s="771"/>
      <c r="N891" s="771"/>
      <c r="O891" s="771"/>
      <c r="P891" s="771"/>
      <c r="Q891" s="771"/>
      <c r="R891" s="1075"/>
      <c r="S891" s="904"/>
    </row>
    <row r="892" spans="1:20" s="828" customFormat="1" x14ac:dyDescent="0.25">
      <c r="B892" s="877"/>
      <c r="C892" s="842"/>
      <c r="D892" s="877"/>
      <c r="E892" s="913"/>
      <c r="F892" s="877"/>
      <c r="G892" s="914"/>
      <c r="H892" s="915"/>
      <c r="I892" s="915"/>
      <c r="J892" s="915"/>
      <c r="K892" s="915"/>
      <c r="L892" s="771"/>
      <c r="M892" s="771"/>
      <c r="N892" s="771"/>
      <c r="O892" s="771"/>
      <c r="P892" s="771"/>
      <c r="Q892" s="771"/>
      <c r="R892" s="1075"/>
      <c r="S892" s="904"/>
    </row>
    <row r="893" spans="1:20" x14ac:dyDescent="0.25">
      <c r="B893" s="1238" t="s">
        <v>2128</v>
      </c>
      <c r="C893" s="1238"/>
      <c r="D893" s="1238"/>
      <c r="E893" s="1238"/>
      <c r="F893" s="1238"/>
      <c r="G893" s="1238"/>
      <c r="H893" s="1238"/>
      <c r="I893" s="1238"/>
      <c r="J893" s="1238"/>
      <c r="K893" s="1238"/>
      <c r="L893" s="1238"/>
      <c r="M893" s="1238"/>
      <c r="N893" s="1238"/>
      <c r="O893" s="1238"/>
      <c r="P893" s="1238"/>
      <c r="Q893" s="1238"/>
      <c r="R893" s="1238"/>
      <c r="S893" s="1238"/>
    </row>
    <row r="894" spans="1:20" x14ac:dyDescent="0.25">
      <c r="B894" s="881" t="s">
        <v>1579</v>
      </c>
      <c r="C894" s="882"/>
      <c r="D894" s="883"/>
      <c r="E894" s="883"/>
      <c r="F894" s="883"/>
      <c r="G894" s="883"/>
      <c r="H894" s="884"/>
      <c r="I894" s="884"/>
      <c r="J894" s="884"/>
      <c r="K894" s="884"/>
      <c r="L894" s="884"/>
      <c r="M894" s="885"/>
      <c r="N894" s="884"/>
      <c r="O894" s="884"/>
      <c r="P894" s="884"/>
      <c r="Q894" s="884"/>
      <c r="R894" s="1074"/>
      <c r="S894" s="886"/>
    </row>
    <row r="895" spans="1:20" s="802" customFormat="1" ht="30" x14ac:dyDescent="0.25">
      <c r="B895" s="1234" t="s">
        <v>970</v>
      </c>
      <c r="C895" s="1239" t="s">
        <v>938</v>
      </c>
      <c r="D895" s="1236" t="s">
        <v>1024</v>
      </c>
      <c r="E895" s="1230" t="s">
        <v>1025</v>
      </c>
      <c r="F895" s="1236" t="s">
        <v>1026</v>
      </c>
      <c r="G895" s="1232" t="s">
        <v>1027</v>
      </c>
      <c r="H895" s="803" t="s">
        <v>1862</v>
      </c>
      <c r="I895" s="804" t="s">
        <v>1833</v>
      </c>
      <c r="J895" s="803" t="s">
        <v>1862</v>
      </c>
      <c r="K895" s="1228" t="s">
        <v>1948</v>
      </c>
      <c r="L895" s="1228" t="s">
        <v>1947</v>
      </c>
      <c r="M895" s="805" t="s">
        <v>1818</v>
      </c>
      <c r="N895" s="1228" t="s">
        <v>1819</v>
      </c>
      <c r="O895" s="806" t="s">
        <v>2115</v>
      </c>
      <c r="P895" s="1090" t="s">
        <v>2135</v>
      </c>
      <c r="Q895" s="1090" t="s">
        <v>2136</v>
      </c>
      <c r="R895" s="1065" t="s">
        <v>2132</v>
      </c>
      <c r="S895" s="807" t="s">
        <v>1850</v>
      </c>
      <c r="T895" s="1110" t="s">
        <v>1028</v>
      </c>
    </row>
    <row r="896" spans="1:20" s="802" customFormat="1" ht="13.9" customHeight="1" x14ac:dyDescent="0.25">
      <c r="B896" s="1235"/>
      <c r="C896" s="1240"/>
      <c r="D896" s="1237"/>
      <c r="E896" s="1231"/>
      <c r="F896" s="1237"/>
      <c r="G896" s="1233"/>
      <c r="H896" s="808"/>
      <c r="I896" s="808" t="s">
        <v>939</v>
      </c>
      <c r="J896" s="808"/>
      <c r="K896" s="1229"/>
      <c r="L896" s="1229"/>
      <c r="M896" s="809" t="s">
        <v>939</v>
      </c>
      <c r="N896" s="1229"/>
      <c r="O896" s="808" t="s">
        <v>939</v>
      </c>
      <c r="P896" s="808" t="s">
        <v>939</v>
      </c>
      <c r="Q896" s="808" t="s">
        <v>939</v>
      </c>
      <c r="R896" s="1066" t="s">
        <v>939</v>
      </c>
      <c r="S896" s="810"/>
      <c r="T896" s="1107"/>
    </row>
    <row r="897" spans="1:20" ht="13.9" customHeight="1" x14ac:dyDescent="0.25">
      <c r="A897" s="858" t="s">
        <v>317</v>
      </c>
      <c r="B897" s="812" t="s">
        <v>24</v>
      </c>
      <c r="C897" s="813" t="s">
        <v>290</v>
      </c>
      <c r="D897" s="814" t="s">
        <v>1</v>
      </c>
      <c r="E897" s="907">
        <v>0</v>
      </c>
      <c r="F897" s="816" t="s">
        <v>27</v>
      </c>
      <c r="G897" s="817" t="s">
        <v>266</v>
      </c>
      <c r="H897" s="818">
        <v>41414869</v>
      </c>
      <c r="I897" s="818">
        <v>122907840</v>
      </c>
      <c r="J897" s="818">
        <v>41414869</v>
      </c>
      <c r="K897" s="818">
        <f>M897</f>
        <v>122907840</v>
      </c>
      <c r="L897" s="818"/>
      <c r="M897" s="819">
        <v>122907840</v>
      </c>
      <c r="N897" s="818"/>
      <c r="O897" s="818">
        <v>49753987</v>
      </c>
      <c r="P897" s="818">
        <f>Q897-O897</f>
        <v>24249255.849999994</v>
      </c>
      <c r="Q897" s="818">
        <v>74003242.849999994</v>
      </c>
      <c r="R897" s="1068">
        <f>M897-Q897</f>
        <v>48904597.150000006</v>
      </c>
      <c r="S897" s="909"/>
      <c r="T897" s="1104"/>
    </row>
    <row r="898" spans="1:20" ht="13.9" customHeight="1" x14ac:dyDescent="0.25">
      <c r="A898" s="858" t="s">
        <v>317</v>
      </c>
      <c r="B898" s="825" t="s">
        <v>25</v>
      </c>
      <c r="C898" s="822" t="s">
        <v>59</v>
      </c>
      <c r="D898" s="890" t="s">
        <v>1801</v>
      </c>
      <c r="E898" s="907">
        <v>0</v>
      </c>
      <c r="F898" s="816" t="s">
        <v>27</v>
      </c>
      <c r="G898" s="817" t="s">
        <v>266</v>
      </c>
      <c r="H898" s="830">
        <v>500000</v>
      </c>
      <c r="I898" s="830">
        <v>1462500</v>
      </c>
      <c r="J898" s="830">
        <v>500000</v>
      </c>
      <c r="K898" s="830">
        <f>M898</f>
        <v>1462500</v>
      </c>
      <c r="L898" s="830"/>
      <c r="M898" s="826">
        <v>1462500</v>
      </c>
      <c r="N898" s="830"/>
      <c r="O898" s="830">
        <v>300000</v>
      </c>
      <c r="P898" s="830">
        <f>Q898-O898</f>
        <v>0</v>
      </c>
      <c r="Q898" s="830">
        <v>300000</v>
      </c>
      <c r="R898" s="1068">
        <f t="shared" ref="R898:R912" si="77">M898-Q898</f>
        <v>1162500</v>
      </c>
      <c r="S898" s="820"/>
      <c r="T898" s="1104"/>
    </row>
    <row r="899" spans="1:20" ht="13.9" customHeight="1" x14ac:dyDescent="0.25">
      <c r="A899" s="858" t="s">
        <v>317</v>
      </c>
      <c r="B899" s="812" t="s">
        <v>3</v>
      </c>
      <c r="C899" s="822" t="s">
        <v>4</v>
      </c>
      <c r="D899" s="890" t="s">
        <v>1801</v>
      </c>
      <c r="E899" s="907">
        <v>0</v>
      </c>
      <c r="F899" s="816" t="s">
        <v>27</v>
      </c>
      <c r="G899" s="817" t="s">
        <v>266</v>
      </c>
      <c r="H899" s="830">
        <v>100000</v>
      </c>
      <c r="I899" s="830">
        <v>525000</v>
      </c>
      <c r="J899" s="830">
        <v>100000</v>
      </c>
      <c r="K899" s="830">
        <f t="shared" ref="K899:K911" si="78">M899</f>
        <v>525000</v>
      </c>
      <c r="L899" s="830"/>
      <c r="M899" s="826">
        <v>525000</v>
      </c>
      <c r="N899" s="830"/>
      <c r="O899" s="830"/>
      <c r="P899" s="830">
        <f t="shared" ref="P899:P912" si="79">Q899-O899</f>
        <v>0</v>
      </c>
      <c r="Q899" s="830">
        <v>0</v>
      </c>
      <c r="R899" s="1068">
        <f t="shared" si="77"/>
        <v>525000</v>
      </c>
      <c r="S899" s="820"/>
      <c r="T899" s="1104"/>
    </row>
    <row r="900" spans="1:20" ht="13.9" customHeight="1" x14ac:dyDescent="0.25">
      <c r="A900" s="858" t="s">
        <v>317</v>
      </c>
      <c r="B900" s="812" t="s">
        <v>85</v>
      </c>
      <c r="C900" s="822" t="s">
        <v>86</v>
      </c>
      <c r="D900" s="890" t="s">
        <v>1801</v>
      </c>
      <c r="E900" s="907">
        <v>0</v>
      </c>
      <c r="F900" s="816" t="s">
        <v>27</v>
      </c>
      <c r="G900" s="817" t="s">
        <v>266</v>
      </c>
      <c r="H900" s="830">
        <v>50000</v>
      </c>
      <c r="I900" s="830">
        <v>185000</v>
      </c>
      <c r="J900" s="830">
        <v>50000</v>
      </c>
      <c r="K900" s="830">
        <f t="shared" si="78"/>
        <v>185000</v>
      </c>
      <c r="L900" s="830"/>
      <c r="M900" s="826">
        <v>185000</v>
      </c>
      <c r="N900" s="830"/>
      <c r="O900" s="830"/>
      <c r="P900" s="830">
        <f t="shared" si="79"/>
        <v>0</v>
      </c>
      <c r="Q900" s="830">
        <v>0</v>
      </c>
      <c r="R900" s="1068">
        <f t="shared" si="77"/>
        <v>185000</v>
      </c>
      <c r="S900" s="820"/>
      <c r="T900" s="1104"/>
    </row>
    <row r="901" spans="1:20" ht="13.9" customHeight="1" x14ac:dyDescent="0.25">
      <c r="A901" s="858" t="s">
        <v>317</v>
      </c>
      <c r="B901" s="812" t="s">
        <v>136</v>
      </c>
      <c r="C901" s="822" t="s">
        <v>137</v>
      </c>
      <c r="D901" s="890" t="s">
        <v>1801</v>
      </c>
      <c r="E901" s="907">
        <v>0</v>
      </c>
      <c r="F901" s="816" t="s">
        <v>27</v>
      </c>
      <c r="G901" s="817" t="s">
        <v>266</v>
      </c>
      <c r="H901" s="830">
        <v>100000</v>
      </c>
      <c r="I901" s="830">
        <v>500000</v>
      </c>
      <c r="J901" s="830">
        <v>100000</v>
      </c>
      <c r="K901" s="830">
        <f t="shared" si="78"/>
        <v>500000</v>
      </c>
      <c r="L901" s="830"/>
      <c r="M901" s="826">
        <v>500000</v>
      </c>
      <c r="N901" s="830"/>
      <c r="O901" s="830"/>
      <c r="P901" s="830">
        <f t="shared" si="79"/>
        <v>300000</v>
      </c>
      <c r="Q901" s="830">
        <v>300000</v>
      </c>
      <c r="R901" s="1068">
        <f t="shared" si="77"/>
        <v>200000</v>
      </c>
      <c r="S901" s="820"/>
      <c r="T901" s="1104"/>
    </row>
    <row r="902" spans="1:20" ht="13.9" customHeight="1" x14ac:dyDescent="0.25">
      <c r="A902" s="858" t="s">
        <v>317</v>
      </c>
      <c r="B902" s="812" t="s">
        <v>32</v>
      </c>
      <c r="C902" s="822" t="s">
        <v>33</v>
      </c>
      <c r="D902" s="890" t="s">
        <v>1801</v>
      </c>
      <c r="E902" s="907">
        <v>0</v>
      </c>
      <c r="F902" s="816" t="s">
        <v>27</v>
      </c>
      <c r="G902" s="817" t="s">
        <v>266</v>
      </c>
      <c r="H902" s="830">
        <v>37500</v>
      </c>
      <c r="I902" s="830">
        <v>250000</v>
      </c>
      <c r="J902" s="830">
        <v>37500</v>
      </c>
      <c r="K902" s="830">
        <f t="shared" si="78"/>
        <v>250000</v>
      </c>
      <c r="L902" s="830"/>
      <c r="M902" s="826">
        <v>250000</v>
      </c>
      <c r="N902" s="830"/>
      <c r="O902" s="830"/>
      <c r="P902" s="830">
        <f t="shared" si="79"/>
        <v>0</v>
      </c>
      <c r="Q902" s="830">
        <v>0</v>
      </c>
      <c r="R902" s="1068">
        <f t="shared" si="77"/>
        <v>250000</v>
      </c>
      <c r="S902" s="820"/>
      <c r="T902" s="1104"/>
    </row>
    <row r="903" spans="1:20" s="831" customFormat="1" ht="13.9" customHeight="1" x14ac:dyDescent="0.25">
      <c r="A903" s="858" t="s">
        <v>317</v>
      </c>
      <c r="B903" s="812" t="s">
        <v>61</v>
      </c>
      <c r="C903" s="822" t="s">
        <v>75</v>
      </c>
      <c r="D903" s="890" t="s">
        <v>1801</v>
      </c>
      <c r="E903" s="907">
        <v>0</v>
      </c>
      <c r="F903" s="816" t="s">
        <v>27</v>
      </c>
      <c r="G903" s="817" t="s">
        <v>266</v>
      </c>
      <c r="H903" s="830"/>
      <c r="I903" s="830">
        <v>75000</v>
      </c>
      <c r="J903" s="830"/>
      <c r="K903" s="830">
        <f t="shared" si="78"/>
        <v>75000</v>
      </c>
      <c r="L903" s="830"/>
      <c r="M903" s="826">
        <v>75000</v>
      </c>
      <c r="N903" s="830"/>
      <c r="O903" s="830"/>
      <c r="P903" s="830">
        <f t="shared" si="79"/>
        <v>0</v>
      </c>
      <c r="Q903" s="830">
        <v>0</v>
      </c>
      <c r="R903" s="1068">
        <f t="shared" si="77"/>
        <v>75000</v>
      </c>
      <c r="S903" s="820"/>
      <c r="T903" s="1105"/>
    </row>
    <row r="904" spans="1:20" ht="13.9" customHeight="1" x14ac:dyDescent="0.25">
      <c r="A904" s="858" t="s">
        <v>317</v>
      </c>
      <c r="B904" s="812" t="s">
        <v>34</v>
      </c>
      <c r="C904" s="822" t="s">
        <v>761</v>
      </c>
      <c r="D904" s="890" t="s">
        <v>1801</v>
      </c>
      <c r="E904" s="907">
        <v>0</v>
      </c>
      <c r="F904" s="816" t="s">
        <v>27</v>
      </c>
      <c r="G904" s="817" t="s">
        <v>266</v>
      </c>
      <c r="H904" s="830"/>
      <c r="I904" s="830">
        <v>335000</v>
      </c>
      <c r="J904" s="830"/>
      <c r="K904" s="830">
        <f t="shared" si="78"/>
        <v>335000</v>
      </c>
      <c r="L904" s="830"/>
      <c r="M904" s="826">
        <v>335000</v>
      </c>
      <c r="N904" s="830"/>
      <c r="O904" s="830"/>
      <c r="P904" s="830">
        <f t="shared" si="79"/>
        <v>37500</v>
      </c>
      <c r="Q904" s="830">
        <v>37500</v>
      </c>
      <c r="R904" s="1068">
        <f t="shared" si="77"/>
        <v>297500</v>
      </c>
      <c r="S904" s="820"/>
      <c r="T904" s="1104"/>
    </row>
    <row r="905" spans="1:20" ht="13.9" customHeight="1" x14ac:dyDescent="0.25">
      <c r="A905" s="858" t="s">
        <v>317</v>
      </c>
      <c r="B905" s="812" t="s">
        <v>9</v>
      </c>
      <c r="C905" s="822" t="s">
        <v>10</v>
      </c>
      <c r="D905" s="890" t="s">
        <v>1801</v>
      </c>
      <c r="E905" s="907">
        <v>0</v>
      </c>
      <c r="F905" s="816" t="s">
        <v>27</v>
      </c>
      <c r="G905" s="817" t="s">
        <v>266</v>
      </c>
      <c r="H905" s="830"/>
      <c r="I905" s="830">
        <v>1525000</v>
      </c>
      <c r="J905" s="830"/>
      <c r="K905" s="830">
        <f t="shared" si="78"/>
        <v>1525000</v>
      </c>
      <c r="L905" s="830"/>
      <c r="M905" s="826">
        <v>1525000</v>
      </c>
      <c r="N905" s="830"/>
      <c r="O905" s="830">
        <v>200000</v>
      </c>
      <c r="P905" s="830">
        <f t="shared" si="79"/>
        <v>0</v>
      </c>
      <c r="Q905" s="830">
        <v>200000</v>
      </c>
      <c r="R905" s="1068">
        <f t="shared" si="77"/>
        <v>1325000</v>
      </c>
      <c r="S905" s="820"/>
      <c r="T905" s="1104"/>
    </row>
    <row r="906" spans="1:20" s="831" customFormat="1" ht="13.9" customHeight="1" x14ac:dyDescent="0.25">
      <c r="A906" s="858" t="s">
        <v>317</v>
      </c>
      <c r="B906" s="812" t="s">
        <v>11</v>
      </c>
      <c r="C906" s="822" t="s">
        <v>12</v>
      </c>
      <c r="D906" s="890" t="s">
        <v>1801</v>
      </c>
      <c r="E906" s="907">
        <v>0</v>
      </c>
      <c r="F906" s="816" t="s">
        <v>27</v>
      </c>
      <c r="G906" s="817" t="s">
        <v>266</v>
      </c>
      <c r="H906" s="830">
        <v>744630</v>
      </c>
      <c r="I906" s="830">
        <v>18000000</v>
      </c>
      <c r="J906" s="830">
        <v>744630</v>
      </c>
      <c r="K906" s="830">
        <f t="shared" si="78"/>
        <v>18000000</v>
      </c>
      <c r="L906" s="830"/>
      <c r="M906" s="826">
        <v>18000000</v>
      </c>
      <c r="N906" s="830"/>
      <c r="O906" s="830">
        <v>744630</v>
      </c>
      <c r="P906" s="830">
        <f t="shared" si="79"/>
        <v>0</v>
      </c>
      <c r="Q906" s="830">
        <v>744630</v>
      </c>
      <c r="R906" s="1068">
        <f t="shared" si="77"/>
        <v>17255370</v>
      </c>
      <c r="S906" s="820"/>
      <c r="T906" s="1105"/>
    </row>
    <row r="907" spans="1:20" ht="13.9" customHeight="1" x14ac:dyDescent="0.25">
      <c r="A907" s="858" t="s">
        <v>317</v>
      </c>
      <c r="B907" s="812" t="s">
        <v>17</v>
      </c>
      <c r="C907" s="822" t="s">
        <v>18</v>
      </c>
      <c r="D907" s="890" t="s">
        <v>1801</v>
      </c>
      <c r="E907" s="907">
        <v>0</v>
      </c>
      <c r="F907" s="816" t="s">
        <v>27</v>
      </c>
      <c r="G907" s="817" t="s">
        <v>266</v>
      </c>
      <c r="H907" s="830"/>
      <c r="I907" s="830">
        <v>1067500</v>
      </c>
      <c r="J907" s="830"/>
      <c r="K907" s="830">
        <f t="shared" si="78"/>
        <v>1067500</v>
      </c>
      <c r="L907" s="830"/>
      <c r="M907" s="826">
        <v>1067500</v>
      </c>
      <c r="N907" s="830"/>
      <c r="O907" s="830">
        <v>300000</v>
      </c>
      <c r="P907" s="830">
        <f t="shared" si="79"/>
        <v>0</v>
      </c>
      <c r="Q907" s="830">
        <v>300000</v>
      </c>
      <c r="R907" s="1068">
        <f t="shared" si="77"/>
        <v>767500</v>
      </c>
      <c r="S907" s="820"/>
      <c r="T907" s="1104"/>
    </row>
    <row r="908" spans="1:20" ht="13.9" customHeight="1" x14ac:dyDescent="0.25">
      <c r="A908" s="858" t="s">
        <v>317</v>
      </c>
      <c r="B908" s="812" t="s">
        <v>19</v>
      </c>
      <c r="C908" s="822" t="s">
        <v>20</v>
      </c>
      <c r="D908" s="890" t="s">
        <v>1801</v>
      </c>
      <c r="E908" s="907">
        <v>0</v>
      </c>
      <c r="F908" s="816" t="s">
        <v>27</v>
      </c>
      <c r="G908" s="817" t="s">
        <v>266</v>
      </c>
      <c r="H908" s="830"/>
      <c r="I908" s="830">
        <v>50000</v>
      </c>
      <c r="J908" s="830"/>
      <c r="K908" s="830">
        <f t="shared" si="78"/>
        <v>50000</v>
      </c>
      <c r="L908" s="830"/>
      <c r="M908" s="826">
        <v>50000</v>
      </c>
      <c r="N908" s="830"/>
      <c r="O908" s="830"/>
      <c r="P908" s="830">
        <f t="shared" si="79"/>
        <v>0</v>
      </c>
      <c r="Q908" s="830">
        <v>0</v>
      </c>
      <c r="R908" s="1068">
        <f t="shared" si="77"/>
        <v>50000</v>
      </c>
      <c r="S908" s="820"/>
      <c r="T908" s="1104"/>
    </row>
    <row r="909" spans="1:20" ht="13.9" customHeight="1" x14ac:dyDescent="0.25">
      <c r="A909" s="858" t="s">
        <v>317</v>
      </c>
      <c r="B909" s="812" t="s">
        <v>127</v>
      </c>
      <c r="C909" s="822" t="s">
        <v>128</v>
      </c>
      <c r="D909" s="890" t="s">
        <v>1801</v>
      </c>
      <c r="E909" s="907">
        <v>0</v>
      </c>
      <c r="F909" s="816" t="s">
        <v>27</v>
      </c>
      <c r="G909" s="817" t="s">
        <v>266</v>
      </c>
      <c r="H909" s="830"/>
      <c r="I909" s="830">
        <v>4000000</v>
      </c>
      <c r="J909" s="830"/>
      <c r="K909" s="830">
        <f t="shared" si="78"/>
        <v>4000000</v>
      </c>
      <c r="L909" s="830"/>
      <c r="M909" s="826">
        <v>4000000</v>
      </c>
      <c r="N909" s="830"/>
      <c r="O909" s="830">
        <v>100000</v>
      </c>
      <c r="P909" s="830">
        <f t="shared" si="79"/>
        <v>0</v>
      </c>
      <c r="Q909" s="830">
        <v>100000</v>
      </c>
      <c r="R909" s="1068">
        <f t="shared" si="77"/>
        <v>3900000</v>
      </c>
      <c r="S909" s="820"/>
      <c r="T909" s="1104"/>
    </row>
    <row r="910" spans="1:20" ht="13.9" customHeight="1" x14ac:dyDescent="0.25">
      <c r="A910" s="858" t="s">
        <v>317</v>
      </c>
      <c r="B910" s="812" t="s">
        <v>37</v>
      </c>
      <c r="C910" s="822" t="s">
        <v>38</v>
      </c>
      <c r="D910" s="890" t="s">
        <v>1801</v>
      </c>
      <c r="E910" s="907">
        <v>0</v>
      </c>
      <c r="F910" s="816" t="s">
        <v>27</v>
      </c>
      <c r="G910" s="817" t="s">
        <v>266</v>
      </c>
      <c r="H910" s="830"/>
      <c r="I910" s="830">
        <v>25000</v>
      </c>
      <c r="J910" s="830"/>
      <c r="K910" s="830">
        <f t="shared" si="78"/>
        <v>25000</v>
      </c>
      <c r="L910" s="830"/>
      <c r="M910" s="826">
        <v>25000</v>
      </c>
      <c r="N910" s="830"/>
      <c r="O910" s="830"/>
      <c r="P910" s="830">
        <f t="shared" si="79"/>
        <v>0</v>
      </c>
      <c r="Q910" s="830">
        <v>0</v>
      </c>
      <c r="R910" s="1068">
        <f t="shared" si="77"/>
        <v>25000</v>
      </c>
      <c r="S910" s="820"/>
      <c r="T910" s="1104"/>
    </row>
    <row r="911" spans="1:20" ht="13.9" customHeight="1" x14ac:dyDescent="0.25">
      <c r="A911" s="858" t="s">
        <v>317</v>
      </c>
      <c r="B911" s="812" t="s">
        <v>183</v>
      </c>
      <c r="C911" s="822" t="s">
        <v>184</v>
      </c>
      <c r="D911" s="890" t="s">
        <v>1801</v>
      </c>
      <c r="E911" s="907">
        <v>0</v>
      </c>
      <c r="F911" s="816" t="s">
        <v>27</v>
      </c>
      <c r="G911" s="817" t="s">
        <v>266</v>
      </c>
      <c r="H911" s="830"/>
      <c r="I911" s="830">
        <v>2000000</v>
      </c>
      <c r="J911" s="830"/>
      <c r="K911" s="830">
        <f t="shared" si="78"/>
        <v>2000000</v>
      </c>
      <c r="L911" s="830"/>
      <c r="M911" s="826">
        <v>2000000</v>
      </c>
      <c r="N911" s="830"/>
      <c r="O911" s="830"/>
      <c r="P911" s="830">
        <f t="shared" si="79"/>
        <v>0</v>
      </c>
      <c r="Q911" s="830">
        <v>0</v>
      </c>
      <c r="R911" s="1068">
        <f t="shared" si="77"/>
        <v>2000000</v>
      </c>
      <c r="S911" s="820"/>
      <c r="T911" s="1104"/>
    </row>
    <row r="912" spans="1:20" ht="13.9" customHeight="1" x14ac:dyDescent="0.25">
      <c r="A912" s="858" t="s">
        <v>317</v>
      </c>
      <c r="B912" s="860"/>
      <c r="C912" s="833" t="s">
        <v>312</v>
      </c>
      <c r="D912" s="861"/>
      <c r="E912" s="862"/>
      <c r="F912" s="863"/>
      <c r="G912" s="916"/>
      <c r="H912" s="905">
        <f>SUM(H898:H911)</f>
        <v>1532130</v>
      </c>
      <c r="I912" s="837">
        <f>SUM(I898:I911)</f>
        <v>30000000</v>
      </c>
      <c r="J912" s="905">
        <f>SUM(J898:J911)</f>
        <v>1532130</v>
      </c>
      <c r="K912" s="905">
        <f>SUM(K898:K911)</f>
        <v>30000000</v>
      </c>
      <c r="L912" s="837"/>
      <c r="M912" s="838">
        <f>SUM(M898:M911)</f>
        <v>30000000</v>
      </c>
      <c r="N912" s="837"/>
      <c r="O912" s="839">
        <f>SUM(O898:O911)</f>
        <v>1644630</v>
      </c>
      <c r="P912" s="950">
        <f t="shared" si="79"/>
        <v>337500</v>
      </c>
      <c r="Q912" s="839">
        <f>SUM(Q898:Q911)</f>
        <v>1982130</v>
      </c>
      <c r="R912" s="1093">
        <f t="shared" si="77"/>
        <v>28017870</v>
      </c>
      <c r="S912" s="840"/>
      <c r="T912" s="1106"/>
    </row>
    <row r="913" spans="1:20" s="828" customFormat="1" ht="13.9" customHeight="1" x14ac:dyDescent="0.25">
      <c r="B913" s="877"/>
      <c r="C913" s="842"/>
      <c r="D913" s="877"/>
      <c r="E913" s="913"/>
      <c r="F913" s="877"/>
      <c r="G913" s="914"/>
      <c r="H913" s="915"/>
      <c r="I913" s="915"/>
      <c r="J913" s="915"/>
      <c r="K913" s="915"/>
      <c r="L913" s="771"/>
      <c r="M913" s="771"/>
      <c r="N913" s="771"/>
      <c r="O913" s="771"/>
      <c r="P913" s="771"/>
      <c r="Q913" s="771"/>
      <c r="R913" s="1075"/>
      <c r="S913" s="904"/>
    </row>
    <row r="914" spans="1:20" s="828" customFormat="1" ht="13.9" customHeight="1" x14ac:dyDescent="0.25">
      <c r="B914" s="877"/>
      <c r="C914" s="842"/>
      <c r="D914" s="877"/>
      <c r="E914" s="913"/>
      <c r="F914" s="877"/>
      <c r="G914" s="914"/>
      <c r="H914" s="915"/>
      <c r="I914" s="915"/>
      <c r="J914" s="915"/>
      <c r="K914" s="915"/>
      <c r="L914" s="771"/>
      <c r="M914" s="771"/>
      <c r="N914" s="771"/>
      <c r="O914" s="771"/>
      <c r="P914" s="771"/>
      <c r="Q914" s="771"/>
      <c r="R914" s="1075"/>
      <c r="S914" s="904"/>
    </row>
    <row r="915" spans="1:20" ht="13.9" customHeight="1" x14ac:dyDescent="0.25">
      <c r="B915" s="1238" t="s">
        <v>2129</v>
      </c>
      <c r="C915" s="1238"/>
      <c r="D915" s="1238"/>
      <c r="E915" s="1238"/>
      <c r="F915" s="1238"/>
      <c r="G915" s="1238"/>
      <c r="H915" s="1238"/>
      <c r="I915" s="1238"/>
      <c r="J915" s="1238"/>
      <c r="K915" s="1238"/>
      <c r="L915" s="1238"/>
      <c r="M915" s="1238"/>
      <c r="N915" s="1238"/>
      <c r="O915" s="1238"/>
      <c r="P915" s="1238"/>
      <c r="Q915" s="1238"/>
      <c r="R915" s="1238"/>
      <c r="S915" s="1238"/>
    </row>
    <row r="916" spans="1:20" ht="13.9" customHeight="1" x14ac:dyDescent="0.25">
      <c r="B916" s="881" t="s">
        <v>1579</v>
      </c>
      <c r="C916" s="882"/>
      <c r="D916" s="883"/>
      <c r="E916" s="883"/>
      <c r="F916" s="883"/>
      <c r="G916" s="883"/>
      <c r="H916" s="884"/>
      <c r="I916" s="884"/>
      <c r="J916" s="884"/>
      <c r="K916" s="884"/>
      <c r="L916" s="884"/>
      <c r="M916" s="885"/>
      <c r="N916" s="884"/>
      <c r="O916" s="884"/>
      <c r="P916" s="884"/>
      <c r="Q916" s="884"/>
      <c r="R916" s="1074"/>
      <c r="S916" s="886"/>
    </row>
    <row r="917" spans="1:20" s="802" customFormat="1" ht="30" x14ac:dyDescent="0.25">
      <c r="B917" s="1234" t="s">
        <v>970</v>
      </c>
      <c r="C917" s="1239" t="s">
        <v>938</v>
      </c>
      <c r="D917" s="1236" t="s">
        <v>1024</v>
      </c>
      <c r="E917" s="1230" t="s">
        <v>1025</v>
      </c>
      <c r="F917" s="1236" t="s">
        <v>1026</v>
      </c>
      <c r="G917" s="1232" t="s">
        <v>1027</v>
      </c>
      <c r="H917" s="803" t="s">
        <v>1862</v>
      </c>
      <c r="I917" s="804" t="s">
        <v>1833</v>
      </c>
      <c r="J917" s="803" t="s">
        <v>1862</v>
      </c>
      <c r="K917" s="1228" t="s">
        <v>1948</v>
      </c>
      <c r="L917" s="1228" t="s">
        <v>1947</v>
      </c>
      <c r="M917" s="805" t="s">
        <v>1818</v>
      </c>
      <c r="N917" s="1228" t="s">
        <v>1819</v>
      </c>
      <c r="O917" s="806" t="s">
        <v>2115</v>
      </c>
      <c r="P917" s="1090" t="s">
        <v>2135</v>
      </c>
      <c r="Q917" s="1090" t="s">
        <v>2136</v>
      </c>
      <c r="R917" s="1065" t="s">
        <v>2132</v>
      </c>
      <c r="S917" s="807" t="s">
        <v>1850</v>
      </c>
      <c r="T917" s="1110" t="s">
        <v>1028</v>
      </c>
    </row>
    <row r="918" spans="1:20" s="802" customFormat="1" x14ac:dyDescent="0.25">
      <c r="B918" s="1235"/>
      <c r="C918" s="1240"/>
      <c r="D918" s="1237"/>
      <c r="E918" s="1231"/>
      <c r="F918" s="1237"/>
      <c r="G918" s="1233"/>
      <c r="H918" s="808"/>
      <c r="I918" s="808" t="s">
        <v>939</v>
      </c>
      <c r="J918" s="808"/>
      <c r="K918" s="1229"/>
      <c r="L918" s="1229"/>
      <c r="M918" s="809" t="s">
        <v>939</v>
      </c>
      <c r="N918" s="1229"/>
      <c r="O918" s="808" t="s">
        <v>939</v>
      </c>
      <c r="P918" s="808" t="s">
        <v>939</v>
      </c>
      <c r="Q918" s="808" t="s">
        <v>939</v>
      </c>
      <c r="R918" s="1066" t="s">
        <v>939</v>
      </c>
      <c r="S918" s="810"/>
      <c r="T918" s="1107"/>
    </row>
    <row r="919" spans="1:20" s="828" customFormat="1" x14ac:dyDescent="0.25">
      <c r="A919" s="858" t="s">
        <v>317</v>
      </c>
      <c r="B919" s="890" t="s">
        <v>350</v>
      </c>
      <c r="C919" s="822" t="s">
        <v>743</v>
      </c>
      <c r="D919" s="890" t="s">
        <v>1801</v>
      </c>
      <c r="E919" s="907">
        <v>0</v>
      </c>
      <c r="F919" s="823" t="s">
        <v>27</v>
      </c>
      <c r="G919" s="896" t="s">
        <v>235</v>
      </c>
      <c r="H919" s="871"/>
      <c r="I919" s="871">
        <v>30000000</v>
      </c>
      <c r="J919" s="871"/>
      <c r="K919" s="871">
        <f>M919</f>
        <v>5000000</v>
      </c>
      <c r="L919" s="871"/>
      <c r="M919" s="871">
        <v>5000000</v>
      </c>
      <c r="N919" s="871"/>
      <c r="O919" s="871"/>
      <c r="P919" s="871"/>
      <c r="Q919" s="871"/>
      <c r="R919" s="1068">
        <f>M919-Q919</f>
        <v>5000000</v>
      </c>
      <c r="S919" s="827"/>
      <c r="T919" s="975"/>
    </row>
    <row r="920" spans="1:20" s="828" customFormat="1" x14ac:dyDescent="0.25">
      <c r="A920" s="858" t="s">
        <v>317</v>
      </c>
      <c r="B920" s="823" t="s">
        <v>450</v>
      </c>
      <c r="C920" s="822" t="s">
        <v>772</v>
      </c>
      <c r="D920" s="890" t="s">
        <v>1801</v>
      </c>
      <c r="E920" s="907">
        <v>0</v>
      </c>
      <c r="F920" s="823" t="s">
        <v>27</v>
      </c>
      <c r="G920" s="896" t="s">
        <v>235</v>
      </c>
      <c r="H920" s="871"/>
      <c r="I920" s="871">
        <v>8000000</v>
      </c>
      <c r="J920" s="871"/>
      <c r="K920" s="871">
        <f t="shared" ref="K920:K922" si="80">M920</f>
        <v>8000000</v>
      </c>
      <c r="L920" s="871"/>
      <c r="M920" s="871">
        <v>8000000</v>
      </c>
      <c r="N920" s="871"/>
      <c r="O920" s="871"/>
      <c r="P920" s="871"/>
      <c r="Q920" s="871"/>
      <c r="R920" s="1068">
        <f t="shared" ref="R920:R923" si="81">M920-Q920</f>
        <v>8000000</v>
      </c>
      <c r="S920" s="827"/>
      <c r="T920" s="822"/>
    </row>
    <row r="921" spans="1:20" s="828" customFormat="1" x14ac:dyDescent="0.25">
      <c r="A921" s="858" t="s">
        <v>317</v>
      </c>
      <c r="B921" s="890" t="s">
        <v>522</v>
      </c>
      <c r="C921" s="822" t="s">
        <v>241</v>
      </c>
      <c r="D921" s="890" t="s">
        <v>1801</v>
      </c>
      <c r="E921" s="907">
        <v>0</v>
      </c>
      <c r="F921" s="823" t="s">
        <v>27</v>
      </c>
      <c r="G921" s="896" t="s">
        <v>235</v>
      </c>
      <c r="H921" s="871"/>
      <c r="I921" s="871">
        <v>20000000</v>
      </c>
      <c r="J921" s="871"/>
      <c r="K921" s="871">
        <f t="shared" si="80"/>
        <v>10000000</v>
      </c>
      <c r="L921" s="871"/>
      <c r="M921" s="871">
        <v>10000000</v>
      </c>
      <c r="N921" s="871"/>
      <c r="O921" s="871"/>
      <c r="P921" s="871"/>
      <c r="Q921" s="871"/>
      <c r="R921" s="1068">
        <f t="shared" si="81"/>
        <v>10000000</v>
      </c>
      <c r="S921" s="827"/>
      <c r="T921" s="822"/>
    </row>
    <row r="922" spans="1:20" s="828" customFormat="1" x14ac:dyDescent="0.25">
      <c r="A922" s="858" t="s">
        <v>317</v>
      </c>
      <c r="B922" s="890" t="s">
        <v>158</v>
      </c>
      <c r="C922" s="822" t="s">
        <v>366</v>
      </c>
      <c r="D922" s="890" t="s">
        <v>1801</v>
      </c>
      <c r="E922" s="907">
        <v>0</v>
      </c>
      <c r="F922" s="823" t="s">
        <v>27</v>
      </c>
      <c r="G922" s="896" t="s">
        <v>235</v>
      </c>
      <c r="H922" s="871"/>
      <c r="I922" s="871">
        <v>9000000</v>
      </c>
      <c r="J922" s="871"/>
      <c r="K922" s="871">
        <f t="shared" si="80"/>
        <v>0</v>
      </c>
      <c r="L922" s="871"/>
      <c r="M922" s="871">
        <v>0</v>
      </c>
      <c r="N922" s="871"/>
      <c r="O922" s="871"/>
      <c r="P922" s="871"/>
      <c r="Q922" s="871"/>
      <c r="R922" s="1068">
        <f t="shared" si="81"/>
        <v>0</v>
      </c>
      <c r="S922" s="827"/>
      <c r="T922" s="822"/>
    </row>
    <row r="923" spans="1:20" s="828" customFormat="1" x14ac:dyDescent="0.25">
      <c r="A923" s="858" t="s">
        <v>317</v>
      </c>
      <c r="B923" s="873"/>
      <c r="C923" s="833" t="s">
        <v>26</v>
      </c>
      <c r="D923" s="873"/>
      <c r="E923" s="911"/>
      <c r="F923" s="873"/>
      <c r="G923" s="912"/>
      <c r="H923" s="768"/>
      <c r="I923" s="768">
        <f>SUM(I919:I922)</f>
        <v>67000000</v>
      </c>
      <c r="J923" s="768"/>
      <c r="K923" s="768">
        <f>SUM(K919:K922)</f>
        <v>23000000</v>
      </c>
      <c r="L923" s="768"/>
      <c r="M923" s="768">
        <f>SUM(M919:M922)</f>
        <v>23000000</v>
      </c>
      <c r="N923" s="768"/>
      <c r="O923" s="899"/>
      <c r="P923" s="899"/>
      <c r="Q923" s="899"/>
      <c r="R923" s="1093">
        <f t="shared" si="81"/>
        <v>23000000</v>
      </c>
      <c r="S923" s="908"/>
      <c r="T923" s="1003"/>
    </row>
    <row r="924" spans="1:20" s="828" customFormat="1" x14ac:dyDescent="0.25">
      <c r="A924" s="858"/>
      <c r="B924" s="877"/>
      <c r="C924" s="842"/>
      <c r="D924" s="877"/>
      <c r="E924" s="913"/>
      <c r="F924" s="877"/>
      <c r="G924" s="914"/>
      <c r="H924" s="771"/>
      <c r="I924" s="771"/>
      <c r="J924" s="771"/>
      <c r="K924" s="771"/>
      <c r="L924" s="771"/>
      <c r="M924" s="771"/>
      <c r="N924" s="771"/>
      <c r="O924" s="771"/>
      <c r="P924" s="771"/>
      <c r="Q924" s="771"/>
      <c r="R924" s="1082"/>
      <c r="S924" s="904"/>
    </row>
    <row r="925" spans="1:20" s="828" customFormat="1" x14ac:dyDescent="0.25">
      <c r="A925" s="858"/>
      <c r="B925" s="877"/>
      <c r="C925" s="842"/>
      <c r="D925" s="877"/>
      <c r="E925" s="913"/>
      <c r="F925" s="877"/>
      <c r="G925" s="914"/>
      <c r="H925" s="771"/>
      <c r="I925" s="771"/>
      <c r="J925" s="771"/>
      <c r="K925" s="771"/>
      <c r="L925" s="771"/>
      <c r="M925" s="771"/>
      <c r="N925" s="771"/>
      <c r="O925" s="771"/>
      <c r="P925" s="771"/>
      <c r="Q925" s="771"/>
      <c r="R925" s="1082"/>
      <c r="S925" s="904"/>
    </row>
    <row r="926" spans="1:20" s="828" customFormat="1" x14ac:dyDescent="0.25">
      <c r="A926" s="858"/>
      <c r="B926" s="877"/>
      <c r="C926" s="842"/>
      <c r="D926" s="877"/>
      <c r="E926" s="913"/>
      <c r="F926" s="877"/>
      <c r="G926" s="914"/>
      <c r="H926" s="771"/>
      <c r="I926" s="771"/>
      <c r="J926" s="771"/>
      <c r="K926" s="771"/>
      <c r="L926" s="771"/>
      <c r="M926" s="771"/>
      <c r="N926" s="771"/>
      <c r="O926" s="771"/>
      <c r="P926" s="771"/>
      <c r="Q926" s="771"/>
      <c r="R926" s="1082"/>
      <c r="S926" s="904"/>
    </row>
    <row r="927" spans="1:20" s="828" customFormat="1" x14ac:dyDescent="0.25">
      <c r="A927" s="858"/>
      <c r="B927" s="877"/>
      <c r="C927" s="842"/>
      <c r="D927" s="877"/>
      <c r="E927" s="913"/>
      <c r="F927" s="877"/>
      <c r="G927" s="914"/>
      <c r="H927" s="771"/>
      <c r="I927" s="771"/>
      <c r="J927" s="771"/>
      <c r="K927" s="771"/>
      <c r="L927" s="771"/>
      <c r="M927" s="771"/>
      <c r="N927" s="771"/>
      <c r="O927" s="771"/>
      <c r="P927" s="771"/>
      <c r="Q927" s="771"/>
      <c r="R927" s="1082"/>
      <c r="S927" s="904"/>
    </row>
    <row r="928" spans="1:20" s="828" customFormat="1" x14ac:dyDescent="0.25">
      <c r="A928" s="858"/>
      <c r="B928" s="877"/>
      <c r="C928" s="842"/>
      <c r="D928" s="877"/>
      <c r="E928" s="913"/>
      <c r="F928" s="877"/>
      <c r="G928" s="914"/>
      <c r="H928" s="771"/>
      <c r="I928" s="771"/>
      <c r="J928" s="771"/>
      <c r="K928" s="771"/>
      <c r="L928" s="771"/>
      <c r="M928" s="771"/>
      <c r="N928" s="771"/>
      <c r="O928" s="771"/>
      <c r="P928" s="771"/>
      <c r="Q928" s="771"/>
      <c r="R928" s="1075"/>
      <c r="S928" s="904"/>
    </row>
    <row r="929" spans="1:20" x14ac:dyDescent="0.25">
      <c r="B929" s="1238" t="s">
        <v>2128</v>
      </c>
      <c r="C929" s="1238"/>
      <c r="D929" s="1238"/>
      <c r="E929" s="1238"/>
      <c r="F929" s="1238"/>
      <c r="G929" s="1238"/>
      <c r="H929" s="1238"/>
      <c r="I929" s="1238"/>
      <c r="J929" s="1238"/>
      <c r="K929" s="1238"/>
      <c r="L929" s="1238"/>
      <c r="M929" s="1238"/>
      <c r="N929" s="1238"/>
      <c r="O929" s="1238"/>
      <c r="P929" s="1238"/>
      <c r="Q929" s="1238"/>
      <c r="R929" s="1238"/>
      <c r="S929" s="1238"/>
    </row>
    <row r="930" spans="1:20" x14ac:dyDescent="0.25">
      <c r="B930" s="881" t="s">
        <v>1580</v>
      </c>
      <c r="C930" s="882"/>
      <c r="D930" s="883"/>
      <c r="E930" s="883"/>
      <c r="F930" s="883"/>
      <c r="G930" s="883"/>
      <c r="H930" s="884"/>
      <c r="I930" s="884"/>
      <c r="J930" s="884"/>
      <c r="K930" s="884"/>
      <c r="L930" s="884"/>
      <c r="M930" s="885"/>
      <c r="N930" s="884"/>
      <c r="O930" s="884"/>
      <c r="P930" s="884"/>
      <c r="Q930" s="884"/>
      <c r="R930" s="1074"/>
      <c r="S930" s="886"/>
    </row>
    <row r="931" spans="1:20" s="802" customFormat="1" ht="30" x14ac:dyDescent="0.25">
      <c r="B931" s="1234" t="s">
        <v>970</v>
      </c>
      <c r="C931" s="1239" t="s">
        <v>938</v>
      </c>
      <c r="D931" s="1236" t="s">
        <v>1024</v>
      </c>
      <c r="E931" s="1230" t="s">
        <v>1025</v>
      </c>
      <c r="F931" s="1236" t="s">
        <v>1026</v>
      </c>
      <c r="G931" s="1232" t="s">
        <v>1027</v>
      </c>
      <c r="H931" s="803" t="s">
        <v>1862</v>
      </c>
      <c r="I931" s="804" t="s">
        <v>1833</v>
      </c>
      <c r="J931" s="803" t="s">
        <v>1862</v>
      </c>
      <c r="K931" s="1228" t="s">
        <v>1948</v>
      </c>
      <c r="L931" s="1228" t="s">
        <v>1947</v>
      </c>
      <c r="M931" s="805" t="s">
        <v>1818</v>
      </c>
      <c r="N931" s="1228" t="s">
        <v>1819</v>
      </c>
      <c r="O931" s="806" t="s">
        <v>2115</v>
      </c>
      <c r="P931" s="1090" t="s">
        <v>2135</v>
      </c>
      <c r="Q931" s="1090" t="s">
        <v>2136</v>
      </c>
      <c r="R931" s="1065" t="s">
        <v>2132</v>
      </c>
      <c r="S931" s="807" t="s">
        <v>1850</v>
      </c>
      <c r="T931" s="1110" t="s">
        <v>1028</v>
      </c>
    </row>
    <row r="932" spans="1:20" s="802" customFormat="1" x14ac:dyDescent="0.25">
      <c r="B932" s="1235"/>
      <c r="C932" s="1240"/>
      <c r="D932" s="1237"/>
      <c r="E932" s="1231"/>
      <c r="F932" s="1237"/>
      <c r="G932" s="1233"/>
      <c r="H932" s="808"/>
      <c r="I932" s="808" t="s">
        <v>939</v>
      </c>
      <c r="J932" s="808"/>
      <c r="K932" s="1229"/>
      <c r="L932" s="1229"/>
      <c r="M932" s="809" t="s">
        <v>939</v>
      </c>
      <c r="N932" s="1229"/>
      <c r="O932" s="808" t="s">
        <v>939</v>
      </c>
      <c r="P932" s="808" t="s">
        <v>939</v>
      </c>
      <c r="Q932" s="808" t="s">
        <v>939</v>
      </c>
      <c r="R932" s="1066" t="s">
        <v>939</v>
      </c>
      <c r="S932" s="810"/>
      <c r="T932" s="1107"/>
    </row>
    <row r="933" spans="1:20" ht="13.9" customHeight="1" x14ac:dyDescent="0.25">
      <c r="A933" s="858" t="s">
        <v>530</v>
      </c>
      <c r="B933" s="812" t="s">
        <v>24</v>
      </c>
      <c r="C933" s="813" t="s">
        <v>290</v>
      </c>
      <c r="D933" s="814" t="s">
        <v>1</v>
      </c>
      <c r="E933" s="907">
        <v>0</v>
      </c>
      <c r="F933" s="816">
        <v>23510200</v>
      </c>
      <c r="G933" s="817" t="s">
        <v>266</v>
      </c>
      <c r="H933" s="818">
        <v>11456790</v>
      </c>
      <c r="I933" s="818">
        <v>34772360</v>
      </c>
      <c r="J933" s="818">
        <v>11456790</v>
      </c>
      <c r="K933" s="818">
        <f>M933</f>
        <v>34772360</v>
      </c>
      <c r="L933" s="818"/>
      <c r="M933" s="819">
        <v>34772360</v>
      </c>
      <c r="N933" s="818"/>
      <c r="O933" s="818">
        <v>13800663</v>
      </c>
      <c r="P933" s="818">
        <f>Q933-O933</f>
        <v>6805337.4100000001</v>
      </c>
      <c r="Q933" s="818">
        <v>20606000.41</v>
      </c>
      <c r="R933" s="1068">
        <f>M933-Q933</f>
        <v>14166359.59</v>
      </c>
      <c r="S933" s="909"/>
      <c r="T933" s="1117"/>
    </row>
    <row r="934" spans="1:20" ht="13.9" customHeight="1" x14ac:dyDescent="0.25">
      <c r="A934" s="858" t="s">
        <v>530</v>
      </c>
      <c r="B934" s="812" t="s">
        <v>2</v>
      </c>
      <c r="C934" s="822" t="s">
        <v>60</v>
      </c>
      <c r="D934" s="890" t="s">
        <v>1801</v>
      </c>
      <c r="E934" s="907">
        <v>0</v>
      </c>
      <c r="F934" s="816">
        <v>23510200</v>
      </c>
      <c r="G934" s="817" t="s">
        <v>266</v>
      </c>
      <c r="H934" s="830"/>
      <c r="I934" s="830">
        <v>285000</v>
      </c>
      <c r="J934" s="830"/>
      <c r="K934" s="830">
        <f>M934</f>
        <v>285000</v>
      </c>
      <c r="L934" s="830"/>
      <c r="M934" s="826">
        <v>285000</v>
      </c>
      <c r="N934" s="830"/>
      <c r="O934" s="830"/>
      <c r="P934" s="830"/>
      <c r="Q934" s="830"/>
      <c r="R934" s="1068"/>
      <c r="S934" s="820"/>
      <c r="T934" s="1104"/>
    </row>
    <row r="935" spans="1:20" ht="13.9" customHeight="1" x14ac:dyDescent="0.25">
      <c r="A935" s="858" t="s">
        <v>530</v>
      </c>
      <c r="B935" s="812" t="s">
        <v>3</v>
      </c>
      <c r="C935" s="822" t="s">
        <v>4</v>
      </c>
      <c r="D935" s="890" t="s">
        <v>1801</v>
      </c>
      <c r="E935" s="907">
        <v>0</v>
      </c>
      <c r="F935" s="816">
        <v>23510200</v>
      </c>
      <c r="G935" s="817" t="s">
        <v>266</v>
      </c>
      <c r="H935" s="830"/>
      <c r="I935" s="830">
        <v>200000</v>
      </c>
      <c r="J935" s="830"/>
      <c r="K935" s="830">
        <f t="shared" ref="K935:K944" si="82">M935</f>
        <v>200000</v>
      </c>
      <c r="L935" s="830"/>
      <c r="M935" s="826">
        <v>200000</v>
      </c>
      <c r="N935" s="830"/>
      <c r="O935" s="830"/>
      <c r="P935" s="830"/>
      <c r="Q935" s="830"/>
      <c r="R935" s="1068"/>
      <c r="S935" s="820"/>
      <c r="T935" s="1104"/>
    </row>
    <row r="936" spans="1:20" ht="13.9" customHeight="1" x14ac:dyDescent="0.25">
      <c r="A936" s="858" t="s">
        <v>530</v>
      </c>
      <c r="B936" s="812" t="s">
        <v>106</v>
      </c>
      <c r="C936" s="822" t="s">
        <v>107</v>
      </c>
      <c r="D936" s="890" t="s">
        <v>1801</v>
      </c>
      <c r="E936" s="907">
        <v>0</v>
      </c>
      <c r="F936" s="816">
        <v>23510200</v>
      </c>
      <c r="G936" s="817" t="s">
        <v>266</v>
      </c>
      <c r="H936" s="830"/>
      <c r="I936" s="830">
        <v>1921000</v>
      </c>
      <c r="J936" s="830"/>
      <c r="K936" s="830">
        <f t="shared" si="82"/>
        <v>1921000</v>
      </c>
      <c r="L936" s="830"/>
      <c r="M936" s="826">
        <v>1921000</v>
      </c>
      <c r="N936" s="830"/>
      <c r="O936" s="830"/>
      <c r="P936" s="830"/>
      <c r="Q936" s="830"/>
      <c r="R936" s="1068"/>
      <c r="S936" s="820"/>
      <c r="T936" s="1104"/>
    </row>
    <row r="937" spans="1:20" ht="13.9" customHeight="1" x14ac:dyDescent="0.25">
      <c r="A937" s="858" t="s">
        <v>530</v>
      </c>
      <c r="B937" s="812" t="s">
        <v>32</v>
      </c>
      <c r="C937" s="822" t="s">
        <v>33</v>
      </c>
      <c r="D937" s="890" t="s">
        <v>1801</v>
      </c>
      <c r="E937" s="907">
        <v>0</v>
      </c>
      <c r="F937" s="816">
        <v>23510200</v>
      </c>
      <c r="G937" s="817" t="s">
        <v>266</v>
      </c>
      <c r="H937" s="830"/>
      <c r="I937" s="830">
        <v>2628000</v>
      </c>
      <c r="J937" s="830"/>
      <c r="K937" s="830">
        <f t="shared" si="82"/>
        <v>1753000</v>
      </c>
      <c r="L937" s="830"/>
      <c r="M937" s="826">
        <v>1753000</v>
      </c>
      <c r="N937" s="830"/>
      <c r="O937" s="830"/>
      <c r="P937" s="830"/>
      <c r="Q937" s="830"/>
      <c r="R937" s="1068"/>
      <c r="S937" s="820"/>
      <c r="T937" s="1104"/>
    </row>
    <row r="938" spans="1:20" ht="13.9" customHeight="1" x14ac:dyDescent="0.25">
      <c r="A938" s="858" t="s">
        <v>530</v>
      </c>
      <c r="B938" s="812" t="s">
        <v>9</v>
      </c>
      <c r="C938" s="822" t="s">
        <v>10</v>
      </c>
      <c r="D938" s="890" t="s">
        <v>1801</v>
      </c>
      <c r="E938" s="907">
        <v>0</v>
      </c>
      <c r="F938" s="816">
        <v>23510200</v>
      </c>
      <c r="G938" s="817" t="s">
        <v>266</v>
      </c>
      <c r="H938" s="830"/>
      <c r="I938" s="830">
        <v>200000</v>
      </c>
      <c r="J938" s="830"/>
      <c r="K938" s="830">
        <f t="shared" si="82"/>
        <v>200000</v>
      </c>
      <c r="L938" s="830"/>
      <c r="M938" s="826">
        <v>200000</v>
      </c>
      <c r="N938" s="830"/>
      <c r="O938" s="830"/>
      <c r="P938" s="830"/>
      <c r="Q938" s="830"/>
      <c r="R938" s="1068"/>
      <c r="S938" s="820"/>
      <c r="T938" s="1104"/>
    </row>
    <row r="939" spans="1:20" ht="13.9" customHeight="1" x14ac:dyDescent="0.25">
      <c r="A939" s="858" t="s">
        <v>530</v>
      </c>
      <c r="B939" s="812" t="s">
        <v>13</v>
      </c>
      <c r="C939" s="822" t="s">
        <v>14</v>
      </c>
      <c r="D939" s="890" t="s">
        <v>1801</v>
      </c>
      <c r="E939" s="907">
        <v>0</v>
      </c>
      <c r="F939" s="816">
        <v>23510200</v>
      </c>
      <c r="G939" s="817" t="s">
        <v>266</v>
      </c>
      <c r="H939" s="830"/>
      <c r="I939" s="830">
        <v>1346000</v>
      </c>
      <c r="J939" s="830"/>
      <c r="K939" s="830">
        <f t="shared" si="82"/>
        <v>1346000</v>
      </c>
      <c r="L939" s="830"/>
      <c r="M939" s="826">
        <v>1346000</v>
      </c>
      <c r="N939" s="830"/>
      <c r="O939" s="830"/>
      <c r="P939" s="830"/>
      <c r="Q939" s="830"/>
      <c r="R939" s="1068"/>
      <c r="S939" s="820"/>
      <c r="T939" s="1104"/>
    </row>
    <row r="940" spans="1:20" ht="13.9" customHeight="1" x14ac:dyDescent="0.25">
      <c r="A940" s="858" t="s">
        <v>530</v>
      </c>
      <c r="B940" s="812" t="s">
        <v>15</v>
      </c>
      <c r="C940" s="822" t="s">
        <v>436</v>
      </c>
      <c r="D940" s="890" t="s">
        <v>1801</v>
      </c>
      <c r="E940" s="907">
        <v>0</v>
      </c>
      <c r="F940" s="816">
        <v>23510200</v>
      </c>
      <c r="G940" s="817" t="s">
        <v>266</v>
      </c>
      <c r="H940" s="830"/>
      <c r="I940" s="830">
        <v>375000</v>
      </c>
      <c r="J940" s="830"/>
      <c r="K940" s="830">
        <f t="shared" si="82"/>
        <v>375000</v>
      </c>
      <c r="L940" s="830"/>
      <c r="M940" s="826">
        <v>375000</v>
      </c>
      <c r="N940" s="830"/>
      <c r="O940" s="830"/>
      <c r="P940" s="830"/>
      <c r="Q940" s="830"/>
      <c r="R940" s="1068"/>
      <c r="S940" s="820"/>
      <c r="T940" s="1104"/>
    </row>
    <row r="941" spans="1:20" ht="13.9" customHeight="1" x14ac:dyDescent="0.25">
      <c r="A941" s="858" t="s">
        <v>530</v>
      </c>
      <c r="B941" s="812" t="s">
        <v>17</v>
      </c>
      <c r="C941" s="822" t="s">
        <v>18</v>
      </c>
      <c r="D941" s="890" t="s">
        <v>1801</v>
      </c>
      <c r="E941" s="907">
        <v>0</v>
      </c>
      <c r="F941" s="816">
        <v>23510200</v>
      </c>
      <c r="G941" s="817" t="s">
        <v>266</v>
      </c>
      <c r="H941" s="830"/>
      <c r="I941" s="830">
        <v>290000</v>
      </c>
      <c r="J941" s="830"/>
      <c r="K941" s="830">
        <f t="shared" si="82"/>
        <v>290000</v>
      </c>
      <c r="L941" s="830"/>
      <c r="M941" s="826">
        <v>290000</v>
      </c>
      <c r="N941" s="830"/>
      <c r="O941" s="830"/>
      <c r="P941" s="830"/>
      <c r="Q941" s="830"/>
      <c r="R941" s="1068"/>
      <c r="S941" s="820"/>
      <c r="T941" s="1104"/>
    </row>
    <row r="942" spans="1:20" ht="13.9" customHeight="1" x14ac:dyDescent="0.25">
      <c r="A942" s="858" t="s">
        <v>530</v>
      </c>
      <c r="B942" s="812" t="s">
        <v>19</v>
      </c>
      <c r="C942" s="822" t="s">
        <v>20</v>
      </c>
      <c r="D942" s="890" t="s">
        <v>1801</v>
      </c>
      <c r="E942" s="907">
        <v>0</v>
      </c>
      <c r="F942" s="816">
        <v>23510200</v>
      </c>
      <c r="G942" s="817" t="s">
        <v>266</v>
      </c>
      <c r="H942" s="830"/>
      <c r="I942" s="830">
        <v>15000</v>
      </c>
      <c r="J942" s="830"/>
      <c r="K942" s="830">
        <f t="shared" si="82"/>
        <v>15000</v>
      </c>
      <c r="L942" s="830"/>
      <c r="M942" s="826">
        <v>15000</v>
      </c>
      <c r="N942" s="830"/>
      <c r="O942" s="830"/>
      <c r="P942" s="830"/>
      <c r="Q942" s="830"/>
      <c r="R942" s="1068"/>
      <c r="S942" s="820"/>
      <c r="T942" s="1104"/>
    </row>
    <row r="943" spans="1:20" ht="13.9" customHeight="1" x14ac:dyDescent="0.25">
      <c r="A943" s="858" t="s">
        <v>530</v>
      </c>
      <c r="B943" s="812" t="s">
        <v>22</v>
      </c>
      <c r="C943" s="822" t="s">
        <v>23</v>
      </c>
      <c r="D943" s="890" t="s">
        <v>1801</v>
      </c>
      <c r="E943" s="907">
        <v>0</v>
      </c>
      <c r="F943" s="816">
        <v>23510200</v>
      </c>
      <c r="G943" s="817" t="s">
        <v>266</v>
      </c>
      <c r="H943" s="830"/>
      <c r="I943" s="830">
        <v>500000</v>
      </c>
      <c r="J943" s="830"/>
      <c r="K943" s="830">
        <f t="shared" si="82"/>
        <v>500000</v>
      </c>
      <c r="L943" s="830"/>
      <c r="M943" s="826">
        <v>500000</v>
      </c>
      <c r="N943" s="830"/>
      <c r="O943" s="830"/>
      <c r="P943" s="830"/>
      <c r="Q943" s="830"/>
      <c r="R943" s="1068"/>
      <c r="S943" s="820"/>
      <c r="T943" s="1104"/>
    </row>
    <row r="944" spans="1:20" ht="13.9" customHeight="1" x14ac:dyDescent="0.25">
      <c r="A944" s="858" t="s">
        <v>530</v>
      </c>
      <c r="B944" s="812" t="s">
        <v>37</v>
      </c>
      <c r="C944" s="822" t="s">
        <v>38</v>
      </c>
      <c r="D944" s="890" t="s">
        <v>1801</v>
      </c>
      <c r="E944" s="907">
        <v>0</v>
      </c>
      <c r="F944" s="816">
        <v>23510200</v>
      </c>
      <c r="G944" s="817" t="s">
        <v>266</v>
      </c>
      <c r="H944" s="830"/>
      <c r="I944" s="830">
        <v>240000</v>
      </c>
      <c r="J944" s="830"/>
      <c r="K944" s="830">
        <f t="shared" si="82"/>
        <v>240000</v>
      </c>
      <c r="L944" s="830"/>
      <c r="M944" s="826">
        <v>240000</v>
      </c>
      <c r="N944" s="830"/>
      <c r="O944" s="830"/>
      <c r="P944" s="830"/>
      <c r="Q944" s="830"/>
      <c r="R944" s="1068"/>
      <c r="S944" s="820"/>
      <c r="T944" s="1104"/>
    </row>
    <row r="945" spans="1:20" ht="13.9" customHeight="1" x14ac:dyDescent="0.25">
      <c r="A945" s="858" t="s">
        <v>530</v>
      </c>
      <c r="B945" s="860"/>
      <c r="C945" s="833" t="s">
        <v>312</v>
      </c>
      <c r="D945" s="861"/>
      <c r="E945" s="862"/>
      <c r="F945" s="863"/>
      <c r="G945" s="916"/>
      <c r="H945" s="837">
        <v>612000</v>
      </c>
      <c r="I945" s="837">
        <f>SUM(I934:I944)</f>
        <v>8000000</v>
      </c>
      <c r="J945" s="837">
        <v>612000</v>
      </c>
      <c r="K945" s="837">
        <f>SUM(K934:K944)</f>
        <v>7125000</v>
      </c>
      <c r="L945" s="837"/>
      <c r="M945" s="838">
        <f>SUM(M934:M944)</f>
        <v>7125000</v>
      </c>
      <c r="N945" s="837"/>
      <c r="O945" s="839">
        <v>700000</v>
      </c>
      <c r="P945" s="839">
        <f>Q945-O945</f>
        <v>262500</v>
      </c>
      <c r="Q945" s="839">
        <v>962500</v>
      </c>
      <c r="R945" s="1069">
        <f>M945-Q945</f>
        <v>6162500</v>
      </c>
      <c r="S945" s="840"/>
      <c r="T945" s="1106"/>
    </row>
    <row r="946" spans="1:20" ht="13.9" customHeight="1" x14ac:dyDescent="0.25">
      <c r="C946" s="842"/>
      <c r="G946" s="917"/>
      <c r="H946" s="922"/>
      <c r="I946" s="922"/>
      <c r="J946" s="922"/>
      <c r="K946" s="922"/>
      <c r="L946" s="846"/>
      <c r="M946" s="847"/>
      <c r="N946" s="846"/>
      <c r="O946" s="846"/>
      <c r="P946" s="846"/>
      <c r="Q946" s="846"/>
      <c r="S946" s="848"/>
    </row>
    <row r="947" spans="1:20" ht="13.9" customHeight="1" x14ac:dyDescent="0.25">
      <c r="C947" s="842"/>
      <c r="G947" s="917"/>
      <c r="H947" s="922"/>
      <c r="I947" s="922"/>
      <c r="J947" s="922"/>
      <c r="K947" s="922"/>
      <c r="L947" s="846"/>
      <c r="M947" s="847"/>
      <c r="N947" s="846"/>
      <c r="O947" s="846"/>
      <c r="P947" s="846"/>
      <c r="Q947" s="846"/>
      <c r="S947" s="848"/>
    </row>
    <row r="948" spans="1:20" ht="13.9" customHeight="1" x14ac:dyDescent="0.25">
      <c r="B948" s="1238" t="s">
        <v>2129</v>
      </c>
      <c r="C948" s="1238"/>
      <c r="D948" s="1238"/>
      <c r="E948" s="1238"/>
      <c r="F948" s="1238"/>
      <c r="G948" s="1238"/>
      <c r="H948" s="1238"/>
      <c r="I948" s="1238"/>
      <c r="J948" s="1238"/>
      <c r="K948" s="1238"/>
      <c r="L948" s="1238"/>
      <c r="M948" s="1238"/>
      <c r="N948" s="1238"/>
      <c r="O948" s="1238"/>
      <c r="P948" s="1238"/>
      <c r="Q948" s="1238"/>
      <c r="R948" s="1238"/>
      <c r="S948" s="1238"/>
    </row>
    <row r="949" spans="1:20" ht="13.9" customHeight="1" x14ac:dyDescent="0.25">
      <c r="B949" s="881" t="s">
        <v>1580</v>
      </c>
      <c r="C949" s="882"/>
      <c r="D949" s="883"/>
      <c r="E949" s="883"/>
      <c r="F949" s="883"/>
      <c r="G949" s="883"/>
      <c r="H949" s="884"/>
      <c r="I949" s="884"/>
      <c r="J949" s="884"/>
      <c r="K949" s="884"/>
      <c r="L949" s="884"/>
      <c r="M949" s="885"/>
      <c r="N949" s="884"/>
      <c r="O949" s="884"/>
      <c r="P949" s="884"/>
      <c r="Q949" s="884"/>
      <c r="R949" s="1074"/>
      <c r="S949" s="886"/>
    </row>
    <row r="950" spans="1:20" s="802" customFormat="1" ht="30" x14ac:dyDescent="0.25">
      <c r="B950" s="1234" t="s">
        <v>970</v>
      </c>
      <c r="C950" s="1239" t="s">
        <v>938</v>
      </c>
      <c r="D950" s="1236" t="s">
        <v>1024</v>
      </c>
      <c r="E950" s="1230" t="s">
        <v>1025</v>
      </c>
      <c r="F950" s="1236" t="s">
        <v>1026</v>
      </c>
      <c r="G950" s="1232" t="s">
        <v>1027</v>
      </c>
      <c r="H950" s="803" t="s">
        <v>1862</v>
      </c>
      <c r="I950" s="804" t="s">
        <v>1833</v>
      </c>
      <c r="J950" s="803" t="s">
        <v>1862</v>
      </c>
      <c r="K950" s="1228" t="s">
        <v>1948</v>
      </c>
      <c r="L950" s="1228" t="s">
        <v>1947</v>
      </c>
      <c r="M950" s="805" t="s">
        <v>1818</v>
      </c>
      <c r="N950" s="1228" t="s">
        <v>1819</v>
      </c>
      <c r="O950" s="806" t="s">
        <v>2115</v>
      </c>
      <c r="P950" s="1090" t="s">
        <v>2135</v>
      </c>
      <c r="Q950" s="1090" t="s">
        <v>2136</v>
      </c>
      <c r="R950" s="1065" t="s">
        <v>2132</v>
      </c>
      <c r="S950" s="807" t="s">
        <v>1850</v>
      </c>
      <c r="T950" s="1110" t="s">
        <v>1028</v>
      </c>
    </row>
    <row r="951" spans="1:20" s="802" customFormat="1" x14ac:dyDescent="0.25">
      <c r="B951" s="1235"/>
      <c r="C951" s="1240"/>
      <c r="D951" s="1237"/>
      <c r="E951" s="1231"/>
      <c r="F951" s="1237"/>
      <c r="G951" s="1233"/>
      <c r="H951" s="808"/>
      <c r="I951" s="808" t="s">
        <v>939</v>
      </c>
      <c r="J951" s="808"/>
      <c r="K951" s="1229"/>
      <c r="L951" s="1229"/>
      <c r="M951" s="809" t="s">
        <v>939</v>
      </c>
      <c r="N951" s="1229"/>
      <c r="O951" s="808" t="s">
        <v>939</v>
      </c>
      <c r="P951" s="808" t="s">
        <v>939</v>
      </c>
      <c r="Q951" s="808" t="s">
        <v>939</v>
      </c>
      <c r="R951" s="1066" t="s">
        <v>939</v>
      </c>
      <c r="S951" s="810"/>
      <c r="T951" s="1107"/>
    </row>
    <row r="952" spans="1:20" s="828" customFormat="1" ht="13.9" customHeight="1" x14ac:dyDescent="0.25">
      <c r="A952" s="858" t="s">
        <v>530</v>
      </c>
      <c r="B952" s="890" t="s">
        <v>744</v>
      </c>
      <c r="C952" s="822" t="s">
        <v>771</v>
      </c>
      <c r="D952" s="890" t="s">
        <v>1801</v>
      </c>
      <c r="E952" s="907">
        <v>0</v>
      </c>
      <c r="F952" s="823">
        <v>23510200</v>
      </c>
      <c r="G952" s="896" t="s">
        <v>235</v>
      </c>
      <c r="H952" s="871"/>
      <c r="I952" s="871">
        <v>20000000</v>
      </c>
      <c r="J952" s="871"/>
      <c r="K952" s="871">
        <f>M952</f>
        <v>10000000</v>
      </c>
      <c r="L952" s="871"/>
      <c r="M952" s="871">
        <v>10000000</v>
      </c>
      <c r="N952" s="871"/>
      <c r="O952" s="871"/>
      <c r="P952" s="871"/>
      <c r="Q952" s="871"/>
      <c r="R952" s="1068">
        <f>M952-Q952</f>
        <v>10000000</v>
      </c>
      <c r="S952" s="827"/>
      <c r="T952" s="975"/>
    </row>
    <row r="953" spans="1:20" s="828" customFormat="1" ht="13.9" customHeight="1" x14ac:dyDescent="0.25">
      <c r="A953" s="858" t="s">
        <v>530</v>
      </c>
      <c r="B953" s="890" t="s">
        <v>371</v>
      </c>
      <c r="C953" s="822" t="s">
        <v>732</v>
      </c>
      <c r="D953" s="890" t="s">
        <v>1801</v>
      </c>
      <c r="E953" s="907">
        <v>0</v>
      </c>
      <c r="F953" s="823">
        <v>23510200</v>
      </c>
      <c r="G953" s="896" t="s">
        <v>235</v>
      </c>
      <c r="H953" s="871"/>
      <c r="I953" s="871">
        <v>20700000</v>
      </c>
      <c r="J953" s="871"/>
      <c r="K953" s="871">
        <f t="shared" ref="K953:K958" si="83">M953</f>
        <v>10000000</v>
      </c>
      <c r="L953" s="871"/>
      <c r="M953" s="871">
        <v>10000000</v>
      </c>
      <c r="N953" s="871"/>
      <c r="O953" s="871"/>
      <c r="P953" s="871"/>
      <c r="Q953" s="871"/>
      <c r="R953" s="1068">
        <f t="shared" ref="R953:R959" si="84">M953-Q953</f>
        <v>10000000</v>
      </c>
      <c r="S953" s="827"/>
      <c r="T953" s="822"/>
    </row>
    <row r="954" spans="1:20" s="828" customFormat="1" ht="13.9" customHeight="1" x14ac:dyDescent="0.25">
      <c r="A954" s="858" t="s">
        <v>530</v>
      </c>
      <c r="B954" s="823" t="s">
        <v>450</v>
      </c>
      <c r="C954" s="822" t="s">
        <v>772</v>
      </c>
      <c r="D954" s="890" t="s">
        <v>1801</v>
      </c>
      <c r="E954" s="907">
        <v>0</v>
      </c>
      <c r="F954" s="823">
        <v>23510200</v>
      </c>
      <c r="G954" s="896" t="s">
        <v>235</v>
      </c>
      <c r="H954" s="871"/>
      <c r="I954" s="871">
        <v>500000</v>
      </c>
      <c r="J954" s="871"/>
      <c r="K954" s="871">
        <f t="shared" si="83"/>
        <v>500000</v>
      </c>
      <c r="L954" s="871"/>
      <c r="M954" s="871">
        <v>500000</v>
      </c>
      <c r="N954" s="871"/>
      <c r="O954" s="871"/>
      <c r="P954" s="871"/>
      <c r="Q954" s="871"/>
      <c r="R954" s="1068">
        <f t="shared" si="84"/>
        <v>500000</v>
      </c>
      <c r="S954" s="827"/>
      <c r="T954" s="822"/>
    </row>
    <row r="955" spans="1:20" s="828" customFormat="1" ht="13.9" customHeight="1" x14ac:dyDescent="0.25">
      <c r="A955" s="858" t="s">
        <v>530</v>
      </c>
      <c r="B955" s="890" t="s">
        <v>158</v>
      </c>
      <c r="C955" s="822" t="s">
        <v>366</v>
      </c>
      <c r="D955" s="890" t="s">
        <v>1801</v>
      </c>
      <c r="E955" s="907">
        <v>0</v>
      </c>
      <c r="F955" s="823">
        <v>23510200</v>
      </c>
      <c r="G955" s="896" t="s">
        <v>235</v>
      </c>
      <c r="H955" s="871"/>
      <c r="I955" s="871">
        <v>3540000</v>
      </c>
      <c r="J955" s="871"/>
      <c r="K955" s="871">
        <f t="shared" si="83"/>
        <v>0</v>
      </c>
      <c r="L955" s="871"/>
      <c r="M955" s="871">
        <v>0</v>
      </c>
      <c r="N955" s="871"/>
      <c r="O955" s="871"/>
      <c r="P955" s="871"/>
      <c r="Q955" s="871"/>
      <c r="R955" s="1068">
        <f t="shared" si="84"/>
        <v>0</v>
      </c>
      <c r="S955" s="827"/>
      <c r="T955" s="822"/>
    </row>
    <row r="956" spans="1:20" s="828" customFormat="1" ht="13.9" customHeight="1" x14ac:dyDescent="0.25">
      <c r="A956" s="858" t="s">
        <v>530</v>
      </c>
      <c r="B956" s="890" t="s">
        <v>357</v>
      </c>
      <c r="C956" s="822" t="s">
        <v>764</v>
      </c>
      <c r="D956" s="890" t="s">
        <v>1801</v>
      </c>
      <c r="E956" s="907">
        <v>0</v>
      </c>
      <c r="F956" s="823">
        <v>23510200</v>
      </c>
      <c r="G956" s="896" t="s">
        <v>235</v>
      </c>
      <c r="H956" s="871"/>
      <c r="I956" s="871">
        <v>1100000</v>
      </c>
      <c r="J956" s="871"/>
      <c r="K956" s="871">
        <f t="shared" si="83"/>
        <v>0</v>
      </c>
      <c r="L956" s="871"/>
      <c r="M956" s="871">
        <v>0</v>
      </c>
      <c r="N956" s="871"/>
      <c r="O956" s="871"/>
      <c r="P956" s="871"/>
      <c r="Q956" s="871"/>
      <c r="R956" s="1068">
        <f t="shared" si="84"/>
        <v>0</v>
      </c>
      <c r="S956" s="827"/>
      <c r="T956" s="822"/>
    </row>
    <row r="957" spans="1:20" s="828" customFormat="1" ht="13.9" customHeight="1" x14ac:dyDescent="0.25">
      <c r="A957" s="858" t="s">
        <v>530</v>
      </c>
      <c r="B957" s="823" t="s">
        <v>248</v>
      </c>
      <c r="C957" s="822" t="s">
        <v>779</v>
      </c>
      <c r="D957" s="890" t="s">
        <v>1801</v>
      </c>
      <c r="E957" s="907">
        <v>0</v>
      </c>
      <c r="F957" s="823">
        <v>23510200</v>
      </c>
      <c r="G957" s="896" t="s">
        <v>235</v>
      </c>
      <c r="H957" s="871"/>
      <c r="I957" s="871">
        <v>3500000</v>
      </c>
      <c r="J957" s="871"/>
      <c r="K957" s="871">
        <f t="shared" si="83"/>
        <v>0</v>
      </c>
      <c r="L957" s="871"/>
      <c r="M957" s="871">
        <v>0</v>
      </c>
      <c r="N957" s="871"/>
      <c r="O957" s="871"/>
      <c r="P957" s="871"/>
      <c r="Q957" s="871"/>
      <c r="R957" s="1068">
        <f t="shared" si="84"/>
        <v>0</v>
      </c>
      <c r="S957" s="827"/>
      <c r="T957" s="822"/>
    </row>
    <row r="958" spans="1:20" s="828" customFormat="1" ht="13.9" customHeight="1" x14ac:dyDescent="0.25">
      <c r="A958" s="858" t="s">
        <v>530</v>
      </c>
      <c r="B958" s="890" t="s">
        <v>749</v>
      </c>
      <c r="C958" s="822" t="s">
        <v>731</v>
      </c>
      <c r="D958" s="890" t="s">
        <v>1801</v>
      </c>
      <c r="E958" s="907">
        <v>0</v>
      </c>
      <c r="F958" s="823">
        <v>23510200</v>
      </c>
      <c r="G958" s="896" t="s">
        <v>235</v>
      </c>
      <c r="H958" s="871"/>
      <c r="I958" s="871">
        <v>10660000</v>
      </c>
      <c r="J958" s="871"/>
      <c r="K958" s="871">
        <f t="shared" si="83"/>
        <v>0</v>
      </c>
      <c r="L958" s="871"/>
      <c r="M958" s="871">
        <v>0</v>
      </c>
      <c r="N958" s="871"/>
      <c r="O958" s="871"/>
      <c r="P958" s="871"/>
      <c r="Q958" s="871"/>
      <c r="R958" s="1068">
        <f t="shared" si="84"/>
        <v>0</v>
      </c>
      <c r="S958" s="827"/>
      <c r="T958" s="822"/>
    </row>
    <row r="959" spans="1:20" s="828" customFormat="1" ht="13.9" customHeight="1" x14ac:dyDescent="0.25">
      <c r="A959" s="858" t="s">
        <v>530</v>
      </c>
      <c r="B959" s="873"/>
      <c r="C959" s="833" t="s">
        <v>26</v>
      </c>
      <c r="D959" s="873"/>
      <c r="E959" s="911"/>
      <c r="F959" s="873"/>
      <c r="G959" s="912"/>
      <c r="H959" s="768"/>
      <c r="I959" s="768">
        <f>SUM(I952:I958)</f>
        <v>60000000</v>
      </c>
      <c r="J959" s="768"/>
      <c r="K959" s="768">
        <f>SUM(K952:K958)</f>
        <v>20500000</v>
      </c>
      <c r="L959" s="768"/>
      <c r="M959" s="768">
        <f>SUM(M952:M958)</f>
        <v>20500000</v>
      </c>
      <c r="N959" s="768"/>
      <c r="O959" s="899"/>
      <c r="P959" s="899"/>
      <c r="Q959" s="899"/>
      <c r="R959" s="1093">
        <f t="shared" si="84"/>
        <v>20500000</v>
      </c>
      <c r="S959" s="908"/>
      <c r="T959" s="1003"/>
    </row>
    <row r="960" spans="1:20" s="828" customFormat="1" ht="13.9" customHeight="1" x14ac:dyDescent="0.25">
      <c r="A960" s="858"/>
      <c r="B960" s="877"/>
      <c r="C960" s="842"/>
      <c r="D960" s="877"/>
      <c r="E960" s="913"/>
      <c r="F960" s="877"/>
      <c r="G960" s="914"/>
      <c r="H960" s="771"/>
      <c r="I960" s="771"/>
      <c r="J960" s="771"/>
      <c r="K960" s="771"/>
      <c r="L960" s="771"/>
      <c r="M960" s="771"/>
      <c r="N960" s="771"/>
      <c r="O960" s="771"/>
      <c r="P960" s="771"/>
      <c r="Q960" s="771"/>
      <c r="R960" s="1082"/>
      <c r="S960" s="904"/>
    </row>
    <row r="961" spans="1:20" s="828" customFormat="1" ht="13.9" customHeight="1" x14ac:dyDescent="0.25">
      <c r="A961" s="858"/>
      <c r="B961" s="877"/>
      <c r="C961" s="842"/>
      <c r="D961" s="877"/>
      <c r="E961" s="913"/>
      <c r="F961" s="877"/>
      <c r="G961" s="914"/>
      <c r="H961" s="771"/>
      <c r="I961" s="771"/>
      <c r="J961" s="771"/>
      <c r="K961" s="771"/>
      <c r="L961" s="771"/>
      <c r="M961" s="771"/>
      <c r="N961" s="771"/>
      <c r="O961" s="771"/>
      <c r="P961" s="771"/>
      <c r="Q961" s="771"/>
      <c r="R961" s="1082"/>
      <c r="S961" s="904"/>
    </row>
    <row r="962" spans="1:20" s="828" customFormat="1" ht="13.9" customHeight="1" x14ac:dyDescent="0.25">
      <c r="A962" s="858"/>
      <c r="B962" s="877"/>
      <c r="C962" s="842"/>
      <c r="D962" s="877"/>
      <c r="E962" s="913"/>
      <c r="F962" s="877"/>
      <c r="G962" s="914"/>
      <c r="H962" s="771"/>
      <c r="I962" s="771"/>
      <c r="J962" s="771"/>
      <c r="K962" s="771"/>
      <c r="L962" s="771"/>
      <c r="M962" s="771"/>
      <c r="N962" s="771"/>
      <c r="O962" s="771"/>
      <c r="P962" s="771"/>
      <c r="Q962" s="771"/>
      <c r="R962" s="1082"/>
      <c r="S962" s="904"/>
    </row>
    <row r="963" spans="1:20" s="828" customFormat="1" ht="13.9" customHeight="1" x14ac:dyDescent="0.25">
      <c r="A963" s="858"/>
      <c r="B963" s="877"/>
      <c r="C963" s="842"/>
      <c r="D963" s="877"/>
      <c r="E963" s="913"/>
      <c r="F963" s="877"/>
      <c r="G963" s="914"/>
      <c r="H963" s="771"/>
      <c r="I963" s="771"/>
      <c r="J963" s="771"/>
      <c r="K963" s="771"/>
      <c r="L963" s="771"/>
      <c r="M963" s="771"/>
      <c r="N963" s="771"/>
      <c r="O963" s="771"/>
      <c r="P963" s="771"/>
      <c r="Q963" s="771"/>
      <c r="R963" s="1082"/>
      <c r="S963" s="904"/>
    </row>
    <row r="964" spans="1:20" s="828" customFormat="1" x14ac:dyDescent="0.25">
      <c r="A964" s="858"/>
      <c r="B964" s="877"/>
      <c r="C964" s="842"/>
      <c r="D964" s="877"/>
      <c r="E964" s="913"/>
      <c r="F964" s="877"/>
      <c r="G964" s="914"/>
      <c r="H964" s="771"/>
      <c r="I964" s="771"/>
      <c r="J964" s="771"/>
      <c r="K964" s="771"/>
      <c r="L964" s="771"/>
      <c r="M964" s="771"/>
      <c r="N964" s="771"/>
      <c r="O964" s="771"/>
      <c r="P964" s="771"/>
      <c r="Q964" s="771"/>
      <c r="R964" s="1075"/>
      <c r="S964" s="904"/>
    </row>
    <row r="965" spans="1:20" x14ac:dyDescent="0.25">
      <c r="B965" s="1238" t="s">
        <v>2128</v>
      </c>
      <c r="C965" s="1238"/>
      <c r="D965" s="1238"/>
      <c r="E965" s="1238"/>
      <c r="F965" s="1238"/>
      <c r="G965" s="1238"/>
      <c r="H965" s="1238"/>
      <c r="I965" s="1238"/>
      <c r="J965" s="1238"/>
      <c r="K965" s="1238"/>
      <c r="L965" s="1238"/>
      <c r="M965" s="1238"/>
      <c r="N965" s="1238"/>
      <c r="O965" s="1238"/>
      <c r="P965" s="1238"/>
      <c r="Q965" s="1238"/>
      <c r="R965" s="1238"/>
      <c r="S965" s="1238"/>
    </row>
    <row r="966" spans="1:20" x14ac:dyDescent="0.25">
      <c r="B966" s="881" t="s">
        <v>1581</v>
      </c>
      <c r="C966" s="882"/>
      <c r="D966" s="883"/>
      <c r="E966" s="883"/>
      <c r="F966" s="883"/>
      <c r="G966" s="883"/>
      <c r="H966" s="884"/>
      <c r="I966" s="884"/>
      <c r="J966" s="884"/>
      <c r="K966" s="884"/>
      <c r="L966" s="884"/>
      <c r="M966" s="885"/>
      <c r="N966" s="884"/>
      <c r="O966" s="884"/>
      <c r="P966" s="884"/>
      <c r="Q966" s="884"/>
      <c r="R966" s="1074"/>
      <c r="S966" s="886"/>
    </row>
    <row r="967" spans="1:20" s="802" customFormat="1" ht="30" x14ac:dyDescent="0.25">
      <c r="B967" s="1234" t="s">
        <v>970</v>
      </c>
      <c r="C967" s="1239" t="s">
        <v>938</v>
      </c>
      <c r="D967" s="1236" t="s">
        <v>1024</v>
      </c>
      <c r="E967" s="1230" t="s">
        <v>1025</v>
      </c>
      <c r="F967" s="1236" t="s">
        <v>1026</v>
      </c>
      <c r="G967" s="1232" t="s">
        <v>1027</v>
      </c>
      <c r="H967" s="803" t="s">
        <v>1862</v>
      </c>
      <c r="I967" s="804" t="s">
        <v>1833</v>
      </c>
      <c r="J967" s="803" t="s">
        <v>1862</v>
      </c>
      <c r="K967" s="1228" t="s">
        <v>1948</v>
      </c>
      <c r="L967" s="1228" t="s">
        <v>1947</v>
      </c>
      <c r="M967" s="805" t="s">
        <v>1818</v>
      </c>
      <c r="N967" s="1228" t="s">
        <v>1819</v>
      </c>
      <c r="O967" s="806" t="s">
        <v>2115</v>
      </c>
      <c r="P967" s="1090" t="s">
        <v>2135</v>
      </c>
      <c r="Q967" s="1090" t="s">
        <v>2136</v>
      </c>
      <c r="R967" s="1065" t="s">
        <v>2132</v>
      </c>
      <c r="S967" s="807" t="s">
        <v>1850</v>
      </c>
      <c r="T967" s="1110" t="s">
        <v>1028</v>
      </c>
    </row>
    <row r="968" spans="1:20" s="802" customFormat="1" x14ac:dyDescent="0.25">
      <c r="B968" s="1235"/>
      <c r="C968" s="1240"/>
      <c r="D968" s="1237"/>
      <c r="E968" s="1231"/>
      <c r="F968" s="1237"/>
      <c r="G968" s="1233"/>
      <c r="H968" s="808"/>
      <c r="I968" s="808" t="s">
        <v>939</v>
      </c>
      <c r="J968" s="808"/>
      <c r="K968" s="1229"/>
      <c r="L968" s="1229"/>
      <c r="M968" s="809" t="s">
        <v>939</v>
      </c>
      <c r="N968" s="1229"/>
      <c r="O968" s="808" t="s">
        <v>939</v>
      </c>
      <c r="P968" s="808" t="s">
        <v>939</v>
      </c>
      <c r="Q968" s="808" t="s">
        <v>939</v>
      </c>
      <c r="R968" s="1066" t="s">
        <v>939</v>
      </c>
      <c r="S968" s="810"/>
      <c r="T968" s="1107"/>
    </row>
    <row r="969" spans="1:20" x14ac:dyDescent="0.25">
      <c r="A969" s="858" t="s">
        <v>535</v>
      </c>
      <c r="B969" s="812" t="s">
        <v>24</v>
      </c>
      <c r="C969" s="813" t="s">
        <v>290</v>
      </c>
      <c r="D969" s="814" t="s">
        <v>1</v>
      </c>
      <c r="E969" s="907">
        <v>0</v>
      </c>
      <c r="F969" s="816">
        <v>23540000</v>
      </c>
      <c r="G969" s="817" t="s">
        <v>266</v>
      </c>
      <c r="H969" s="818">
        <v>23138066</v>
      </c>
      <c r="I969" s="818">
        <v>56843520</v>
      </c>
      <c r="J969" s="818">
        <v>23138066</v>
      </c>
      <c r="K969" s="818">
        <f>M969</f>
        <v>56843520</v>
      </c>
      <c r="L969" s="818"/>
      <c r="M969" s="819">
        <v>56843520</v>
      </c>
      <c r="N969" s="818"/>
      <c r="O969" s="818">
        <v>27853954</v>
      </c>
      <c r="P969" s="818">
        <f>Q969-O969</f>
        <v>13829848.600000001</v>
      </c>
      <c r="Q969" s="818">
        <v>41683802.600000001</v>
      </c>
      <c r="R969" s="1068">
        <f>M969-Q969</f>
        <v>15159717.399999999</v>
      </c>
      <c r="S969" s="909"/>
      <c r="T969" s="1117"/>
    </row>
    <row r="970" spans="1:20" x14ac:dyDescent="0.25">
      <c r="A970" s="858" t="s">
        <v>535</v>
      </c>
      <c r="B970" s="812" t="s">
        <v>2</v>
      </c>
      <c r="C970" s="822" t="s">
        <v>60</v>
      </c>
      <c r="D970" s="814" t="s">
        <v>1800</v>
      </c>
      <c r="E970" s="907">
        <v>0</v>
      </c>
      <c r="F970" s="816">
        <v>23540000</v>
      </c>
      <c r="G970" s="817" t="s">
        <v>266</v>
      </c>
      <c r="H970" s="830"/>
      <c r="I970" s="830">
        <v>2700000</v>
      </c>
      <c r="J970" s="830"/>
      <c r="K970" s="830">
        <f>M970</f>
        <v>1525000</v>
      </c>
      <c r="L970" s="830"/>
      <c r="M970" s="826">
        <f>1350000+175000</f>
        <v>1525000</v>
      </c>
      <c r="N970" s="830"/>
      <c r="O970" s="830"/>
      <c r="P970" s="830"/>
      <c r="Q970" s="830"/>
      <c r="R970" s="1068"/>
      <c r="S970" s="820"/>
      <c r="T970" s="1104"/>
    </row>
    <row r="971" spans="1:20" x14ac:dyDescent="0.25">
      <c r="A971" s="858" t="s">
        <v>535</v>
      </c>
      <c r="B971" s="812" t="s">
        <v>3</v>
      </c>
      <c r="C971" s="822" t="s">
        <v>4</v>
      </c>
      <c r="D971" s="814" t="s">
        <v>1800</v>
      </c>
      <c r="E971" s="907">
        <v>0</v>
      </c>
      <c r="F971" s="816">
        <v>23540000</v>
      </c>
      <c r="G971" s="817" t="s">
        <v>266</v>
      </c>
      <c r="H971" s="830"/>
      <c r="I971" s="830">
        <v>600000</v>
      </c>
      <c r="J971" s="830"/>
      <c r="K971" s="830">
        <f t="shared" ref="K971:K979" si="85">M971</f>
        <v>300000</v>
      </c>
      <c r="L971" s="830"/>
      <c r="M971" s="826">
        <f t="shared" ref="M971:M979" si="86">I971/2</f>
        <v>300000</v>
      </c>
      <c r="N971" s="830"/>
      <c r="O971" s="830"/>
      <c r="P971" s="830"/>
      <c r="Q971" s="830"/>
      <c r="R971" s="1068"/>
      <c r="S971" s="820"/>
      <c r="T971" s="1104"/>
    </row>
    <row r="972" spans="1:20" x14ac:dyDescent="0.25">
      <c r="A972" s="858" t="s">
        <v>535</v>
      </c>
      <c r="B972" s="812" t="s">
        <v>52</v>
      </c>
      <c r="C972" s="822" t="s">
        <v>464</v>
      </c>
      <c r="D972" s="814" t="s">
        <v>1800</v>
      </c>
      <c r="E972" s="907">
        <v>0</v>
      </c>
      <c r="F972" s="816">
        <v>23540000</v>
      </c>
      <c r="G972" s="817" t="s">
        <v>266</v>
      </c>
      <c r="H972" s="830"/>
      <c r="I972" s="830">
        <v>1000000</v>
      </c>
      <c r="J972" s="830"/>
      <c r="K972" s="830">
        <f t="shared" si="85"/>
        <v>500000</v>
      </c>
      <c r="L972" s="830"/>
      <c r="M972" s="826">
        <f t="shared" si="86"/>
        <v>500000</v>
      </c>
      <c r="N972" s="830"/>
      <c r="O972" s="830"/>
      <c r="P972" s="830"/>
      <c r="Q972" s="830"/>
      <c r="R972" s="1068"/>
      <c r="S972" s="820"/>
      <c r="T972" s="1104"/>
    </row>
    <row r="973" spans="1:20" x14ac:dyDescent="0.25">
      <c r="A973" s="858" t="s">
        <v>535</v>
      </c>
      <c r="B973" s="812" t="s">
        <v>32</v>
      </c>
      <c r="C973" s="822" t="s">
        <v>440</v>
      </c>
      <c r="D973" s="814" t="s">
        <v>1800</v>
      </c>
      <c r="E973" s="907">
        <v>0</v>
      </c>
      <c r="F973" s="816">
        <v>23540000</v>
      </c>
      <c r="G973" s="817" t="s">
        <v>266</v>
      </c>
      <c r="H973" s="830"/>
      <c r="I973" s="830">
        <v>300000</v>
      </c>
      <c r="J973" s="830"/>
      <c r="K973" s="830">
        <f t="shared" si="85"/>
        <v>150000</v>
      </c>
      <c r="L973" s="830"/>
      <c r="M973" s="826">
        <f t="shared" si="86"/>
        <v>150000</v>
      </c>
      <c r="N973" s="830"/>
      <c r="O973" s="830"/>
      <c r="P973" s="830"/>
      <c r="Q973" s="830"/>
      <c r="R973" s="1068"/>
      <c r="S973" s="820"/>
      <c r="T973" s="1104"/>
    </row>
    <row r="974" spans="1:20" x14ac:dyDescent="0.25">
      <c r="A974" s="858" t="s">
        <v>535</v>
      </c>
      <c r="B974" s="812" t="s">
        <v>7</v>
      </c>
      <c r="C974" s="822" t="s">
        <v>8</v>
      </c>
      <c r="D974" s="814" t="s">
        <v>1800</v>
      </c>
      <c r="E974" s="907">
        <v>0</v>
      </c>
      <c r="F974" s="816">
        <v>23540000</v>
      </c>
      <c r="G974" s="817" t="s">
        <v>266</v>
      </c>
      <c r="H974" s="830"/>
      <c r="I974" s="830">
        <v>100000</v>
      </c>
      <c r="J974" s="830"/>
      <c r="K974" s="830">
        <f t="shared" si="85"/>
        <v>50000</v>
      </c>
      <c r="L974" s="830"/>
      <c r="M974" s="826">
        <f t="shared" si="86"/>
        <v>50000</v>
      </c>
      <c r="N974" s="830"/>
      <c r="O974" s="830"/>
      <c r="P974" s="830"/>
      <c r="Q974" s="830"/>
      <c r="R974" s="1068"/>
      <c r="S974" s="820"/>
      <c r="T974" s="1104"/>
    </row>
    <row r="975" spans="1:20" x14ac:dyDescent="0.25">
      <c r="A975" s="858" t="s">
        <v>535</v>
      </c>
      <c r="B975" s="812" t="s">
        <v>34</v>
      </c>
      <c r="C975" s="822" t="s">
        <v>761</v>
      </c>
      <c r="D975" s="814" t="s">
        <v>1800</v>
      </c>
      <c r="E975" s="907">
        <v>0</v>
      </c>
      <c r="F975" s="816">
        <v>23540000</v>
      </c>
      <c r="G975" s="817" t="s">
        <v>266</v>
      </c>
      <c r="H975" s="830"/>
      <c r="I975" s="830">
        <v>1000000</v>
      </c>
      <c r="J975" s="830"/>
      <c r="K975" s="830">
        <f t="shared" si="85"/>
        <v>500000</v>
      </c>
      <c r="L975" s="830"/>
      <c r="M975" s="826">
        <f t="shared" si="86"/>
        <v>500000</v>
      </c>
      <c r="N975" s="830"/>
      <c r="O975" s="830"/>
      <c r="P975" s="830"/>
      <c r="Q975" s="830"/>
      <c r="R975" s="1068"/>
      <c r="S975" s="820"/>
      <c r="T975" s="1104"/>
    </row>
    <row r="976" spans="1:20" x14ac:dyDescent="0.25">
      <c r="A976" s="858" t="s">
        <v>535</v>
      </c>
      <c r="B976" s="812" t="s">
        <v>13</v>
      </c>
      <c r="C976" s="822" t="s">
        <v>14</v>
      </c>
      <c r="D976" s="814" t="s">
        <v>1800</v>
      </c>
      <c r="E976" s="907">
        <v>0</v>
      </c>
      <c r="F976" s="816">
        <v>23540000</v>
      </c>
      <c r="G976" s="817" t="s">
        <v>266</v>
      </c>
      <c r="H976" s="830"/>
      <c r="I976" s="830">
        <v>1350000</v>
      </c>
      <c r="J976" s="830"/>
      <c r="K976" s="830">
        <f t="shared" si="85"/>
        <v>675000</v>
      </c>
      <c r="L976" s="830"/>
      <c r="M976" s="826">
        <f t="shared" si="86"/>
        <v>675000</v>
      </c>
      <c r="N976" s="830"/>
      <c r="O976" s="830"/>
      <c r="P976" s="830"/>
      <c r="Q976" s="830"/>
      <c r="R976" s="1068"/>
      <c r="S976" s="820"/>
      <c r="T976" s="1104"/>
    </row>
    <row r="977" spans="1:20" x14ac:dyDescent="0.25">
      <c r="A977" s="858" t="s">
        <v>535</v>
      </c>
      <c r="B977" s="812" t="s">
        <v>15</v>
      </c>
      <c r="C977" s="822" t="s">
        <v>436</v>
      </c>
      <c r="D977" s="814" t="s">
        <v>1800</v>
      </c>
      <c r="E977" s="907">
        <v>0</v>
      </c>
      <c r="F977" s="816">
        <v>23540000</v>
      </c>
      <c r="G977" s="817" t="s">
        <v>266</v>
      </c>
      <c r="H977" s="830"/>
      <c r="I977" s="830">
        <v>300000</v>
      </c>
      <c r="J977" s="830"/>
      <c r="K977" s="830">
        <f t="shared" si="85"/>
        <v>150000</v>
      </c>
      <c r="L977" s="830"/>
      <c r="M977" s="826">
        <f t="shared" si="86"/>
        <v>150000</v>
      </c>
      <c r="N977" s="830"/>
      <c r="O977" s="830"/>
      <c r="P977" s="830"/>
      <c r="Q977" s="830"/>
      <c r="R977" s="1068"/>
      <c r="S977" s="820"/>
      <c r="T977" s="1104"/>
    </row>
    <row r="978" spans="1:20" x14ac:dyDescent="0.25">
      <c r="A978" s="858" t="s">
        <v>535</v>
      </c>
      <c r="B978" s="812" t="s">
        <v>19</v>
      </c>
      <c r="C978" s="822" t="s">
        <v>20</v>
      </c>
      <c r="D978" s="814" t="s">
        <v>1800</v>
      </c>
      <c r="E978" s="907">
        <v>0</v>
      </c>
      <c r="F978" s="816">
        <v>23540000</v>
      </c>
      <c r="G978" s="817" t="s">
        <v>266</v>
      </c>
      <c r="H978" s="830"/>
      <c r="I978" s="830">
        <v>15000</v>
      </c>
      <c r="J978" s="830"/>
      <c r="K978" s="830">
        <f t="shared" si="85"/>
        <v>7500</v>
      </c>
      <c r="L978" s="830"/>
      <c r="M978" s="826">
        <f t="shared" si="86"/>
        <v>7500</v>
      </c>
      <c r="N978" s="830"/>
      <c r="O978" s="830"/>
      <c r="P978" s="830"/>
      <c r="Q978" s="830"/>
      <c r="R978" s="1068"/>
      <c r="S978" s="820"/>
      <c r="T978" s="1104"/>
    </row>
    <row r="979" spans="1:20" x14ac:dyDescent="0.25">
      <c r="A979" s="858" t="s">
        <v>535</v>
      </c>
      <c r="B979" s="812" t="s">
        <v>37</v>
      </c>
      <c r="C979" s="822" t="s">
        <v>38</v>
      </c>
      <c r="D979" s="814" t="s">
        <v>1800</v>
      </c>
      <c r="E979" s="907">
        <v>0</v>
      </c>
      <c r="F979" s="816">
        <v>23540000</v>
      </c>
      <c r="G979" s="817" t="s">
        <v>266</v>
      </c>
      <c r="H979" s="830"/>
      <c r="I979" s="830">
        <v>235000</v>
      </c>
      <c r="J979" s="830"/>
      <c r="K979" s="830">
        <f t="shared" si="85"/>
        <v>117500</v>
      </c>
      <c r="L979" s="830"/>
      <c r="M979" s="826">
        <f t="shared" si="86"/>
        <v>117500</v>
      </c>
      <c r="N979" s="830"/>
      <c r="O979" s="830"/>
      <c r="P979" s="830"/>
      <c r="Q979" s="830"/>
      <c r="R979" s="1068"/>
      <c r="S979" s="820"/>
      <c r="T979" s="1104"/>
    </row>
    <row r="980" spans="1:20" x14ac:dyDescent="0.25">
      <c r="A980" s="858" t="s">
        <v>535</v>
      </c>
      <c r="B980" s="860"/>
      <c r="C980" s="833" t="s">
        <v>312</v>
      </c>
      <c r="D980" s="861"/>
      <c r="E980" s="862"/>
      <c r="F980" s="863"/>
      <c r="G980" s="916"/>
      <c r="H980" s="837">
        <v>656250</v>
      </c>
      <c r="I980" s="837">
        <f>SUM(I970:I979)</f>
        <v>7600000</v>
      </c>
      <c r="J980" s="837">
        <v>656250</v>
      </c>
      <c r="K980" s="837">
        <f>SUM(K970:K979)</f>
        <v>3975000</v>
      </c>
      <c r="L980" s="837"/>
      <c r="M980" s="838">
        <f>SUM(M970:M979)</f>
        <v>3975000</v>
      </c>
      <c r="N980" s="837"/>
      <c r="O980" s="839">
        <v>750000</v>
      </c>
      <c r="P980" s="839">
        <f>Q980-O980</f>
        <v>281250</v>
      </c>
      <c r="Q980" s="839">
        <v>1031250</v>
      </c>
      <c r="R980" s="1069">
        <f>M980-Q980</f>
        <v>2943750</v>
      </c>
      <c r="S980" s="840"/>
      <c r="T980" s="1106"/>
    </row>
    <row r="981" spans="1:20" x14ac:dyDescent="0.25">
      <c r="C981" s="842"/>
      <c r="G981" s="917"/>
      <c r="H981" s="922"/>
      <c r="I981" s="922"/>
      <c r="J981" s="922"/>
      <c r="K981" s="922"/>
      <c r="L981" s="846"/>
      <c r="M981" s="847"/>
      <c r="N981" s="846"/>
      <c r="O981" s="846"/>
      <c r="P981" s="846"/>
      <c r="Q981" s="846"/>
      <c r="S981" s="848"/>
    </row>
    <row r="982" spans="1:20" x14ac:dyDescent="0.25">
      <c r="C982" s="842"/>
      <c r="G982" s="917"/>
      <c r="H982" s="922"/>
      <c r="I982" s="922"/>
      <c r="J982" s="922"/>
      <c r="K982" s="922"/>
      <c r="L982" s="846"/>
      <c r="M982" s="847"/>
      <c r="N982" s="846"/>
      <c r="O982" s="846"/>
      <c r="P982" s="846"/>
      <c r="Q982" s="846"/>
      <c r="S982" s="848"/>
    </row>
    <row r="983" spans="1:20" x14ac:dyDescent="0.25">
      <c r="B983" s="1238" t="s">
        <v>2129</v>
      </c>
      <c r="C983" s="1238"/>
      <c r="D983" s="1238"/>
      <c r="E983" s="1238"/>
      <c r="F983" s="1238"/>
      <c r="G983" s="1238"/>
      <c r="H983" s="1238"/>
      <c r="I983" s="1238"/>
      <c r="J983" s="1238"/>
      <c r="K983" s="1238"/>
      <c r="L983" s="1238"/>
      <c r="M983" s="1238"/>
      <c r="N983" s="1238"/>
      <c r="O983" s="1238"/>
      <c r="P983" s="1238"/>
      <c r="Q983" s="1238"/>
      <c r="R983" s="1238"/>
      <c r="S983" s="1238"/>
    </row>
    <row r="984" spans="1:20" x14ac:dyDescent="0.25">
      <c r="B984" s="881" t="s">
        <v>1581</v>
      </c>
      <c r="C984" s="882"/>
      <c r="D984" s="883"/>
      <c r="E984" s="883"/>
      <c r="F984" s="883"/>
      <c r="G984" s="883"/>
      <c r="H984" s="884"/>
      <c r="I984" s="884"/>
      <c r="J984" s="884"/>
      <c r="K984" s="884"/>
      <c r="L984" s="884"/>
      <c r="M984" s="885"/>
      <c r="N984" s="884"/>
      <c r="O984" s="884"/>
      <c r="P984" s="884"/>
      <c r="Q984" s="884"/>
      <c r="R984" s="1074"/>
      <c r="S984" s="886"/>
    </row>
    <row r="985" spans="1:20" s="802" customFormat="1" ht="30" x14ac:dyDescent="0.25">
      <c r="B985" s="1234" t="s">
        <v>970</v>
      </c>
      <c r="C985" s="1239" t="s">
        <v>938</v>
      </c>
      <c r="D985" s="1236" t="s">
        <v>1024</v>
      </c>
      <c r="E985" s="1230" t="s">
        <v>1025</v>
      </c>
      <c r="F985" s="1236" t="s">
        <v>1026</v>
      </c>
      <c r="G985" s="1232" t="s">
        <v>1027</v>
      </c>
      <c r="H985" s="803" t="s">
        <v>1862</v>
      </c>
      <c r="I985" s="804" t="s">
        <v>1833</v>
      </c>
      <c r="J985" s="803" t="s">
        <v>1862</v>
      </c>
      <c r="K985" s="1228" t="s">
        <v>1948</v>
      </c>
      <c r="L985" s="1228" t="s">
        <v>1947</v>
      </c>
      <c r="M985" s="805" t="s">
        <v>1818</v>
      </c>
      <c r="N985" s="1228" t="s">
        <v>1819</v>
      </c>
      <c r="O985" s="806" t="s">
        <v>2115</v>
      </c>
      <c r="P985" s="1090" t="s">
        <v>2135</v>
      </c>
      <c r="Q985" s="1090" t="s">
        <v>2136</v>
      </c>
      <c r="R985" s="1065" t="s">
        <v>2132</v>
      </c>
      <c r="S985" s="807" t="s">
        <v>1850</v>
      </c>
      <c r="T985" s="1110" t="s">
        <v>1028</v>
      </c>
    </row>
    <row r="986" spans="1:20" s="802" customFormat="1" x14ac:dyDescent="0.25">
      <c r="B986" s="1235"/>
      <c r="C986" s="1240"/>
      <c r="D986" s="1237"/>
      <c r="E986" s="1231"/>
      <c r="F986" s="1237"/>
      <c r="G986" s="1233"/>
      <c r="H986" s="808"/>
      <c r="I986" s="808" t="s">
        <v>939</v>
      </c>
      <c r="J986" s="808"/>
      <c r="K986" s="1229"/>
      <c r="L986" s="1229"/>
      <c r="M986" s="809" t="s">
        <v>939</v>
      </c>
      <c r="N986" s="1229"/>
      <c r="O986" s="808" t="s">
        <v>939</v>
      </c>
      <c r="P986" s="808" t="s">
        <v>939</v>
      </c>
      <c r="Q986" s="808" t="s">
        <v>939</v>
      </c>
      <c r="R986" s="1066" t="s">
        <v>939</v>
      </c>
      <c r="S986" s="810"/>
      <c r="T986" s="1107"/>
    </row>
    <row r="987" spans="1:20" s="828" customFormat="1" x14ac:dyDescent="0.25">
      <c r="A987" s="858" t="s">
        <v>535</v>
      </c>
      <c r="B987" s="823" t="s">
        <v>161</v>
      </c>
      <c r="C987" s="822" t="s">
        <v>233</v>
      </c>
      <c r="D987" s="814" t="s">
        <v>1800</v>
      </c>
      <c r="E987" s="907">
        <v>0</v>
      </c>
      <c r="F987" s="823" t="s">
        <v>27</v>
      </c>
      <c r="G987" s="896" t="s">
        <v>235</v>
      </c>
      <c r="H987" s="871"/>
      <c r="I987" s="871">
        <v>5000000</v>
      </c>
      <c r="J987" s="871"/>
      <c r="K987" s="871">
        <f>M987</f>
        <v>0</v>
      </c>
      <c r="L987" s="871"/>
      <c r="M987" s="871">
        <v>0</v>
      </c>
      <c r="N987" s="871"/>
      <c r="O987" s="871"/>
      <c r="P987" s="871"/>
      <c r="Q987" s="871"/>
      <c r="R987" s="1068">
        <v>0</v>
      </c>
      <c r="S987" s="827"/>
      <c r="T987" s="975"/>
    </row>
    <row r="988" spans="1:20" s="828" customFormat="1" x14ac:dyDescent="0.25">
      <c r="A988" s="858" t="s">
        <v>535</v>
      </c>
      <c r="B988" s="890" t="s">
        <v>508</v>
      </c>
      <c r="C988" s="822" t="s">
        <v>766</v>
      </c>
      <c r="D988" s="814" t="s">
        <v>1800</v>
      </c>
      <c r="E988" s="907">
        <v>0</v>
      </c>
      <c r="F988" s="823" t="s">
        <v>27</v>
      </c>
      <c r="G988" s="896" t="s">
        <v>235</v>
      </c>
      <c r="H988" s="871"/>
      <c r="I988" s="871">
        <v>3000000</v>
      </c>
      <c r="J988" s="871"/>
      <c r="K988" s="871">
        <f t="shared" ref="K988:K990" si="87">M988</f>
        <v>0</v>
      </c>
      <c r="L988" s="871"/>
      <c r="M988" s="871">
        <v>0</v>
      </c>
      <c r="N988" s="871"/>
      <c r="O988" s="871"/>
      <c r="P988" s="871"/>
      <c r="Q988" s="871"/>
      <c r="R988" s="1068">
        <f t="shared" ref="R988" si="88">M988-O988</f>
        <v>0</v>
      </c>
      <c r="S988" s="827"/>
      <c r="T988" s="822"/>
    </row>
    <row r="989" spans="1:20" s="828" customFormat="1" x14ac:dyDescent="0.25">
      <c r="A989" s="858" t="s">
        <v>535</v>
      </c>
      <c r="B989" s="890" t="s">
        <v>468</v>
      </c>
      <c r="C989" s="822" t="s">
        <v>466</v>
      </c>
      <c r="D989" s="814" t="s">
        <v>1800</v>
      </c>
      <c r="E989" s="907">
        <v>0</v>
      </c>
      <c r="F989" s="823" t="s">
        <v>27</v>
      </c>
      <c r="G989" s="896" t="s">
        <v>235</v>
      </c>
      <c r="H989" s="871"/>
      <c r="I989" s="871">
        <v>14000000</v>
      </c>
      <c r="J989" s="871"/>
      <c r="K989" s="871">
        <f t="shared" si="87"/>
        <v>14000000</v>
      </c>
      <c r="L989" s="871"/>
      <c r="M989" s="871">
        <v>14000000</v>
      </c>
      <c r="N989" s="871"/>
      <c r="O989" s="871"/>
      <c r="P989" s="871"/>
      <c r="Q989" s="871"/>
      <c r="R989" s="1068">
        <f>M989-Q989</f>
        <v>14000000</v>
      </c>
      <c r="S989" s="827"/>
      <c r="T989" s="822"/>
    </row>
    <row r="990" spans="1:20" s="828" customFormat="1" x14ac:dyDescent="0.25">
      <c r="A990" s="858" t="s">
        <v>535</v>
      </c>
      <c r="B990" s="887"/>
      <c r="C990" s="833" t="s">
        <v>26</v>
      </c>
      <c r="D990" s="887"/>
      <c r="E990" s="897"/>
      <c r="F990" s="887"/>
      <c r="G990" s="898"/>
      <c r="H990" s="768"/>
      <c r="I990" s="768">
        <f>SUM(I987:I989)</f>
        <v>22000000</v>
      </c>
      <c r="J990" s="768"/>
      <c r="K990" s="923">
        <f t="shared" si="87"/>
        <v>14000000</v>
      </c>
      <c r="L990" s="768"/>
      <c r="M990" s="768">
        <f>SUM(M987:M989)</f>
        <v>14000000</v>
      </c>
      <c r="N990" s="768"/>
      <c r="O990" s="899"/>
      <c r="P990" s="899"/>
      <c r="Q990" s="899"/>
      <c r="R990" s="1069">
        <f>M990-Q990</f>
        <v>14000000</v>
      </c>
      <c r="S990" s="908"/>
      <c r="T990" s="1003"/>
    </row>
    <row r="991" spans="1:20" s="828" customFormat="1" x14ac:dyDescent="0.25">
      <c r="B991" s="888"/>
      <c r="C991" s="842"/>
      <c r="D991" s="888"/>
      <c r="E991" s="902"/>
      <c r="F991" s="888"/>
      <c r="G991" s="903"/>
      <c r="H991" s="924"/>
      <c r="I991" s="924"/>
      <c r="J991" s="924"/>
      <c r="K991" s="924"/>
      <c r="L991" s="771"/>
      <c r="M991" s="771"/>
      <c r="N991" s="771"/>
      <c r="O991" s="771"/>
      <c r="P991" s="771"/>
      <c r="Q991" s="771"/>
      <c r="R991" s="1075"/>
      <c r="S991" s="904"/>
    </row>
    <row r="992" spans="1:20" s="828" customFormat="1" x14ac:dyDescent="0.25">
      <c r="B992" s="888"/>
      <c r="C992" s="842"/>
      <c r="D992" s="888"/>
      <c r="E992" s="902"/>
      <c r="F992" s="888"/>
      <c r="G992" s="903"/>
      <c r="H992" s="924"/>
      <c r="I992" s="924"/>
      <c r="J992" s="924"/>
      <c r="K992" s="924"/>
      <c r="L992" s="771"/>
      <c r="M992" s="771"/>
      <c r="N992" s="771"/>
      <c r="O992" s="771"/>
      <c r="P992" s="771"/>
      <c r="Q992" s="771"/>
      <c r="R992" s="1075"/>
      <c r="S992" s="904"/>
    </row>
    <row r="993" spans="1:20" s="828" customFormat="1" x14ac:dyDescent="0.25">
      <c r="B993" s="888"/>
      <c r="C993" s="842"/>
      <c r="D993" s="888"/>
      <c r="E993" s="902"/>
      <c r="F993" s="888"/>
      <c r="G993" s="903"/>
      <c r="H993" s="924"/>
      <c r="I993" s="924"/>
      <c r="J993" s="924"/>
      <c r="K993" s="924"/>
      <c r="L993" s="771"/>
      <c r="M993" s="771"/>
      <c r="N993" s="771"/>
      <c r="O993" s="771"/>
      <c r="P993" s="771"/>
      <c r="Q993" s="771"/>
      <c r="R993" s="1075"/>
      <c r="S993" s="904"/>
    </row>
    <row r="994" spans="1:20" s="828" customFormat="1" x14ac:dyDescent="0.25">
      <c r="B994" s="888"/>
      <c r="C994" s="842"/>
      <c r="D994" s="888"/>
      <c r="E994" s="902"/>
      <c r="F994" s="888"/>
      <c r="G994" s="903"/>
      <c r="H994" s="924"/>
      <c r="I994" s="924"/>
      <c r="J994" s="924"/>
      <c r="K994" s="924"/>
      <c r="L994" s="771"/>
      <c r="M994" s="771"/>
      <c r="N994" s="771"/>
      <c r="O994" s="771"/>
      <c r="P994" s="771"/>
      <c r="Q994" s="771"/>
      <c r="R994" s="1075"/>
      <c r="S994" s="904"/>
    </row>
    <row r="995" spans="1:20" s="828" customFormat="1" x14ac:dyDescent="0.25">
      <c r="B995" s="888"/>
      <c r="C995" s="842"/>
      <c r="D995" s="888"/>
      <c r="E995" s="902"/>
      <c r="F995" s="888"/>
      <c r="G995" s="903"/>
      <c r="H995" s="924"/>
      <c r="I995" s="924"/>
      <c r="J995" s="924"/>
      <c r="K995" s="924"/>
      <c r="L995" s="771"/>
      <c r="M995" s="771"/>
      <c r="N995" s="771"/>
      <c r="O995" s="771"/>
      <c r="P995" s="771"/>
      <c r="Q995" s="771"/>
      <c r="R995" s="1075"/>
      <c r="S995" s="904"/>
    </row>
    <row r="996" spans="1:20" s="828" customFormat="1" x14ac:dyDescent="0.25">
      <c r="B996" s="888"/>
      <c r="C996" s="842"/>
      <c r="D996" s="888"/>
      <c r="E996" s="902"/>
      <c r="F996" s="888"/>
      <c r="G996" s="903"/>
      <c r="H996" s="924"/>
      <c r="I996" s="924"/>
      <c r="J996" s="924"/>
      <c r="K996" s="924"/>
      <c r="L996" s="771"/>
      <c r="M996" s="771"/>
      <c r="N996" s="771"/>
      <c r="O996" s="771"/>
      <c r="P996" s="771"/>
      <c r="Q996" s="771"/>
      <c r="R996" s="1075"/>
      <c r="S996" s="904"/>
    </row>
    <row r="997" spans="1:20" s="828" customFormat="1" x14ac:dyDescent="0.25">
      <c r="B997" s="888"/>
      <c r="C997" s="842"/>
      <c r="D997" s="888"/>
      <c r="E997" s="902"/>
      <c r="F997" s="888"/>
      <c r="G997" s="903"/>
      <c r="H997" s="924"/>
      <c r="I997" s="924"/>
      <c r="J997" s="924"/>
      <c r="K997" s="924"/>
      <c r="L997" s="771"/>
      <c r="M997" s="771"/>
      <c r="N997" s="771"/>
      <c r="O997" s="771"/>
      <c r="P997" s="771"/>
      <c r="Q997" s="771"/>
      <c r="R997" s="1075"/>
      <c r="S997" s="904"/>
    </row>
    <row r="998" spans="1:20" s="828" customFormat="1" x14ac:dyDescent="0.25">
      <c r="B998" s="888"/>
      <c r="C998" s="842"/>
      <c r="D998" s="888"/>
      <c r="E998" s="902"/>
      <c r="F998" s="888"/>
      <c r="G998" s="903"/>
      <c r="H998" s="924"/>
      <c r="I998" s="924"/>
      <c r="J998" s="924"/>
      <c r="K998" s="924"/>
      <c r="L998" s="771"/>
      <c r="M998" s="771"/>
      <c r="N998" s="771"/>
      <c r="O998" s="771"/>
      <c r="P998" s="771"/>
      <c r="Q998" s="771"/>
      <c r="R998" s="1075"/>
      <c r="S998" s="904"/>
    </row>
    <row r="999" spans="1:20" x14ac:dyDescent="0.25">
      <c r="B999" s="1238" t="s">
        <v>2128</v>
      </c>
      <c r="C999" s="1238"/>
      <c r="D999" s="1238"/>
      <c r="E999" s="1238"/>
      <c r="F999" s="1238"/>
      <c r="G999" s="1238"/>
      <c r="H999" s="1238"/>
      <c r="I999" s="1238"/>
      <c r="J999" s="1238"/>
      <c r="K999" s="1238"/>
      <c r="L999" s="1238"/>
      <c r="M999" s="1238"/>
      <c r="N999" s="1238"/>
      <c r="O999" s="1238"/>
      <c r="P999" s="1238"/>
      <c r="Q999" s="1238"/>
      <c r="R999" s="1238"/>
      <c r="S999" s="1238"/>
    </row>
    <row r="1000" spans="1:20" x14ac:dyDescent="0.25">
      <c r="B1000" s="881" t="s">
        <v>1582</v>
      </c>
      <c r="C1000" s="882"/>
      <c r="D1000" s="883"/>
      <c r="E1000" s="883"/>
      <c r="F1000" s="883"/>
      <c r="G1000" s="883"/>
      <c r="H1000" s="884"/>
      <c r="I1000" s="884"/>
      <c r="J1000" s="884"/>
      <c r="K1000" s="884"/>
      <c r="L1000" s="884"/>
      <c r="M1000" s="885"/>
      <c r="N1000" s="884"/>
      <c r="O1000" s="884"/>
      <c r="P1000" s="884"/>
      <c r="Q1000" s="884"/>
      <c r="R1000" s="1074"/>
      <c r="S1000" s="886"/>
    </row>
    <row r="1001" spans="1:20" s="802" customFormat="1" ht="30" x14ac:dyDescent="0.25">
      <c r="B1001" s="1234" t="s">
        <v>970</v>
      </c>
      <c r="C1001" s="1239" t="s">
        <v>938</v>
      </c>
      <c r="D1001" s="1236" t="s">
        <v>1024</v>
      </c>
      <c r="E1001" s="1230" t="s">
        <v>1025</v>
      </c>
      <c r="F1001" s="1236" t="s">
        <v>1026</v>
      </c>
      <c r="G1001" s="1232" t="s">
        <v>1027</v>
      </c>
      <c r="H1001" s="803" t="s">
        <v>1862</v>
      </c>
      <c r="I1001" s="804" t="s">
        <v>1833</v>
      </c>
      <c r="J1001" s="803" t="s">
        <v>1862</v>
      </c>
      <c r="K1001" s="1228" t="s">
        <v>1948</v>
      </c>
      <c r="L1001" s="1228" t="s">
        <v>1947</v>
      </c>
      <c r="M1001" s="805" t="s">
        <v>1818</v>
      </c>
      <c r="N1001" s="1228" t="s">
        <v>1819</v>
      </c>
      <c r="O1001" s="806" t="s">
        <v>2115</v>
      </c>
      <c r="P1001" s="1090" t="s">
        <v>2135</v>
      </c>
      <c r="Q1001" s="1090" t="s">
        <v>2136</v>
      </c>
      <c r="R1001" s="1065" t="s">
        <v>2132</v>
      </c>
      <c r="S1001" s="807" t="s">
        <v>1850</v>
      </c>
      <c r="T1001" s="1110" t="s">
        <v>1028</v>
      </c>
    </row>
    <row r="1002" spans="1:20" s="802" customFormat="1" x14ac:dyDescent="0.25">
      <c r="B1002" s="1235"/>
      <c r="C1002" s="1240"/>
      <c r="D1002" s="1237"/>
      <c r="E1002" s="1231"/>
      <c r="F1002" s="1237"/>
      <c r="G1002" s="1233"/>
      <c r="H1002" s="808"/>
      <c r="I1002" s="808" t="s">
        <v>939</v>
      </c>
      <c r="J1002" s="808"/>
      <c r="K1002" s="1229"/>
      <c r="L1002" s="1229"/>
      <c r="M1002" s="809" t="s">
        <v>939</v>
      </c>
      <c r="N1002" s="1229"/>
      <c r="O1002" s="808" t="s">
        <v>939</v>
      </c>
      <c r="P1002" s="808" t="s">
        <v>939</v>
      </c>
      <c r="Q1002" s="808" t="s">
        <v>939</v>
      </c>
      <c r="R1002" s="1066" t="s">
        <v>939</v>
      </c>
      <c r="S1002" s="810"/>
      <c r="T1002" s="1107"/>
    </row>
    <row r="1003" spans="1:20" ht="13.5" customHeight="1" x14ac:dyDescent="0.25">
      <c r="A1003" s="858" t="s">
        <v>30</v>
      </c>
      <c r="B1003" s="812" t="s">
        <v>24</v>
      </c>
      <c r="C1003" s="813" t="s">
        <v>290</v>
      </c>
      <c r="D1003" s="814" t="s">
        <v>1</v>
      </c>
      <c r="E1003" s="907">
        <v>0</v>
      </c>
      <c r="F1003" s="816" t="s">
        <v>27</v>
      </c>
      <c r="G1003" s="817" t="s">
        <v>266</v>
      </c>
      <c r="H1003" s="818">
        <v>70233699</v>
      </c>
      <c r="I1003" s="818">
        <v>167712340</v>
      </c>
      <c r="J1003" s="818">
        <v>70233699</v>
      </c>
      <c r="K1003" s="818">
        <f>M1003</f>
        <v>169712340</v>
      </c>
      <c r="L1003" s="818"/>
      <c r="M1003" s="819">
        <f>167712340+2000000</f>
        <v>169712340</v>
      </c>
      <c r="N1003" s="818"/>
      <c r="O1003" s="818">
        <v>84734273</v>
      </c>
      <c r="P1003" s="818">
        <f>Q1003-O1003</f>
        <v>42022315.129999995</v>
      </c>
      <c r="Q1003" s="818">
        <v>126756588.13</v>
      </c>
      <c r="R1003" s="1068">
        <f>M1003-Q1003</f>
        <v>42955751.870000005</v>
      </c>
      <c r="S1003" s="909"/>
      <c r="T1003" s="1117"/>
    </row>
    <row r="1004" spans="1:20" ht="13.5" customHeight="1" x14ac:dyDescent="0.25">
      <c r="A1004" s="858" t="s">
        <v>30</v>
      </c>
      <c r="B1004" s="825" t="s">
        <v>25</v>
      </c>
      <c r="C1004" s="822" t="s">
        <v>59</v>
      </c>
      <c r="D1004" s="814" t="s">
        <v>1802</v>
      </c>
      <c r="E1004" s="907">
        <v>0</v>
      </c>
      <c r="F1004" s="816" t="s">
        <v>27</v>
      </c>
      <c r="G1004" s="817" t="s">
        <v>266</v>
      </c>
      <c r="H1004" s="830"/>
      <c r="I1004" s="830">
        <v>1750000</v>
      </c>
      <c r="J1004" s="830"/>
      <c r="K1004" s="830">
        <f>M1004</f>
        <v>1750000</v>
      </c>
      <c r="L1004" s="830"/>
      <c r="M1004" s="826">
        <v>1750000</v>
      </c>
      <c r="N1004" s="830"/>
      <c r="O1004" s="830"/>
      <c r="P1004" s="830"/>
      <c r="Q1004" s="830"/>
      <c r="R1004" s="1068"/>
      <c r="S1004" s="820"/>
      <c r="T1004" s="1104"/>
    </row>
    <row r="1005" spans="1:20" s="831" customFormat="1" ht="13.5" customHeight="1" x14ac:dyDescent="0.25">
      <c r="A1005" s="858" t="s">
        <v>30</v>
      </c>
      <c r="B1005" s="812" t="s">
        <v>3</v>
      </c>
      <c r="C1005" s="822" t="s">
        <v>4</v>
      </c>
      <c r="D1005" s="814" t="s">
        <v>1802</v>
      </c>
      <c r="E1005" s="907">
        <v>0</v>
      </c>
      <c r="F1005" s="816" t="s">
        <v>27</v>
      </c>
      <c r="G1005" s="817" t="s">
        <v>266</v>
      </c>
      <c r="H1005" s="830"/>
      <c r="I1005" s="830">
        <v>5000000</v>
      </c>
      <c r="J1005" s="830"/>
      <c r="K1005" s="830">
        <f t="shared" ref="K1005:K1013" si="89">M1005</f>
        <v>5000000</v>
      </c>
      <c r="L1005" s="830"/>
      <c r="M1005" s="826">
        <v>5000000</v>
      </c>
      <c r="N1005" s="830"/>
      <c r="O1005" s="830"/>
      <c r="P1005" s="830"/>
      <c r="Q1005" s="830"/>
      <c r="R1005" s="1068"/>
      <c r="S1005" s="820"/>
      <c r="T1005" s="1105"/>
    </row>
    <row r="1006" spans="1:20" ht="13.5" customHeight="1" x14ac:dyDescent="0.25">
      <c r="A1006" s="858" t="s">
        <v>30</v>
      </c>
      <c r="B1006" s="812" t="s">
        <v>32</v>
      </c>
      <c r="C1006" s="822" t="s">
        <v>33</v>
      </c>
      <c r="D1006" s="814" t="s">
        <v>1802</v>
      </c>
      <c r="E1006" s="907">
        <v>0</v>
      </c>
      <c r="F1006" s="816" t="s">
        <v>27</v>
      </c>
      <c r="G1006" s="817" t="s">
        <v>266</v>
      </c>
      <c r="H1006" s="830"/>
      <c r="I1006" s="830">
        <v>5100000</v>
      </c>
      <c r="J1006" s="830"/>
      <c r="K1006" s="830">
        <f t="shared" si="89"/>
        <v>40100000</v>
      </c>
      <c r="L1006" s="830"/>
      <c r="M1006" s="826">
        <v>40100000</v>
      </c>
      <c r="N1006" s="830"/>
      <c r="O1006" s="830"/>
      <c r="P1006" s="830"/>
      <c r="Q1006" s="830"/>
      <c r="R1006" s="1068"/>
      <c r="S1006" s="820"/>
      <c r="T1006" s="1104"/>
    </row>
    <row r="1007" spans="1:20" ht="13.5" customHeight="1" x14ac:dyDescent="0.25">
      <c r="A1007" s="858" t="s">
        <v>30</v>
      </c>
      <c r="B1007" s="812" t="s">
        <v>34</v>
      </c>
      <c r="C1007" s="822" t="s">
        <v>761</v>
      </c>
      <c r="D1007" s="814" t="s">
        <v>1802</v>
      </c>
      <c r="E1007" s="907">
        <v>0</v>
      </c>
      <c r="F1007" s="816" t="s">
        <v>27</v>
      </c>
      <c r="G1007" s="817" t="s">
        <v>266</v>
      </c>
      <c r="H1007" s="830"/>
      <c r="I1007" s="830">
        <v>1000000</v>
      </c>
      <c r="J1007" s="830"/>
      <c r="K1007" s="830">
        <f t="shared" si="89"/>
        <v>1000000</v>
      </c>
      <c r="L1007" s="830"/>
      <c r="M1007" s="826">
        <v>1000000</v>
      </c>
      <c r="N1007" s="830"/>
      <c r="O1007" s="830"/>
      <c r="P1007" s="830"/>
      <c r="Q1007" s="830"/>
      <c r="R1007" s="1068"/>
      <c r="S1007" s="820"/>
      <c r="T1007" s="1104"/>
    </row>
    <row r="1008" spans="1:20" ht="13.5" customHeight="1" x14ac:dyDescent="0.25">
      <c r="A1008" s="858" t="s">
        <v>30</v>
      </c>
      <c r="B1008" s="812" t="s">
        <v>9</v>
      </c>
      <c r="C1008" s="822" t="s">
        <v>10</v>
      </c>
      <c r="D1008" s="814" t="s">
        <v>1802</v>
      </c>
      <c r="E1008" s="907">
        <v>0</v>
      </c>
      <c r="F1008" s="816" t="s">
        <v>27</v>
      </c>
      <c r="G1008" s="817" t="s">
        <v>266</v>
      </c>
      <c r="H1008" s="830"/>
      <c r="I1008" s="830">
        <v>500000</v>
      </c>
      <c r="J1008" s="830"/>
      <c r="K1008" s="830">
        <f t="shared" si="89"/>
        <v>500000</v>
      </c>
      <c r="L1008" s="830"/>
      <c r="M1008" s="826">
        <v>500000</v>
      </c>
      <c r="N1008" s="830"/>
      <c r="O1008" s="830"/>
      <c r="P1008" s="830"/>
      <c r="Q1008" s="830"/>
      <c r="R1008" s="1068"/>
      <c r="S1008" s="820"/>
      <c r="T1008" s="1104"/>
    </row>
    <row r="1009" spans="1:20" ht="13.5" customHeight="1" x14ac:dyDescent="0.25">
      <c r="A1009" s="858" t="s">
        <v>30</v>
      </c>
      <c r="B1009" s="812" t="s">
        <v>35</v>
      </c>
      <c r="C1009" s="822" t="s">
        <v>36</v>
      </c>
      <c r="D1009" s="814" t="s">
        <v>1802</v>
      </c>
      <c r="E1009" s="907">
        <v>0</v>
      </c>
      <c r="F1009" s="816" t="s">
        <v>27</v>
      </c>
      <c r="G1009" s="817" t="s">
        <v>266</v>
      </c>
      <c r="H1009" s="830"/>
      <c r="I1009" s="830">
        <v>150000</v>
      </c>
      <c r="J1009" s="830"/>
      <c r="K1009" s="830">
        <f t="shared" si="89"/>
        <v>150000</v>
      </c>
      <c r="L1009" s="830"/>
      <c r="M1009" s="826">
        <v>150000</v>
      </c>
      <c r="N1009" s="830"/>
      <c r="O1009" s="830"/>
      <c r="P1009" s="830"/>
      <c r="Q1009" s="830"/>
      <c r="R1009" s="1068"/>
      <c r="S1009" s="820"/>
      <c r="T1009" s="1104"/>
    </row>
    <row r="1010" spans="1:20" ht="13.5" customHeight="1" x14ac:dyDescent="0.25">
      <c r="A1010" s="858" t="s">
        <v>30</v>
      </c>
      <c r="B1010" s="812" t="s">
        <v>15</v>
      </c>
      <c r="C1010" s="822" t="s">
        <v>436</v>
      </c>
      <c r="D1010" s="814" t="s">
        <v>1802</v>
      </c>
      <c r="E1010" s="907">
        <v>0</v>
      </c>
      <c r="F1010" s="816" t="s">
        <v>27</v>
      </c>
      <c r="G1010" s="817" t="s">
        <v>266</v>
      </c>
      <c r="H1010" s="830"/>
      <c r="I1010" s="830">
        <v>1200000</v>
      </c>
      <c r="J1010" s="830"/>
      <c r="K1010" s="830">
        <f t="shared" si="89"/>
        <v>1200000</v>
      </c>
      <c r="L1010" s="830"/>
      <c r="M1010" s="826">
        <v>1200000</v>
      </c>
      <c r="N1010" s="830"/>
      <c r="O1010" s="830"/>
      <c r="P1010" s="830"/>
      <c r="Q1010" s="830"/>
      <c r="R1010" s="1068"/>
      <c r="S1010" s="820"/>
      <c r="T1010" s="1104"/>
    </row>
    <row r="1011" spans="1:20" ht="13.5" customHeight="1" x14ac:dyDescent="0.25">
      <c r="A1011" s="858" t="s">
        <v>30</v>
      </c>
      <c r="B1011" s="812" t="s">
        <v>17</v>
      </c>
      <c r="C1011" s="822" t="s">
        <v>18</v>
      </c>
      <c r="D1011" s="814" t="s">
        <v>1802</v>
      </c>
      <c r="E1011" s="907">
        <v>0</v>
      </c>
      <c r="F1011" s="816" t="s">
        <v>27</v>
      </c>
      <c r="G1011" s="817" t="s">
        <v>266</v>
      </c>
      <c r="H1011" s="830"/>
      <c r="I1011" s="830">
        <v>800000</v>
      </c>
      <c r="J1011" s="830"/>
      <c r="K1011" s="830">
        <f t="shared" si="89"/>
        <v>800000</v>
      </c>
      <c r="L1011" s="830"/>
      <c r="M1011" s="826">
        <v>800000</v>
      </c>
      <c r="N1011" s="830"/>
      <c r="O1011" s="830"/>
      <c r="P1011" s="830"/>
      <c r="Q1011" s="830"/>
      <c r="R1011" s="1068"/>
      <c r="S1011" s="820"/>
      <c r="T1011" s="1104"/>
    </row>
    <row r="1012" spans="1:20" ht="13.5" customHeight="1" x14ac:dyDescent="0.25">
      <c r="A1012" s="858" t="s">
        <v>30</v>
      </c>
      <c r="B1012" s="812" t="s">
        <v>19</v>
      </c>
      <c r="C1012" s="822" t="s">
        <v>20</v>
      </c>
      <c r="D1012" s="814" t="s">
        <v>1802</v>
      </c>
      <c r="E1012" s="907">
        <v>0</v>
      </c>
      <c r="F1012" s="816" t="s">
        <v>27</v>
      </c>
      <c r="G1012" s="817" t="s">
        <v>266</v>
      </c>
      <c r="H1012" s="830"/>
      <c r="I1012" s="830">
        <v>50000</v>
      </c>
      <c r="J1012" s="830"/>
      <c r="K1012" s="830">
        <f t="shared" si="89"/>
        <v>50000</v>
      </c>
      <c r="L1012" s="830"/>
      <c r="M1012" s="826">
        <v>50000</v>
      </c>
      <c r="N1012" s="830"/>
      <c r="O1012" s="830"/>
      <c r="P1012" s="830"/>
      <c r="Q1012" s="830"/>
      <c r="R1012" s="1068"/>
      <c r="S1012" s="820"/>
      <c r="T1012" s="1104"/>
    </row>
    <row r="1013" spans="1:20" ht="13.5" customHeight="1" x14ac:dyDescent="0.25">
      <c r="A1013" s="858" t="s">
        <v>30</v>
      </c>
      <c r="B1013" s="812" t="s">
        <v>37</v>
      </c>
      <c r="C1013" s="822" t="s">
        <v>38</v>
      </c>
      <c r="D1013" s="814" t="s">
        <v>1802</v>
      </c>
      <c r="E1013" s="907">
        <v>0</v>
      </c>
      <c r="F1013" s="816" t="s">
        <v>27</v>
      </c>
      <c r="G1013" s="817" t="s">
        <v>266</v>
      </c>
      <c r="H1013" s="830"/>
      <c r="I1013" s="830">
        <v>1100000</v>
      </c>
      <c r="J1013" s="830"/>
      <c r="K1013" s="830">
        <f t="shared" si="89"/>
        <v>1100000</v>
      </c>
      <c r="L1013" s="830"/>
      <c r="M1013" s="826">
        <v>1100000</v>
      </c>
      <c r="N1013" s="830"/>
      <c r="O1013" s="830"/>
      <c r="P1013" s="830"/>
      <c r="Q1013" s="830"/>
      <c r="R1013" s="1068"/>
      <c r="S1013" s="820"/>
      <c r="T1013" s="1104"/>
    </row>
    <row r="1014" spans="1:20" s="831" customFormat="1" ht="13.5" customHeight="1" x14ac:dyDescent="0.25">
      <c r="A1014" s="858" t="s">
        <v>30</v>
      </c>
      <c r="B1014" s="860"/>
      <c r="C1014" s="833" t="s">
        <v>312</v>
      </c>
      <c r="D1014" s="861"/>
      <c r="E1014" s="862"/>
      <c r="F1014" s="863"/>
      <c r="G1014" s="916"/>
      <c r="H1014" s="837">
        <v>3150000</v>
      </c>
      <c r="I1014" s="837">
        <f>SUM(I1004:I1013)</f>
        <v>16650000</v>
      </c>
      <c r="J1014" s="837">
        <v>3150000</v>
      </c>
      <c r="K1014" s="837">
        <f>SUM(K1004:K1013)</f>
        <v>51650000</v>
      </c>
      <c r="L1014" s="837"/>
      <c r="M1014" s="838">
        <f>SUM(M1004:M1013)</f>
        <v>51650000</v>
      </c>
      <c r="N1014" s="837"/>
      <c r="O1014" s="839">
        <v>3600000</v>
      </c>
      <c r="P1014" s="839">
        <f>Q1014-O1014</f>
        <v>1350000</v>
      </c>
      <c r="Q1014" s="839">
        <v>4950000</v>
      </c>
      <c r="R1014" s="1069">
        <f>M1014-Q1014</f>
        <v>46700000</v>
      </c>
      <c r="S1014" s="840"/>
      <c r="T1014" s="1108"/>
    </row>
    <row r="1015" spans="1:20" ht="12" customHeight="1" x14ac:dyDescent="0.25">
      <c r="C1015" s="842"/>
      <c r="G1015" s="917"/>
      <c r="H1015" s="922"/>
      <c r="I1015" s="922"/>
      <c r="J1015" s="922"/>
      <c r="K1015" s="922"/>
      <c r="L1015" s="846"/>
      <c r="M1015" s="847"/>
      <c r="N1015" s="846"/>
      <c r="O1015" s="846"/>
      <c r="P1015" s="846"/>
      <c r="Q1015" s="846"/>
      <c r="S1015" s="848"/>
    </row>
    <row r="1016" spans="1:20" ht="12" customHeight="1" x14ac:dyDescent="0.25">
      <c r="C1016" s="842"/>
      <c r="G1016" s="917"/>
      <c r="H1016" s="922"/>
      <c r="I1016" s="922"/>
      <c r="J1016" s="922"/>
      <c r="K1016" s="922"/>
      <c r="L1016" s="846"/>
      <c r="M1016" s="847"/>
      <c r="N1016" s="846"/>
      <c r="O1016" s="846"/>
      <c r="P1016" s="846"/>
      <c r="Q1016" s="846"/>
      <c r="S1016" s="848"/>
    </row>
    <row r="1017" spans="1:20" ht="13.5" customHeight="1" x14ac:dyDescent="0.25">
      <c r="B1017" s="1238" t="s">
        <v>2129</v>
      </c>
      <c r="C1017" s="1238"/>
      <c r="D1017" s="1238"/>
      <c r="E1017" s="1238"/>
      <c r="F1017" s="1238"/>
      <c r="G1017" s="1238"/>
      <c r="H1017" s="1238"/>
      <c r="I1017" s="1238"/>
      <c r="J1017" s="1238"/>
      <c r="K1017" s="1238"/>
      <c r="L1017" s="1238"/>
      <c r="M1017" s="1238"/>
      <c r="N1017" s="1238"/>
      <c r="O1017" s="1238"/>
      <c r="P1017" s="1238"/>
      <c r="Q1017" s="1238"/>
      <c r="R1017" s="1238"/>
      <c r="S1017" s="1238"/>
    </row>
    <row r="1018" spans="1:20" ht="13.5" customHeight="1" x14ac:dyDescent="0.25">
      <c r="B1018" s="881" t="s">
        <v>1582</v>
      </c>
      <c r="C1018" s="882"/>
      <c r="D1018" s="883"/>
      <c r="E1018" s="883"/>
      <c r="F1018" s="883"/>
      <c r="G1018" s="883"/>
      <c r="H1018" s="884"/>
      <c r="I1018" s="884"/>
      <c r="J1018" s="884"/>
      <c r="K1018" s="884"/>
      <c r="L1018" s="884"/>
      <c r="M1018" s="885"/>
      <c r="N1018" s="884"/>
      <c r="O1018" s="884"/>
      <c r="P1018" s="884"/>
      <c r="Q1018" s="884"/>
      <c r="R1018" s="1074"/>
      <c r="S1018" s="886"/>
    </row>
    <row r="1019" spans="1:20" s="802" customFormat="1" ht="30" x14ac:dyDescent="0.25">
      <c r="B1019" s="1234" t="s">
        <v>970</v>
      </c>
      <c r="C1019" s="1239" t="s">
        <v>938</v>
      </c>
      <c r="D1019" s="1236" t="s">
        <v>1024</v>
      </c>
      <c r="E1019" s="1230" t="s">
        <v>1025</v>
      </c>
      <c r="F1019" s="1236" t="s">
        <v>1026</v>
      </c>
      <c r="G1019" s="1232" t="s">
        <v>1027</v>
      </c>
      <c r="H1019" s="803" t="s">
        <v>1862</v>
      </c>
      <c r="I1019" s="804" t="s">
        <v>1833</v>
      </c>
      <c r="J1019" s="803" t="s">
        <v>1862</v>
      </c>
      <c r="K1019" s="1228" t="s">
        <v>1948</v>
      </c>
      <c r="L1019" s="1228" t="s">
        <v>1947</v>
      </c>
      <c r="M1019" s="805" t="s">
        <v>1818</v>
      </c>
      <c r="N1019" s="1228" t="s">
        <v>1819</v>
      </c>
      <c r="O1019" s="806" t="s">
        <v>2115</v>
      </c>
      <c r="P1019" s="1090" t="s">
        <v>2135</v>
      </c>
      <c r="Q1019" s="1090" t="s">
        <v>2136</v>
      </c>
      <c r="R1019" s="1065" t="s">
        <v>2132</v>
      </c>
      <c r="S1019" s="807" t="s">
        <v>1850</v>
      </c>
      <c r="T1019" s="1110" t="s">
        <v>1028</v>
      </c>
    </row>
    <row r="1020" spans="1:20" s="802" customFormat="1" x14ac:dyDescent="0.25">
      <c r="B1020" s="1235"/>
      <c r="C1020" s="1240"/>
      <c r="D1020" s="1237"/>
      <c r="E1020" s="1231"/>
      <c r="F1020" s="1237"/>
      <c r="G1020" s="1233"/>
      <c r="H1020" s="808"/>
      <c r="I1020" s="808" t="s">
        <v>939</v>
      </c>
      <c r="J1020" s="808"/>
      <c r="K1020" s="1229"/>
      <c r="L1020" s="1229"/>
      <c r="M1020" s="809" t="s">
        <v>939</v>
      </c>
      <c r="N1020" s="1229"/>
      <c r="O1020" s="808" t="s">
        <v>939</v>
      </c>
      <c r="P1020" s="808" t="s">
        <v>939</v>
      </c>
      <c r="Q1020" s="808" t="s">
        <v>939</v>
      </c>
      <c r="R1020" s="1066" t="s">
        <v>939</v>
      </c>
      <c r="S1020" s="810"/>
      <c r="T1020" s="1107"/>
    </row>
    <row r="1021" spans="1:20" s="828" customFormat="1" ht="13.5" customHeight="1" x14ac:dyDescent="0.25">
      <c r="A1021" s="858" t="s">
        <v>30</v>
      </c>
      <c r="B1021" s="823" t="s">
        <v>161</v>
      </c>
      <c r="C1021" s="822" t="s">
        <v>233</v>
      </c>
      <c r="D1021" s="814" t="s">
        <v>1802</v>
      </c>
      <c r="E1021" s="907">
        <v>0</v>
      </c>
      <c r="F1021" s="823" t="s">
        <v>27</v>
      </c>
      <c r="G1021" s="896" t="s">
        <v>235</v>
      </c>
      <c r="H1021" s="871"/>
      <c r="I1021" s="871">
        <v>30000000</v>
      </c>
      <c r="J1021" s="871"/>
      <c r="K1021" s="871">
        <f>M1021</f>
        <v>0</v>
      </c>
      <c r="L1021" s="871"/>
      <c r="M1021" s="871">
        <v>0</v>
      </c>
      <c r="N1021" s="871"/>
      <c r="O1021" s="871"/>
      <c r="P1021" s="871"/>
      <c r="Q1021" s="871"/>
      <c r="R1021" s="1068">
        <f t="shared" ref="R1021:R1031" si="90">M1021-O1021</f>
        <v>0</v>
      </c>
      <c r="S1021" s="827"/>
      <c r="T1021" s="975"/>
    </row>
    <row r="1022" spans="1:20" s="828" customFormat="1" ht="13.5" customHeight="1" x14ac:dyDescent="0.25">
      <c r="A1022" s="858" t="s">
        <v>30</v>
      </c>
      <c r="B1022" s="823" t="s">
        <v>450</v>
      </c>
      <c r="C1022" s="822" t="s">
        <v>772</v>
      </c>
      <c r="D1022" s="814" t="s">
        <v>1802</v>
      </c>
      <c r="E1022" s="907">
        <v>0</v>
      </c>
      <c r="F1022" s="823" t="s">
        <v>27</v>
      </c>
      <c r="G1022" s="896" t="s">
        <v>235</v>
      </c>
      <c r="H1022" s="871"/>
      <c r="I1022" s="871">
        <v>30000000</v>
      </c>
      <c r="J1022" s="871"/>
      <c r="K1022" s="871">
        <f t="shared" ref="K1022:K1030" si="91">M1022</f>
        <v>30000000</v>
      </c>
      <c r="L1022" s="871"/>
      <c r="M1022" s="871">
        <v>30000000</v>
      </c>
      <c r="N1022" s="871"/>
      <c r="O1022" s="871"/>
      <c r="P1022" s="871"/>
      <c r="Q1022" s="871"/>
      <c r="R1022" s="1068">
        <f t="shared" si="90"/>
        <v>30000000</v>
      </c>
      <c r="S1022" s="827"/>
      <c r="T1022" s="822"/>
    </row>
    <row r="1023" spans="1:20" s="828" customFormat="1" ht="13.5" customHeight="1" x14ac:dyDescent="0.25">
      <c r="A1023" s="858" t="s">
        <v>30</v>
      </c>
      <c r="B1023" s="890" t="s">
        <v>158</v>
      </c>
      <c r="C1023" s="822" t="s">
        <v>366</v>
      </c>
      <c r="D1023" s="814" t="s">
        <v>1802</v>
      </c>
      <c r="E1023" s="907">
        <v>0</v>
      </c>
      <c r="F1023" s="823" t="s">
        <v>27</v>
      </c>
      <c r="G1023" s="896" t="s">
        <v>235</v>
      </c>
      <c r="H1023" s="871"/>
      <c r="I1023" s="871">
        <v>2000000</v>
      </c>
      <c r="J1023" s="871"/>
      <c r="K1023" s="871">
        <f t="shared" si="91"/>
        <v>0</v>
      </c>
      <c r="L1023" s="871"/>
      <c r="M1023" s="871">
        <v>0</v>
      </c>
      <c r="N1023" s="871"/>
      <c r="O1023" s="871"/>
      <c r="P1023" s="871"/>
      <c r="Q1023" s="871"/>
      <c r="R1023" s="1068">
        <f t="shared" si="90"/>
        <v>0</v>
      </c>
      <c r="S1023" s="827"/>
      <c r="T1023" s="822"/>
    </row>
    <row r="1024" spans="1:20" s="828" customFormat="1" ht="13.5" customHeight="1" x14ac:dyDescent="0.25">
      <c r="A1024" s="858" t="s">
        <v>30</v>
      </c>
      <c r="B1024" s="823" t="s">
        <v>206</v>
      </c>
      <c r="C1024" s="822" t="s">
        <v>1857</v>
      </c>
      <c r="D1024" s="814" t="s">
        <v>1802</v>
      </c>
      <c r="E1024" s="907">
        <v>0</v>
      </c>
      <c r="F1024" s="823" t="s">
        <v>27</v>
      </c>
      <c r="G1024" s="896" t="s">
        <v>235</v>
      </c>
      <c r="H1024" s="871"/>
      <c r="I1024" s="871">
        <v>1800000</v>
      </c>
      <c r="J1024" s="871"/>
      <c r="K1024" s="871">
        <f t="shared" si="91"/>
        <v>0</v>
      </c>
      <c r="L1024" s="871"/>
      <c r="M1024" s="871">
        <v>0</v>
      </c>
      <c r="N1024" s="871"/>
      <c r="O1024" s="871"/>
      <c r="P1024" s="871"/>
      <c r="Q1024" s="871"/>
      <c r="R1024" s="1068">
        <f t="shared" si="90"/>
        <v>0</v>
      </c>
      <c r="S1024" s="827"/>
      <c r="T1024" s="822"/>
    </row>
    <row r="1025" spans="1:20" s="828" customFormat="1" ht="13.5" customHeight="1" x14ac:dyDescent="0.25">
      <c r="A1025" s="858" t="s">
        <v>30</v>
      </c>
      <c r="B1025" s="823" t="s">
        <v>207</v>
      </c>
      <c r="C1025" s="822" t="s">
        <v>220</v>
      </c>
      <c r="D1025" s="814" t="s">
        <v>1802</v>
      </c>
      <c r="E1025" s="907">
        <v>0</v>
      </c>
      <c r="F1025" s="823" t="s">
        <v>27</v>
      </c>
      <c r="G1025" s="896" t="s">
        <v>235</v>
      </c>
      <c r="H1025" s="871"/>
      <c r="I1025" s="871">
        <v>2500000</v>
      </c>
      <c r="J1025" s="871"/>
      <c r="K1025" s="871">
        <f t="shared" si="91"/>
        <v>0</v>
      </c>
      <c r="L1025" s="871"/>
      <c r="M1025" s="871">
        <v>0</v>
      </c>
      <c r="N1025" s="871"/>
      <c r="O1025" s="871"/>
      <c r="P1025" s="871"/>
      <c r="Q1025" s="871"/>
      <c r="R1025" s="1068">
        <f t="shared" si="90"/>
        <v>0</v>
      </c>
      <c r="S1025" s="827"/>
      <c r="T1025" s="822"/>
    </row>
    <row r="1026" spans="1:20" s="828" customFormat="1" ht="13.5" customHeight="1" x14ac:dyDescent="0.25">
      <c r="A1026" s="858" t="s">
        <v>30</v>
      </c>
      <c r="B1026" s="823" t="s">
        <v>208</v>
      </c>
      <c r="C1026" s="822" t="s">
        <v>751</v>
      </c>
      <c r="D1026" s="814" t="s">
        <v>1802</v>
      </c>
      <c r="E1026" s="907">
        <v>0</v>
      </c>
      <c r="F1026" s="823" t="s">
        <v>27</v>
      </c>
      <c r="G1026" s="896" t="s">
        <v>235</v>
      </c>
      <c r="H1026" s="871"/>
      <c r="I1026" s="871">
        <v>1500000</v>
      </c>
      <c r="J1026" s="871"/>
      <c r="K1026" s="871">
        <f t="shared" si="91"/>
        <v>0</v>
      </c>
      <c r="L1026" s="871"/>
      <c r="M1026" s="871">
        <v>0</v>
      </c>
      <c r="N1026" s="871"/>
      <c r="O1026" s="871"/>
      <c r="P1026" s="871"/>
      <c r="Q1026" s="871"/>
      <c r="R1026" s="1068">
        <f t="shared" si="90"/>
        <v>0</v>
      </c>
      <c r="S1026" s="827"/>
      <c r="T1026" s="822"/>
    </row>
    <row r="1027" spans="1:20" s="828" customFormat="1" ht="13.5" customHeight="1" x14ac:dyDescent="0.25">
      <c r="A1027" s="858" t="s">
        <v>30</v>
      </c>
      <c r="B1027" s="890" t="s">
        <v>501</v>
      </c>
      <c r="C1027" s="822" t="s">
        <v>227</v>
      </c>
      <c r="D1027" s="814" t="s">
        <v>1802</v>
      </c>
      <c r="E1027" s="907">
        <v>0</v>
      </c>
      <c r="F1027" s="823" t="s">
        <v>27</v>
      </c>
      <c r="G1027" s="896" t="s">
        <v>235</v>
      </c>
      <c r="H1027" s="871"/>
      <c r="I1027" s="871">
        <v>700000</v>
      </c>
      <c r="J1027" s="871"/>
      <c r="K1027" s="871">
        <f t="shared" si="91"/>
        <v>0</v>
      </c>
      <c r="L1027" s="871"/>
      <c r="M1027" s="871">
        <v>0</v>
      </c>
      <c r="N1027" s="871"/>
      <c r="O1027" s="871"/>
      <c r="P1027" s="871"/>
      <c r="Q1027" s="871"/>
      <c r="R1027" s="1068">
        <f t="shared" si="90"/>
        <v>0</v>
      </c>
      <c r="S1027" s="827"/>
      <c r="T1027" s="822"/>
    </row>
    <row r="1028" spans="1:20" s="828" customFormat="1" ht="13.5" customHeight="1" x14ac:dyDescent="0.25">
      <c r="A1028" s="858" t="s">
        <v>30</v>
      </c>
      <c r="B1028" s="890" t="s">
        <v>231</v>
      </c>
      <c r="C1028" s="822" t="s">
        <v>229</v>
      </c>
      <c r="D1028" s="814" t="s">
        <v>1802</v>
      </c>
      <c r="E1028" s="907">
        <v>0</v>
      </c>
      <c r="F1028" s="823" t="s">
        <v>27</v>
      </c>
      <c r="G1028" s="896" t="s">
        <v>235</v>
      </c>
      <c r="H1028" s="871"/>
      <c r="I1028" s="871">
        <v>1000000</v>
      </c>
      <c r="J1028" s="871"/>
      <c r="K1028" s="871">
        <f t="shared" si="91"/>
        <v>0</v>
      </c>
      <c r="L1028" s="871"/>
      <c r="M1028" s="871">
        <v>0</v>
      </c>
      <c r="N1028" s="871"/>
      <c r="O1028" s="871"/>
      <c r="P1028" s="871"/>
      <c r="Q1028" s="871"/>
      <c r="R1028" s="1068">
        <f t="shared" si="90"/>
        <v>0</v>
      </c>
      <c r="S1028" s="827"/>
      <c r="T1028" s="822"/>
    </row>
    <row r="1029" spans="1:20" s="828" customFormat="1" ht="13.5" customHeight="1" x14ac:dyDescent="0.25">
      <c r="A1029" s="858" t="s">
        <v>30</v>
      </c>
      <c r="B1029" s="890" t="s">
        <v>503</v>
      </c>
      <c r="C1029" s="822" t="s">
        <v>230</v>
      </c>
      <c r="D1029" s="814" t="s">
        <v>1802</v>
      </c>
      <c r="E1029" s="907">
        <v>0</v>
      </c>
      <c r="F1029" s="823" t="s">
        <v>27</v>
      </c>
      <c r="G1029" s="896" t="s">
        <v>235</v>
      </c>
      <c r="H1029" s="871"/>
      <c r="I1029" s="871">
        <v>2000000</v>
      </c>
      <c r="J1029" s="871"/>
      <c r="K1029" s="871">
        <f t="shared" si="91"/>
        <v>0</v>
      </c>
      <c r="L1029" s="871"/>
      <c r="M1029" s="871">
        <v>0</v>
      </c>
      <c r="N1029" s="871"/>
      <c r="O1029" s="871"/>
      <c r="P1029" s="871"/>
      <c r="Q1029" s="871"/>
      <c r="R1029" s="1068">
        <f t="shared" si="90"/>
        <v>0</v>
      </c>
      <c r="S1029" s="827"/>
      <c r="T1029" s="822"/>
    </row>
    <row r="1030" spans="1:20" s="828" customFormat="1" ht="13.5" customHeight="1" x14ac:dyDescent="0.25">
      <c r="A1030" s="858" t="s">
        <v>30</v>
      </c>
      <c r="B1030" s="890" t="s">
        <v>983</v>
      </c>
      <c r="C1030" s="822" t="s">
        <v>232</v>
      </c>
      <c r="D1030" s="814" t="s">
        <v>1802</v>
      </c>
      <c r="E1030" s="907">
        <v>0</v>
      </c>
      <c r="F1030" s="823" t="s">
        <v>27</v>
      </c>
      <c r="G1030" s="896" t="s">
        <v>235</v>
      </c>
      <c r="H1030" s="871"/>
      <c r="I1030" s="871">
        <v>500000</v>
      </c>
      <c r="J1030" s="871"/>
      <c r="K1030" s="871">
        <f t="shared" si="91"/>
        <v>0</v>
      </c>
      <c r="L1030" s="871"/>
      <c r="M1030" s="871">
        <v>0</v>
      </c>
      <c r="N1030" s="871"/>
      <c r="O1030" s="871"/>
      <c r="P1030" s="871"/>
      <c r="Q1030" s="871"/>
      <c r="R1030" s="1068">
        <f t="shared" si="90"/>
        <v>0</v>
      </c>
      <c r="S1030" s="827"/>
      <c r="T1030" s="822"/>
    </row>
    <row r="1031" spans="1:20" s="828" customFormat="1" ht="13.5" customHeight="1" x14ac:dyDescent="0.25">
      <c r="A1031" s="858" t="s">
        <v>30</v>
      </c>
      <c r="B1031" s="887"/>
      <c r="C1031" s="833" t="s">
        <v>26</v>
      </c>
      <c r="D1031" s="873"/>
      <c r="E1031" s="911"/>
      <c r="F1031" s="873"/>
      <c r="G1031" s="912"/>
      <c r="H1031" s="768"/>
      <c r="I1031" s="768">
        <f>SUM(I1021:I1030)</f>
        <v>72000000</v>
      </c>
      <c r="J1031" s="768"/>
      <c r="K1031" s="768">
        <f>SUM(K1021:K1030)</f>
        <v>30000000</v>
      </c>
      <c r="L1031" s="768"/>
      <c r="M1031" s="768">
        <f>SUM(M1021:M1030)</f>
        <v>30000000</v>
      </c>
      <c r="N1031" s="768"/>
      <c r="O1031" s="899"/>
      <c r="P1031" s="899"/>
      <c r="Q1031" s="899"/>
      <c r="R1031" s="1069">
        <f t="shared" si="90"/>
        <v>30000000</v>
      </c>
      <c r="S1031" s="908"/>
      <c r="T1031" s="1003"/>
    </row>
    <row r="1032" spans="1:20" s="828" customFormat="1" ht="13.5" customHeight="1" x14ac:dyDescent="0.25">
      <c r="A1032" s="858"/>
      <c r="B1032" s="888"/>
      <c r="C1032" s="842"/>
      <c r="D1032" s="877"/>
      <c r="E1032" s="913"/>
      <c r="F1032" s="877"/>
      <c r="G1032" s="914"/>
      <c r="H1032" s="771"/>
      <c r="I1032" s="771"/>
      <c r="J1032" s="771"/>
      <c r="K1032" s="771"/>
      <c r="L1032" s="771"/>
      <c r="M1032" s="771"/>
      <c r="N1032" s="771"/>
      <c r="O1032" s="771"/>
      <c r="P1032" s="771"/>
      <c r="Q1032" s="771"/>
      <c r="R1032" s="1072"/>
      <c r="S1032" s="904"/>
    </row>
    <row r="1033" spans="1:20" s="828" customFormat="1" ht="13.5" customHeight="1" x14ac:dyDescent="0.25">
      <c r="A1033" s="858"/>
      <c r="B1033" s="888"/>
      <c r="C1033" s="842"/>
      <c r="D1033" s="877"/>
      <c r="E1033" s="913"/>
      <c r="F1033" s="877"/>
      <c r="G1033" s="914"/>
      <c r="H1033" s="771"/>
      <c r="I1033" s="771"/>
      <c r="J1033" s="771"/>
      <c r="K1033" s="771"/>
      <c r="L1033" s="771"/>
      <c r="M1033" s="771"/>
      <c r="N1033" s="771"/>
      <c r="O1033" s="771"/>
      <c r="P1033" s="771"/>
      <c r="Q1033" s="771"/>
      <c r="R1033" s="1072"/>
      <c r="S1033" s="904"/>
    </row>
    <row r="1034" spans="1:20" s="828" customFormat="1" ht="13.5" customHeight="1" x14ac:dyDescent="0.25">
      <c r="A1034" s="858"/>
      <c r="B1034" s="888"/>
      <c r="C1034" s="842"/>
      <c r="D1034" s="877"/>
      <c r="E1034" s="913"/>
      <c r="F1034" s="877"/>
      <c r="G1034" s="914"/>
      <c r="H1034" s="771"/>
      <c r="I1034" s="771"/>
      <c r="J1034" s="771"/>
      <c r="K1034" s="771"/>
      <c r="L1034" s="771"/>
      <c r="M1034" s="771"/>
      <c r="N1034" s="771"/>
      <c r="O1034" s="771"/>
      <c r="P1034" s="771"/>
      <c r="Q1034" s="771"/>
      <c r="R1034" s="1072"/>
      <c r="S1034" s="904"/>
    </row>
    <row r="1035" spans="1:20" s="828" customFormat="1" x14ac:dyDescent="0.25">
      <c r="A1035" s="858"/>
      <c r="B1035" s="888"/>
      <c r="C1035" s="842"/>
      <c r="D1035" s="877"/>
      <c r="E1035" s="913"/>
      <c r="F1035" s="877"/>
      <c r="G1035" s="914"/>
      <c r="H1035" s="771"/>
      <c r="I1035" s="771"/>
      <c r="J1035" s="771"/>
      <c r="K1035" s="771"/>
      <c r="L1035" s="771"/>
      <c r="M1035" s="771"/>
      <c r="N1035" s="771"/>
      <c r="O1035" s="771"/>
      <c r="P1035" s="771"/>
      <c r="Q1035" s="771"/>
      <c r="R1035" s="1075"/>
      <c r="S1035" s="904"/>
    </row>
    <row r="1036" spans="1:20" x14ac:dyDescent="0.25">
      <c r="B1036" s="1238" t="s">
        <v>2128</v>
      </c>
      <c r="C1036" s="1238"/>
      <c r="D1036" s="1238"/>
      <c r="E1036" s="1238"/>
      <c r="F1036" s="1238"/>
      <c r="G1036" s="1238"/>
      <c r="H1036" s="1238"/>
      <c r="I1036" s="1238"/>
      <c r="J1036" s="1238"/>
      <c r="K1036" s="1238"/>
      <c r="L1036" s="1238"/>
      <c r="M1036" s="1238"/>
      <c r="N1036" s="1238"/>
      <c r="O1036" s="1238"/>
      <c r="P1036" s="1238"/>
      <c r="Q1036" s="1238"/>
      <c r="R1036" s="1238"/>
      <c r="S1036" s="1238"/>
    </row>
    <row r="1037" spans="1:20" x14ac:dyDescent="0.25">
      <c r="B1037" s="881" t="s">
        <v>1583</v>
      </c>
      <c r="C1037" s="882"/>
      <c r="D1037" s="883"/>
      <c r="E1037" s="883"/>
      <c r="F1037" s="883"/>
      <c r="G1037" s="883"/>
      <c r="H1037" s="884"/>
      <c r="I1037" s="884"/>
      <c r="J1037" s="884"/>
      <c r="K1037" s="884"/>
      <c r="L1037" s="884"/>
      <c r="M1037" s="885"/>
      <c r="N1037" s="884"/>
      <c r="O1037" s="884"/>
      <c r="P1037" s="884"/>
      <c r="Q1037" s="884"/>
      <c r="R1037" s="1074"/>
      <c r="S1037" s="886"/>
    </row>
    <row r="1038" spans="1:20" s="802" customFormat="1" ht="30" x14ac:dyDescent="0.25">
      <c r="B1038" s="1234" t="s">
        <v>970</v>
      </c>
      <c r="C1038" s="1239" t="s">
        <v>938</v>
      </c>
      <c r="D1038" s="1236" t="s">
        <v>1024</v>
      </c>
      <c r="E1038" s="1230" t="s">
        <v>1025</v>
      </c>
      <c r="F1038" s="1236" t="s">
        <v>1026</v>
      </c>
      <c r="G1038" s="1232" t="s">
        <v>1027</v>
      </c>
      <c r="H1038" s="803" t="s">
        <v>1862</v>
      </c>
      <c r="I1038" s="804" t="s">
        <v>1833</v>
      </c>
      <c r="J1038" s="803" t="s">
        <v>1862</v>
      </c>
      <c r="K1038" s="1228" t="s">
        <v>1948</v>
      </c>
      <c r="L1038" s="1228" t="s">
        <v>1947</v>
      </c>
      <c r="M1038" s="805" t="s">
        <v>1818</v>
      </c>
      <c r="N1038" s="1228" t="s">
        <v>1819</v>
      </c>
      <c r="O1038" s="806" t="s">
        <v>2115</v>
      </c>
      <c r="P1038" s="1090" t="s">
        <v>2135</v>
      </c>
      <c r="Q1038" s="1090" t="s">
        <v>2136</v>
      </c>
      <c r="R1038" s="1065" t="s">
        <v>2132</v>
      </c>
      <c r="S1038" s="807" t="s">
        <v>1850</v>
      </c>
      <c r="T1038" s="1110" t="s">
        <v>1028</v>
      </c>
    </row>
    <row r="1039" spans="1:20" s="802" customFormat="1" x14ac:dyDescent="0.25">
      <c r="B1039" s="1235"/>
      <c r="C1039" s="1240"/>
      <c r="D1039" s="1237"/>
      <c r="E1039" s="1231"/>
      <c r="F1039" s="1237"/>
      <c r="G1039" s="1233"/>
      <c r="H1039" s="808"/>
      <c r="I1039" s="808" t="s">
        <v>939</v>
      </c>
      <c r="J1039" s="808"/>
      <c r="K1039" s="1229"/>
      <c r="L1039" s="1229"/>
      <c r="M1039" s="809" t="s">
        <v>939</v>
      </c>
      <c r="N1039" s="1229"/>
      <c r="O1039" s="808" t="s">
        <v>939</v>
      </c>
      <c r="P1039" s="808" t="s">
        <v>939</v>
      </c>
      <c r="Q1039" s="808" t="s">
        <v>939</v>
      </c>
      <c r="R1039" s="1066" t="s">
        <v>939</v>
      </c>
      <c r="S1039" s="810"/>
      <c r="T1039" s="1107"/>
    </row>
    <row r="1040" spans="1:20" x14ac:dyDescent="0.25">
      <c r="A1040" s="858" t="s">
        <v>390</v>
      </c>
      <c r="B1040" s="812" t="s">
        <v>24</v>
      </c>
      <c r="C1040" s="813" t="s">
        <v>290</v>
      </c>
      <c r="D1040" s="814" t="s">
        <v>1</v>
      </c>
      <c r="E1040" s="907">
        <v>0</v>
      </c>
      <c r="F1040" s="816">
        <v>23510200</v>
      </c>
      <c r="G1040" s="817" t="s">
        <v>266</v>
      </c>
      <c r="H1040" s="818">
        <v>107570452</v>
      </c>
      <c r="I1040" s="818">
        <v>291576160</v>
      </c>
      <c r="J1040" s="818">
        <v>107570452</v>
      </c>
      <c r="K1040" s="818">
        <f>M1040</f>
        <v>291576160</v>
      </c>
      <c r="L1040" s="818"/>
      <c r="M1040" s="819">
        <v>291576160</v>
      </c>
      <c r="N1040" s="818"/>
      <c r="O1040" s="818">
        <v>129560955</v>
      </c>
      <c r="P1040" s="818">
        <f>Q1040-O1040</f>
        <v>62294907.729999989</v>
      </c>
      <c r="Q1040" s="818">
        <v>191855862.72999999</v>
      </c>
      <c r="R1040" s="1068">
        <f>M1040-Q1040</f>
        <v>99720297.270000011</v>
      </c>
      <c r="S1040" s="909"/>
      <c r="T1040" s="1117"/>
    </row>
    <row r="1041" spans="1:20" x14ac:dyDescent="0.25">
      <c r="A1041" s="858" t="s">
        <v>390</v>
      </c>
      <c r="B1041" s="825" t="s">
        <v>25</v>
      </c>
      <c r="C1041" s="822" t="s">
        <v>59</v>
      </c>
      <c r="D1041" s="829" t="s">
        <v>1</v>
      </c>
      <c r="E1041" s="907">
        <v>0</v>
      </c>
      <c r="F1041" s="816">
        <v>23510200</v>
      </c>
      <c r="G1041" s="817" t="s">
        <v>266</v>
      </c>
      <c r="H1041" s="830">
        <v>2000000</v>
      </c>
      <c r="I1041" s="830">
        <v>5450000</v>
      </c>
      <c r="J1041" s="830">
        <v>2000000</v>
      </c>
      <c r="K1041" s="830">
        <f>M1041</f>
        <v>5450000</v>
      </c>
      <c r="L1041" s="830"/>
      <c r="M1041" s="826">
        <v>5450000</v>
      </c>
      <c r="N1041" s="830"/>
      <c r="O1041" s="830"/>
      <c r="P1041" s="830">
        <f t="shared" ref="P1041:P1044" si="92">Q1041-O1041</f>
        <v>3000000</v>
      </c>
      <c r="Q1041" s="830">
        <v>3000000</v>
      </c>
      <c r="R1041" s="1068">
        <f t="shared" ref="R1041:R1061" si="93">M1041-Q1041</f>
        <v>2450000</v>
      </c>
      <c r="S1041" s="820"/>
      <c r="T1041" s="1104"/>
    </row>
    <row r="1042" spans="1:20" x14ac:dyDescent="0.25">
      <c r="A1042" s="858" t="s">
        <v>390</v>
      </c>
      <c r="B1042" s="812" t="s">
        <v>67</v>
      </c>
      <c r="C1042" s="822" t="s">
        <v>92</v>
      </c>
      <c r="D1042" s="829" t="s">
        <v>1</v>
      </c>
      <c r="E1042" s="907">
        <v>0</v>
      </c>
      <c r="F1042" s="816">
        <v>23510200</v>
      </c>
      <c r="G1042" s="817" t="s">
        <v>266</v>
      </c>
      <c r="H1042" s="830">
        <v>250000</v>
      </c>
      <c r="I1042" s="830">
        <v>500000</v>
      </c>
      <c r="J1042" s="830">
        <v>250000</v>
      </c>
      <c r="K1042" s="830">
        <f t="shared" ref="K1042:K1061" si="94">M1042</f>
        <v>500000</v>
      </c>
      <c r="L1042" s="830"/>
      <c r="M1042" s="826">
        <v>500000</v>
      </c>
      <c r="N1042" s="830"/>
      <c r="O1042" s="830"/>
      <c r="P1042" s="830">
        <f t="shared" si="92"/>
        <v>0</v>
      </c>
      <c r="Q1042" s="830"/>
      <c r="R1042" s="1068">
        <f t="shared" si="93"/>
        <v>500000</v>
      </c>
      <c r="S1042" s="820"/>
      <c r="T1042" s="1104"/>
    </row>
    <row r="1043" spans="1:20" x14ac:dyDescent="0.25">
      <c r="A1043" s="858" t="s">
        <v>390</v>
      </c>
      <c r="B1043" s="812" t="s">
        <v>392</v>
      </c>
      <c r="C1043" s="822" t="s">
        <v>393</v>
      </c>
      <c r="D1043" s="829" t="s">
        <v>1</v>
      </c>
      <c r="E1043" s="907">
        <v>0</v>
      </c>
      <c r="F1043" s="816">
        <v>23510200</v>
      </c>
      <c r="G1043" s="817" t="s">
        <v>266</v>
      </c>
      <c r="H1043" s="830"/>
      <c r="I1043" s="830">
        <v>250000</v>
      </c>
      <c r="J1043" s="830"/>
      <c r="K1043" s="830">
        <f t="shared" si="94"/>
        <v>250000</v>
      </c>
      <c r="L1043" s="830"/>
      <c r="M1043" s="826">
        <v>250000</v>
      </c>
      <c r="N1043" s="830"/>
      <c r="O1043" s="830"/>
      <c r="P1043" s="830">
        <f t="shared" si="92"/>
        <v>0</v>
      </c>
      <c r="Q1043" s="830"/>
      <c r="R1043" s="1068">
        <f t="shared" si="93"/>
        <v>250000</v>
      </c>
      <c r="S1043" s="820"/>
      <c r="T1043" s="1104"/>
    </row>
    <row r="1044" spans="1:20" x14ac:dyDescent="0.25">
      <c r="A1044" s="858" t="s">
        <v>390</v>
      </c>
      <c r="B1044" s="812" t="s">
        <v>95</v>
      </c>
      <c r="C1044" s="822" t="s">
        <v>96</v>
      </c>
      <c r="D1044" s="829" t="s">
        <v>1</v>
      </c>
      <c r="E1044" s="907">
        <v>0</v>
      </c>
      <c r="F1044" s="816">
        <v>23510200</v>
      </c>
      <c r="G1044" s="817" t="s">
        <v>266</v>
      </c>
      <c r="H1044" s="830"/>
      <c r="I1044" s="830">
        <v>250000</v>
      </c>
      <c r="J1044" s="830"/>
      <c r="K1044" s="830">
        <f t="shared" si="94"/>
        <v>250000</v>
      </c>
      <c r="L1044" s="830"/>
      <c r="M1044" s="826">
        <v>250000</v>
      </c>
      <c r="N1044" s="830"/>
      <c r="O1044" s="830"/>
      <c r="P1044" s="830">
        <f t="shared" si="92"/>
        <v>0</v>
      </c>
      <c r="Q1044" s="830"/>
      <c r="R1044" s="1068">
        <f t="shared" si="93"/>
        <v>250000</v>
      </c>
      <c r="S1044" s="820"/>
      <c r="T1044" s="1104"/>
    </row>
    <row r="1045" spans="1:20" x14ac:dyDescent="0.25">
      <c r="A1045" s="858" t="s">
        <v>390</v>
      </c>
      <c r="B1045" s="812" t="s">
        <v>3</v>
      </c>
      <c r="C1045" s="822" t="s">
        <v>4</v>
      </c>
      <c r="D1045" s="829" t="s">
        <v>1</v>
      </c>
      <c r="E1045" s="907">
        <v>0</v>
      </c>
      <c r="F1045" s="816">
        <v>23510200</v>
      </c>
      <c r="G1045" s="817" t="s">
        <v>266</v>
      </c>
      <c r="H1045" s="830">
        <v>250000</v>
      </c>
      <c r="I1045" s="830">
        <v>1250000</v>
      </c>
      <c r="J1045" s="830">
        <v>250000</v>
      </c>
      <c r="K1045" s="830">
        <f t="shared" si="94"/>
        <v>1250000</v>
      </c>
      <c r="L1045" s="830"/>
      <c r="M1045" s="826">
        <v>1250000</v>
      </c>
      <c r="N1045" s="830"/>
      <c r="O1045" s="830">
        <v>1000000</v>
      </c>
      <c r="P1045" s="830">
        <f>Q1045-O1045</f>
        <v>0</v>
      </c>
      <c r="Q1045" s="830">
        <v>1000000</v>
      </c>
      <c r="R1045" s="1068">
        <f t="shared" si="93"/>
        <v>250000</v>
      </c>
      <c r="S1045" s="820"/>
      <c r="T1045" s="1104"/>
    </row>
    <row r="1046" spans="1:20" x14ac:dyDescent="0.25">
      <c r="A1046" s="858" t="s">
        <v>390</v>
      </c>
      <c r="B1046" s="812" t="s">
        <v>85</v>
      </c>
      <c r="C1046" s="822" t="s">
        <v>86</v>
      </c>
      <c r="D1046" s="829" t="s">
        <v>1</v>
      </c>
      <c r="E1046" s="907">
        <v>0</v>
      </c>
      <c r="F1046" s="816">
        <v>23510200</v>
      </c>
      <c r="G1046" s="817" t="s">
        <v>266</v>
      </c>
      <c r="H1046" s="830"/>
      <c r="I1046" s="830">
        <v>250000</v>
      </c>
      <c r="J1046" s="830"/>
      <c r="K1046" s="830">
        <f t="shared" si="94"/>
        <v>250000</v>
      </c>
      <c r="L1046" s="830"/>
      <c r="M1046" s="826">
        <v>250000</v>
      </c>
      <c r="N1046" s="830"/>
      <c r="O1046" s="830"/>
      <c r="P1046" s="830">
        <f t="shared" ref="P1046:P1061" si="95">Q1046-O1046</f>
        <v>0</v>
      </c>
      <c r="Q1046" s="830"/>
      <c r="R1046" s="1068">
        <f t="shared" si="93"/>
        <v>250000</v>
      </c>
      <c r="S1046" s="820"/>
      <c r="T1046" s="1104"/>
    </row>
    <row r="1047" spans="1:20" x14ac:dyDescent="0.25">
      <c r="A1047" s="858" t="s">
        <v>390</v>
      </c>
      <c r="B1047" s="812" t="s">
        <v>5</v>
      </c>
      <c r="C1047" s="822" t="s">
        <v>6</v>
      </c>
      <c r="D1047" s="829" t="s">
        <v>1</v>
      </c>
      <c r="E1047" s="907">
        <v>0</v>
      </c>
      <c r="F1047" s="816">
        <v>23510200</v>
      </c>
      <c r="G1047" s="817" t="s">
        <v>266</v>
      </c>
      <c r="H1047" s="830"/>
      <c r="I1047" s="830">
        <v>500000</v>
      </c>
      <c r="J1047" s="830"/>
      <c r="K1047" s="830">
        <f t="shared" si="94"/>
        <v>500000</v>
      </c>
      <c r="L1047" s="830"/>
      <c r="M1047" s="826">
        <v>500000</v>
      </c>
      <c r="N1047" s="830"/>
      <c r="O1047" s="830"/>
      <c r="P1047" s="830">
        <f t="shared" si="95"/>
        <v>0</v>
      </c>
      <c r="Q1047" s="830"/>
      <c r="R1047" s="1068">
        <f t="shared" si="93"/>
        <v>500000</v>
      </c>
      <c r="S1047" s="820"/>
      <c r="T1047" s="1104"/>
    </row>
    <row r="1048" spans="1:20" x14ac:dyDescent="0.25">
      <c r="A1048" s="858" t="s">
        <v>390</v>
      </c>
      <c r="B1048" s="812" t="s">
        <v>71</v>
      </c>
      <c r="C1048" s="822" t="s">
        <v>72</v>
      </c>
      <c r="D1048" s="829" t="s">
        <v>1</v>
      </c>
      <c r="E1048" s="907">
        <v>0</v>
      </c>
      <c r="F1048" s="816">
        <v>23510200</v>
      </c>
      <c r="G1048" s="817" t="s">
        <v>266</v>
      </c>
      <c r="H1048" s="830"/>
      <c r="I1048" s="830">
        <v>1100000</v>
      </c>
      <c r="J1048" s="830"/>
      <c r="K1048" s="830">
        <f t="shared" si="94"/>
        <v>1100000</v>
      </c>
      <c r="L1048" s="830"/>
      <c r="M1048" s="826">
        <v>1100000</v>
      </c>
      <c r="N1048" s="830"/>
      <c r="O1048" s="830"/>
      <c r="P1048" s="830">
        <f t="shared" si="95"/>
        <v>500000</v>
      </c>
      <c r="Q1048" s="830">
        <v>500000</v>
      </c>
      <c r="R1048" s="1068">
        <f t="shared" si="93"/>
        <v>600000</v>
      </c>
      <c r="S1048" s="820"/>
      <c r="T1048" s="1104"/>
    </row>
    <row r="1049" spans="1:20" x14ac:dyDescent="0.25">
      <c r="A1049" s="858" t="s">
        <v>390</v>
      </c>
      <c r="B1049" s="812" t="s">
        <v>32</v>
      </c>
      <c r="C1049" s="822" t="s">
        <v>33</v>
      </c>
      <c r="D1049" s="829" t="s">
        <v>1</v>
      </c>
      <c r="E1049" s="907">
        <v>0</v>
      </c>
      <c r="F1049" s="816">
        <v>23510200</v>
      </c>
      <c r="G1049" s="817" t="s">
        <v>266</v>
      </c>
      <c r="H1049" s="830"/>
      <c r="I1049" s="830">
        <v>750000</v>
      </c>
      <c r="J1049" s="830"/>
      <c r="K1049" s="830">
        <f t="shared" si="94"/>
        <v>750000</v>
      </c>
      <c r="L1049" s="830"/>
      <c r="M1049" s="826">
        <v>750000</v>
      </c>
      <c r="N1049" s="830"/>
      <c r="O1049" s="830"/>
      <c r="P1049" s="830">
        <f t="shared" si="95"/>
        <v>0</v>
      </c>
      <c r="Q1049" s="830"/>
      <c r="R1049" s="1068">
        <f t="shared" si="93"/>
        <v>750000</v>
      </c>
      <c r="S1049" s="820"/>
      <c r="T1049" s="1104"/>
    </row>
    <row r="1050" spans="1:20" x14ac:dyDescent="0.25">
      <c r="A1050" s="858" t="s">
        <v>390</v>
      </c>
      <c r="B1050" s="812" t="s">
        <v>61</v>
      </c>
      <c r="C1050" s="822" t="s">
        <v>75</v>
      </c>
      <c r="D1050" s="829" t="s">
        <v>1</v>
      </c>
      <c r="E1050" s="907">
        <v>0</v>
      </c>
      <c r="F1050" s="816">
        <v>23510200</v>
      </c>
      <c r="G1050" s="817" t="s">
        <v>266</v>
      </c>
      <c r="H1050" s="830"/>
      <c r="I1050" s="830">
        <v>500000</v>
      </c>
      <c r="J1050" s="830"/>
      <c r="K1050" s="830">
        <f t="shared" si="94"/>
        <v>500000</v>
      </c>
      <c r="L1050" s="830"/>
      <c r="M1050" s="826">
        <v>500000</v>
      </c>
      <c r="N1050" s="830"/>
      <c r="O1050" s="830"/>
      <c r="P1050" s="830">
        <f t="shared" si="95"/>
        <v>0</v>
      </c>
      <c r="Q1050" s="830"/>
      <c r="R1050" s="1068">
        <f t="shared" si="93"/>
        <v>500000</v>
      </c>
      <c r="S1050" s="820"/>
      <c r="T1050" s="1104"/>
    </row>
    <row r="1051" spans="1:20" x14ac:dyDescent="0.25">
      <c r="A1051" s="858" t="s">
        <v>390</v>
      </c>
      <c r="B1051" s="812" t="s">
        <v>7</v>
      </c>
      <c r="C1051" s="822" t="s">
        <v>8</v>
      </c>
      <c r="D1051" s="829" t="s">
        <v>1</v>
      </c>
      <c r="E1051" s="907">
        <v>0</v>
      </c>
      <c r="F1051" s="816">
        <v>23510200</v>
      </c>
      <c r="G1051" s="817" t="s">
        <v>266</v>
      </c>
      <c r="H1051" s="830"/>
      <c r="I1051" s="830">
        <v>1250000</v>
      </c>
      <c r="J1051" s="830"/>
      <c r="K1051" s="830">
        <f t="shared" si="94"/>
        <v>1250000</v>
      </c>
      <c r="L1051" s="830"/>
      <c r="M1051" s="826">
        <v>1250000</v>
      </c>
      <c r="N1051" s="830"/>
      <c r="O1051" s="830">
        <v>1000000</v>
      </c>
      <c r="P1051" s="830">
        <f t="shared" si="95"/>
        <v>0</v>
      </c>
      <c r="Q1051" s="830">
        <v>1000000</v>
      </c>
      <c r="R1051" s="1068">
        <f t="shared" si="93"/>
        <v>250000</v>
      </c>
      <c r="S1051" s="820"/>
      <c r="T1051" s="1104"/>
    </row>
    <row r="1052" spans="1:20" s="831" customFormat="1" x14ac:dyDescent="0.25">
      <c r="A1052" s="858" t="s">
        <v>390</v>
      </c>
      <c r="B1052" s="812" t="s">
        <v>34</v>
      </c>
      <c r="C1052" s="822" t="s">
        <v>761</v>
      </c>
      <c r="D1052" s="829" t="s">
        <v>1</v>
      </c>
      <c r="E1052" s="907">
        <v>0</v>
      </c>
      <c r="F1052" s="816">
        <v>23510200</v>
      </c>
      <c r="G1052" s="817" t="s">
        <v>266</v>
      </c>
      <c r="H1052" s="830"/>
      <c r="I1052" s="830">
        <v>1250000</v>
      </c>
      <c r="J1052" s="830"/>
      <c r="K1052" s="830">
        <f t="shared" si="94"/>
        <v>1250000</v>
      </c>
      <c r="L1052" s="830"/>
      <c r="M1052" s="826">
        <v>1250000</v>
      </c>
      <c r="N1052" s="830"/>
      <c r="O1052" s="830">
        <v>1000000</v>
      </c>
      <c r="P1052" s="830">
        <f t="shared" si="95"/>
        <v>0</v>
      </c>
      <c r="Q1052" s="830">
        <v>1000000</v>
      </c>
      <c r="R1052" s="1068">
        <f t="shared" si="93"/>
        <v>250000</v>
      </c>
      <c r="S1052" s="820"/>
      <c r="T1052" s="1105"/>
    </row>
    <row r="1053" spans="1:20" x14ac:dyDescent="0.25">
      <c r="A1053" s="858" t="s">
        <v>390</v>
      </c>
      <c r="B1053" s="812" t="s">
        <v>11</v>
      </c>
      <c r="C1053" s="822" t="s">
        <v>12</v>
      </c>
      <c r="D1053" s="829" t="s">
        <v>1</v>
      </c>
      <c r="E1053" s="907">
        <v>0</v>
      </c>
      <c r="F1053" s="816">
        <v>23510200</v>
      </c>
      <c r="G1053" s="817" t="s">
        <v>266</v>
      </c>
      <c r="H1053" s="830">
        <v>382925645</v>
      </c>
      <c r="I1053" s="830">
        <v>500000000</v>
      </c>
      <c r="J1053" s="830">
        <v>382925645</v>
      </c>
      <c r="K1053" s="830">
        <f t="shared" si="94"/>
        <v>920000000</v>
      </c>
      <c r="L1053" s="830"/>
      <c r="M1053" s="826">
        <v>920000000</v>
      </c>
      <c r="N1053" s="830"/>
      <c r="O1053" s="830">
        <v>459780774</v>
      </c>
      <c r="P1053" s="830">
        <f t="shared" si="95"/>
        <v>247193987</v>
      </c>
      <c r="Q1053" s="830">
        <v>706974761</v>
      </c>
      <c r="R1053" s="1068">
        <f t="shared" si="93"/>
        <v>213025239</v>
      </c>
      <c r="S1053" s="820"/>
      <c r="T1053" s="1104"/>
    </row>
    <row r="1054" spans="1:20" x14ac:dyDescent="0.25">
      <c r="A1054" s="858" t="s">
        <v>390</v>
      </c>
      <c r="B1054" s="812" t="s">
        <v>13</v>
      </c>
      <c r="C1054" s="822" t="s">
        <v>14</v>
      </c>
      <c r="D1054" s="829" t="s">
        <v>1</v>
      </c>
      <c r="E1054" s="907">
        <v>0</v>
      </c>
      <c r="F1054" s="816">
        <v>23510200</v>
      </c>
      <c r="G1054" s="817" t="s">
        <v>266</v>
      </c>
      <c r="H1054" s="830">
        <v>70001671</v>
      </c>
      <c r="I1054" s="830">
        <v>220000000</v>
      </c>
      <c r="J1054" s="830">
        <v>70001671</v>
      </c>
      <c r="K1054" s="830">
        <f t="shared" si="94"/>
        <v>200000000</v>
      </c>
      <c r="L1054" s="830"/>
      <c r="M1054" s="826">
        <v>200000000</v>
      </c>
      <c r="N1054" s="830"/>
      <c r="O1054" s="830">
        <v>70001671</v>
      </c>
      <c r="P1054" s="830">
        <f t="shared" si="95"/>
        <v>8845000</v>
      </c>
      <c r="Q1054" s="830">
        <v>78846671</v>
      </c>
      <c r="R1054" s="1068">
        <f t="shared" si="93"/>
        <v>121153329</v>
      </c>
      <c r="S1054" s="820"/>
      <c r="T1054" s="1104"/>
    </row>
    <row r="1055" spans="1:20" x14ac:dyDescent="0.25">
      <c r="A1055" s="858" t="s">
        <v>390</v>
      </c>
      <c r="B1055" s="812" t="s">
        <v>79</v>
      </c>
      <c r="C1055" s="822" t="s">
        <v>80</v>
      </c>
      <c r="D1055" s="829" t="s">
        <v>1</v>
      </c>
      <c r="E1055" s="907">
        <v>0</v>
      </c>
      <c r="F1055" s="816">
        <v>23510200</v>
      </c>
      <c r="G1055" s="817" t="s">
        <v>266</v>
      </c>
      <c r="H1055" s="830">
        <v>1000000</v>
      </c>
      <c r="I1055" s="830">
        <v>3000000</v>
      </c>
      <c r="J1055" s="830">
        <v>1000000</v>
      </c>
      <c r="K1055" s="830">
        <f t="shared" si="94"/>
        <v>3000000</v>
      </c>
      <c r="L1055" s="830"/>
      <c r="M1055" s="826">
        <v>3000000</v>
      </c>
      <c r="N1055" s="830"/>
      <c r="O1055" s="830">
        <v>1000000</v>
      </c>
      <c r="P1055" s="830">
        <f t="shared" si="95"/>
        <v>0</v>
      </c>
      <c r="Q1055" s="830">
        <v>1000000</v>
      </c>
      <c r="R1055" s="1068">
        <f t="shared" si="93"/>
        <v>2000000</v>
      </c>
      <c r="S1055" s="820"/>
      <c r="T1055" s="1104"/>
    </row>
    <row r="1056" spans="1:20" x14ac:dyDescent="0.25">
      <c r="A1056" s="858" t="s">
        <v>390</v>
      </c>
      <c r="B1056" s="812" t="s">
        <v>150</v>
      </c>
      <c r="C1056" s="822" t="s">
        <v>151</v>
      </c>
      <c r="D1056" s="829" t="s">
        <v>1</v>
      </c>
      <c r="E1056" s="907">
        <v>0</v>
      </c>
      <c r="F1056" s="816">
        <v>23510200</v>
      </c>
      <c r="G1056" s="817" t="s">
        <v>266</v>
      </c>
      <c r="H1056" s="830">
        <v>1000000</v>
      </c>
      <c r="I1056" s="830">
        <v>2400000</v>
      </c>
      <c r="J1056" s="830">
        <v>1000000</v>
      </c>
      <c r="K1056" s="830">
        <f t="shared" si="94"/>
        <v>2400000</v>
      </c>
      <c r="L1056" s="830"/>
      <c r="M1056" s="826">
        <v>2400000</v>
      </c>
      <c r="N1056" s="830"/>
      <c r="O1056" s="830"/>
      <c r="P1056" s="830">
        <f t="shared" si="95"/>
        <v>0</v>
      </c>
      <c r="Q1056" s="830"/>
      <c r="R1056" s="1068">
        <f t="shared" si="93"/>
        <v>2400000</v>
      </c>
      <c r="S1056" s="820"/>
      <c r="T1056" s="1104"/>
    </row>
    <row r="1057" spans="1:20" x14ac:dyDescent="0.25">
      <c r="A1057" s="858" t="s">
        <v>390</v>
      </c>
      <c r="B1057" s="812" t="s">
        <v>15</v>
      </c>
      <c r="C1057" s="822" t="s">
        <v>436</v>
      </c>
      <c r="D1057" s="829" t="s">
        <v>1</v>
      </c>
      <c r="E1057" s="907">
        <v>0</v>
      </c>
      <c r="F1057" s="816">
        <v>23510200</v>
      </c>
      <c r="G1057" s="817" t="s">
        <v>266</v>
      </c>
      <c r="H1057" s="830">
        <v>1000000</v>
      </c>
      <c r="I1057" s="830">
        <v>2000000</v>
      </c>
      <c r="J1057" s="830">
        <v>1000000</v>
      </c>
      <c r="K1057" s="830">
        <f t="shared" si="94"/>
        <v>2000000</v>
      </c>
      <c r="L1057" s="830"/>
      <c r="M1057" s="826">
        <v>2000000</v>
      </c>
      <c r="N1057" s="830"/>
      <c r="O1057" s="830">
        <v>2000000</v>
      </c>
      <c r="P1057" s="830">
        <f t="shared" si="95"/>
        <v>0</v>
      </c>
      <c r="Q1057" s="830">
        <v>2000000</v>
      </c>
      <c r="R1057" s="1068">
        <f t="shared" si="93"/>
        <v>0</v>
      </c>
      <c r="S1057" s="820"/>
      <c r="T1057" s="1104"/>
    </row>
    <row r="1058" spans="1:20" x14ac:dyDescent="0.25">
      <c r="A1058" s="858" t="s">
        <v>390</v>
      </c>
      <c r="B1058" s="812" t="s">
        <v>47</v>
      </c>
      <c r="C1058" s="822" t="s">
        <v>48</v>
      </c>
      <c r="D1058" s="829" t="s">
        <v>1</v>
      </c>
      <c r="E1058" s="907">
        <v>0</v>
      </c>
      <c r="F1058" s="816">
        <v>23510200</v>
      </c>
      <c r="G1058" s="817" t="s">
        <v>266</v>
      </c>
      <c r="H1058" s="830">
        <v>1000000</v>
      </c>
      <c r="I1058" s="830">
        <v>2000000</v>
      </c>
      <c r="J1058" s="830">
        <v>1000000</v>
      </c>
      <c r="K1058" s="830">
        <f t="shared" si="94"/>
        <v>2000000</v>
      </c>
      <c r="L1058" s="830"/>
      <c r="M1058" s="826">
        <v>2000000</v>
      </c>
      <c r="N1058" s="830"/>
      <c r="O1058" s="830">
        <v>2000000</v>
      </c>
      <c r="P1058" s="830">
        <f t="shared" si="95"/>
        <v>0</v>
      </c>
      <c r="Q1058" s="830">
        <v>2000000</v>
      </c>
      <c r="R1058" s="1068">
        <f t="shared" si="93"/>
        <v>0</v>
      </c>
      <c r="S1058" s="820"/>
      <c r="T1058" s="1104"/>
    </row>
    <row r="1059" spans="1:20" x14ac:dyDescent="0.25">
      <c r="A1059" s="858" t="s">
        <v>390</v>
      </c>
      <c r="B1059" s="812" t="s">
        <v>19</v>
      </c>
      <c r="C1059" s="822" t="s">
        <v>20</v>
      </c>
      <c r="D1059" s="829" t="s">
        <v>1</v>
      </c>
      <c r="E1059" s="907">
        <v>0</v>
      </c>
      <c r="F1059" s="816">
        <v>23510200</v>
      </c>
      <c r="G1059" s="817" t="s">
        <v>266</v>
      </c>
      <c r="H1059" s="830"/>
      <c r="I1059" s="830">
        <v>200000</v>
      </c>
      <c r="J1059" s="830"/>
      <c r="K1059" s="830">
        <f t="shared" si="94"/>
        <v>200000</v>
      </c>
      <c r="L1059" s="830"/>
      <c r="M1059" s="826">
        <v>200000</v>
      </c>
      <c r="N1059" s="830"/>
      <c r="O1059" s="830"/>
      <c r="P1059" s="830">
        <f t="shared" si="95"/>
        <v>0</v>
      </c>
      <c r="Q1059" s="830"/>
      <c r="R1059" s="1068">
        <f t="shared" si="93"/>
        <v>200000</v>
      </c>
      <c r="S1059" s="820"/>
      <c r="T1059" s="1104"/>
    </row>
    <row r="1060" spans="1:20" x14ac:dyDescent="0.25">
      <c r="A1060" s="858" t="s">
        <v>390</v>
      </c>
      <c r="B1060" s="812" t="s">
        <v>93</v>
      </c>
      <c r="C1060" s="822" t="s">
        <v>394</v>
      </c>
      <c r="D1060" s="829" t="s">
        <v>1</v>
      </c>
      <c r="E1060" s="907">
        <v>0</v>
      </c>
      <c r="F1060" s="816">
        <v>23510200</v>
      </c>
      <c r="G1060" s="817" t="s">
        <v>266</v>
      </c>
      <c r="H1060" s="830"/>
      <c r="I1060" s="830">
        <v>100000</v>
      </c>
      <c r="J1060" s="830"/>
      <c r="K1060" s="830">
        <f t="shared" si="94"/>
        <v>100000</v>
      </c>
      <c r="L1060" s="830"/>
      <c r="M1060" s="826">
        <v>100000</v>
      </c>
      <c r="N1060" s="830"/>
      <c r="O1060" s="830"/>
      <c r="P1060" s="830">
        <f t="shared" si="95"/>
        <v>0</v>
      </c>
      <c r="Q1060" s="830"/>
      <c r="R1060" s="1068">
        <f t="shared" si="93"/>
        <v>100000</v>
      </c>
      <c r="S1060" s="820"/>
      <c r="T1060" s="1104"/>
    </row>
    <row r="1061" spans="1:20" x14ac:dyDescent="0.25">
      <c r="A1061" s="858" t="s">
        <v>390</v>
      </c>
      <c r="B1061" s="812" t="s">
        <v>99</v>
      </c>
      <c r="C1061" s="822" t="s">
        <v>100</v>
      </c>
      <c r="D1061" s="829" t="s">
        <v>1</v>
      </c>
      <c r="E1061" s="907">
        <v>0</v>
      </c>
      <c r="F1061" s="816">
        <v>23510200</v>
      </c>
      <c r="G1061" s="817" t="s">
        <v>266</v>
      </c>
      <c r="H1061" s="830">
        <v>500000</v>
      </c>
      <c r="I1061" s="830">
        <v>1000000</v>
      </c>
      <c r="J1061" s="830">
        <v>500000</v>
      </c>
      <c r="K1061" s="830">
        <f t="shared" si="94"/>
        <v>1000000</v>
      </c>
      <c r="L1061" s="830"/>
      <c r="M1061" s="826">
        <v>1000000</v>
      </c>
      <c r="N1061" s="830"/>
      <c r="O1061" s="830"/>
      <c r="P1061" s="830">
        <f t="shared" si="95"/>
        <v>500000</v>
      </c>
      <c r="Q1061" s="830">
        <v>500000</v>
      </c>
      <c r="R1061" s="1068">
        <f t="shared" si="93"/>
        <v>500000</v>
      </c>
      <c r="S1061" s="820"/>
      <c r="T1061" s="1106"/>
    </row>
    <row r="1062" spans="1:20" x14ac:dyDescent="0.25">
      <c r="A1062" s="858" t="s">
        <v>390</v>
      </c>
      <c r="B1062" s="832"/>
      <c r="C1062" s="833" t="s">
        <v>312</v>
      </c>
      <c r="D1062" s="834"/>
      <c r="E1062" s="835"/>
      <c r="F1062" s="836"/>
      <c r="G1062" s="836"/>
      <c r="H1062" s="905">
        <f>SUM(H1041:H1061)</f>
        <v>459927316</v>
      </c>
      <c r="I1062" s="837">
        <f>SUM(I1041:I1061)</f>
        <v>744000000</v>
      </c>
      <c r="J1062" s="905">
        <f>SUM(J1041:J1061)</f>
        <v>459927316</v>
      </c>
      <c r="K1062" s="905">
        <f>SUM(K1041:K1061)</f>
        <v>1144000000</v>
      </c>
      <c r="L1062" s="837"/>
      <c r="M1062" s="838">
        <f>SUM(M1041:M1061)</f>
        <v>1144000000</v>
      </c>
      <c r="N1062" s="837"/>
      <c r="O1062" s="839">
        <f>SUM(O1041:O1061)</f>
        <v>537782445</v>
      </c>
      <c r="P1062" s="839">
        <f>SUM(P1041:P1061)</f>
        <v>260038987</v>
      </c>
      <c r="Q1062" s="839">
        <f>SUM(Q1041:Q1061)</f>
        <v>797821432</v>
      </c>
      <c r="R1062" s="1069">
        <f>M1062-Q1062</f>
        <v>346178568</v>
      </c>
      <c r="S1062" s="840"/>
      <c r="T1062" s="1118"/>
    </row>
    <row r="1063" spans="1:20" x14ac:dyDescent="0.25">
      <c r="A1063" s="858"/>
      <c r="B1063" s="841"/>
      <c r="C1063" s="842"/>
      <c r="D1063" s="843"/>
      <c r="E1063" s="844"/>
      <c r="F1063" s="845"/>
      <c r="G1063" s="845"/>
      <c r="H1063" s="910"/>
      <c r="I1063" s="846"/>
      <c r="J1063" s="910"/>
      <c r="K1063" s="910"/>
      <c r="L1063" s="846"/>
      <c r="M1063" s="847"/>
      <c r="N1063" s="846"/>
      <c r="O1063" s="846"/>
      <c r="P1063" s="846"/>
      <c r="Q1063" s="846"/>
      <c r="S1063" s="848"/>
    </row>
    <row r="1064" spans="1:20" x14ac:dyDescent="0.25">
      <c r="A1064" s="858"/>
      <c r="B1064" s="841"/>
      <c r="C1064" s="842"/>
      <c r="D1064" s="843"/>
      <c r="E1064" s="844"/>
      <c r="F1064" s="845"/>
      <c r="G1064" s="845"/>
      <c r="H1064" s="910"/>
      <c r="I1064" s="846"/>
      <c r="J1064" s="910"/>
      <c r="K1064" s="910"/>
      <c r="L1064" s="846"/>
      <c r="M1064" s="847"/>
      <c r="N1064" s="846"/>
      <c r="O1064" s="846"/>
      <c r="P1064" s="846"/>
      <c r="Q1064" s="846"/>
      <c r="S1064" s="848"/>
    </row>
    <row r="1065" spans="1:20" x14ac:dyDescent="0.25">
      <c r="A1065" s="858"/>
      <c r="B1065" s="841"/>
      <c r="C1065" s="842"/>
      <c r="D1065" s="843"/>
      <c r="E1065" s="844"/>
      <c r="F1065" s="845"/>
      <c r="G1065" s="845"/>
      <c r="H1065" s="910"/>
      <c r="I1065" s="846"/>
      <c r="J1065" s="910"/>
      <c r="K1065" s="910"/>
      <c r="L1065" s="846"/>
      <c r="M1065" s="847"/>
      <c r="N1065" s="846"/>
      <c r="O1065" s="846"/>
      <c r="P1065" s="846"/>
      <c r="Q1065" s="846"/>
      <c r="S1065" s="848"/>
    </row>
    <row r="1066" spans="1:20" x14ac:dyDescent="0.25">
      <c r="A1066" s="858"/>
      <c r="B1066" s="841"/>
      <c r="C1066" s="842"/>
      <c r="D1066" s="843"/>
      <c r="E1066" s="844"/>
      <c r="F1066" s="845"/>
      <c r="G1066" s="845"/>
      <c r="H1066" s="910"/>
      <c r="I1066" s="846"/>
      <c r="J1066" s="910"/>
      <c r="K1066" s="910"/>
      <c r="L1066" s="846"/>
      <c r="M1066" s="847"/>
      <c r="N1066" s="846"/>
      <c r="O1066" s="846"/>
      <c r="P1066" s="846"/>
      <c r="Q1066" s="846"/>
      <c r="S1066" s="848"/>
    </row>
    <row r="1067" spans="1:20" x14ac:dyDescent="0.25">
      <c r="A1067" s="858"/>
      <c r="B1067" s="841"/>
      <c r="C1067" s="842"/>
      <c r="D1067" s="843"/>
      <c r="E1067" s="844"/>
      <c r="F1067" s="845"/>
      <c r="G1067" s="845"/>
      <c r="H1067" s="910"/>
      <c r="I1067" s="846"/>
      <c r="J1067" s="910"/>
      <c r="K1067" s="910"/>
      <c r="L1067" s="846"/>
      <c r="M1067" s="847"/>
      <c r="N1067" s="846"/>
      <c r="O1067" s="846"/>
      <c r="P1067" s="846"/>
      <c r="Q1067" s="846"/>
      <c r="S1067" s="848"/>
    </row>
    <row r="1068" spans="1:20" x14ac:dyDescent="0.25">
      <c r="A1068" s="858"/>
      <c r="B1068" s="841"/>
      <c r="C1068" s="842"/>
      <c r="D1068" s="843"/>
      <c r="E1068" s="844"/>
      <c r="F1068" s="845"/>
      <c r="G1068" s="845"/>
      <c r="H1068" s="910"/>
      <c r="I1068" s="846"/>
      <c r="J1068" s="910"/>
      <c r="K1068" s="910"/>
      <c r="L1068" s="846"/>
      <c r="M1068" s="847"/>
      <c r="N1068" s="846"/>
      <c r="O1068" s="846"/>
      <c r="P1068" s="846"/>
      <c r="Q1068" s="846"/>
      <c r="S1068" s="848"/>
    </row>
    <row r="1069" spans="1:20" x14ac:dyDescent="0.25">
      <c r="A1069" s="858"/>
      <c r="B1069" s="841"/>
      <c r="C1069" s="842"/>
      <c r="D1069" s="843"/>
      <c r="E1069" s="844"/>
      <c r="F1069" s="845"/>
      <c r="G1069" s="845"/>
      <c r="H1069" s="910"/>
      <c r="I1069" s="846"/>
      <c r="J1069" s="910"/>
      <c r="K1069" s="910"/>
      <c r="L1069" s="846"/>
      <c r="M1069" s="847"/>
      <c r="N1069" s="846"/>
      <c r="O1069" s="846"/>
      <c r="P1069" s="846"/>
      <c r="Q1069" s="846"/>
      <c r="S1069" s="848"/>
    </row>
    <row r="1070" spans="1:20" x14ac:dyDescent="0.25">
      <c r="A1070" s="858"/>
      <c r="B1070" s="841"/>
      <c r="C1070" s="842"/>
      <c r="D1070" s="843"/>
      <c r="E1070" s="844"/>
      <c r="F1070" s="845"/>
      <c r="G1070" s="845"/>
      <c r="H1070" s="910"/>
      <c r="I1070" s="846"/>
      <c r="J1070" s="910"/>
      <c r="K1070" s="910"/>
      <c r="L1070" s="846"/>
      <c r="M1070" s="847"/>
      <c r="N1070" s="846"/>
      <c r="O1070" s="846"/>
      <c r="P1070" s="846"/>
      <c r="Q1070" s="846"/>
      <c r="S1070" s="848"/>
    </row>
    <row r="1071" spans="1:20" x14ac:dyDescent="0.25">
      <c r="B1071" s="1238" t="s">
        <v>2129</v>
      </c>
      <c r="C1071" s="1238"/>
      <c r="D1071" s="1238"/>
      <c r="E1071" s="1238"/>
      <c r="F1071" s="1238"/>
      <c r="G1071" s="1238"/>
      <c r="H1071" s="1238"/>
      <c r="I1071" s="1238"/>
      <c r="J1071" s="1238"/>
      <c r="K1071" s="1238"/>
      <c r="L1071" s="1238"/>
      <c r="M1071" s="1238"/>
      <c r="N1071" s="1238"/>
      <c r="O1071" s="1238"/>
      <c r="P1071" s="1238"/>
      <c r="Q1071" s="1238"/>
      <c r="R1071" s="1238"/>
      <c r="S1071" s="1238"/>
    </row>
    <row r="1072" spans="1:20" x14ac:dyDescent="0.25">
      <c r="B1072" s="881" t="s">
        <v>1583</v>
      </c>
      <c r="C1072" s="882"/>
      <c r="D1072" s="883"/>
      <c r="E1072" s="883"/>
      <c r="F1072" s="883"/>
      <c r="G1072" s="883"/>
      <c r="H1072" s="884"/>
      <c r="I1072" s="884"/>
      <c r="J1072" s="884"/>
      <c r="K1072" s="884"/>
      <c r="L1072" s="884"/>
      <c r="M1072" s="885"/>
      <c r="N1072" s="884"/>
      <c r="O1072" s="884"/>
      <c r="P1072" s="884"/>
      <c r="Q1072" s="884"/>
      <c r="R1072" s="1074"/>
      <c r="S1072" s="886"/>
    </row>
    <row r="1073" spans="1:20" s="802" customFormat="1" ht="30" x14ac:dyDescent="0.25">
      <c r="B1073" s="1234" t="s">
        <v>970</v>
      </c>
      <c r="C1073" s="1239" t="s">
        <v>938</v>
      </c>
      <c r="D1073" s="1236" t="s">
        <v>1024</v>
      </c>
      <c r="E1073" s="1230" t="s">
        <v>1025</v>
      </c>
      <c r="F1073" s="1236" t="s">
        <v>1026</v>
      </c>
      <c r="G1073" s="1232" t="s">
        <v>1027</v>
      </c>
      <c r="H1073" s="803" t="s">
        <v>1862</v>
      </c>
      <c r="I1073" s="804" t="s">
        <v>1833</v>
      </c>
      <c r="J1073" s="803" t="s">
        <v>1862</v>
      </c>
      <c r="K1073" s="1228" t="s">
        <v>1948</v>
      </c>
      <c r="L1073" s="1228" t="s">
        <v>1947</v>
      </c>
      <c r="M1073" s="805" t="s">
        <v>1818</v>
      </c>
      <c r="N1073" s="1228" t="s">
        <v>1819</v>
      </c>
      <c r="O1073" s="806" t="s">
        <v>2115</v>
      </c>
      <c r="P1073" s="1090" t="s">
        <v>2135</v>
      </c>
      <c r="Q1073" s="1090" t="s">
        <v>2136</v>
      </c>
      <c r="R1073" s="1065" t="s">
        <v>2132</v>
      </c>
      <c r="S1073" s="807" t="s">
        <v>1850</v>
      </c>
      <c r="T1073" s="1110" t="s">
        <v>1028</v>
      </c>
    </row>
    <row r="1074" spans="1:20" s="802" customFormat="1" x14ac:dyDescent="0.25">
      <c r="B1074" s="1235"/>
      <c r="C1074" s="1240"/>
      <c r="D1074" s="1237"/>
      <c r="E1074" s="1231"/>
      <c r="F1074" s="1237"/>
      <c r="G1074" s="1233"/>
      <c r="H1074" s="808"/>
      <c r="I1074" s="808" t="s">
        <v>939</v>
      </c>
      <c r="J1074" s="808"/>
      <c r="K1074" s="1229"/>
      <c r="L1074" s="1229"/>
      <c r="M1074" s="809" t="s">
        <v>939</v>
      </c>
      <c r="N1074" s="1229"/>
      <c r="O1074" s="808" t="s">
        <v>939</v>
      </c>
      <c r="P1074" s="808" t="s">
        <v>939</v>
      </c>
      <c r="Q1074" s="808" t="s">
        <v>939</v>
      </c>
      <c r="R1074" s="1066" t="s">
        <v>939</v>
      </c>
      <c r="S1074" s="810"/>
      <c r="T1074" s="1107"/>
    </row>
    <row r="1075" spans="1:20" s="828" customFormat="1" ht="13.9" customHeight="1" x14ac:dyDescent="0.25">
      <c r="A1075" s="858" t="s">
        <v>390</v>
      </c>
      <c r="B1075" s="823" t="s">
        <v>253</v>
      </c>
      <c r="C1075" s="822" t="s">
        <v>238</v>
      </c>
      <c r="D1075" s="823" t="s">
        <v>1</v>
      </c>
      <c r="E1075" s="907">
        <v>0</v>
      </c>
      <c r="F1075" s="890" t="s">
        <v>354</v>
      </c>
      <c r="G1075" s="896" t="s">
        <v>235</v>
      </c>
      <c r="H1075" s="871">
        <v>177167418</v>
      </c>
      <c r="I1075" s="871">
        <v>350000000</v>
      </c>
      <c r="J1075" s="871">
        <v>177167418</v>
      </c>
      <c r="K1075" s="871">
        <f>M1075</f>
        <v>250000000</v>
      </c>
      <c r="L1075" s="871"/>
      <c r="M1075" s="871">
        <v>250000000</v>
      </c>
      <c r="N1075" s="871"/>
      <c r="O1075" s="871">
        <v>177167418</v>
      </c>
      <c r="P1075" s="871">
        <f>Q1075-O1075</f>
        <v>46114249</v>
      </c>
      <c r="Q1075" s="871">
        <v>223281667</v>
      </c>
      <c r="R1075" s="1099">
        <f>M1075-Q1075</f>
        <v>26718333</v>
      </c>
      <c r="S1075" s="827"/>
      <c r="T1075" s="975" t="s">
        <v>2151</v>
      </c>
    </row>
    <row r="1076" spans="1:20" s="828" customFormat="1" ht="13.9" customHeight="1" x14ac:dyDescent="0.25">
      <c r="A1076" s="858" t="s">
        <v>390</v>
      </c>
      <c r="B1076" s="823" t="s">
        <v>161</v>
      </c>
      <c r="C1076" s="822" t="s">
        <v>233</v>
      </c>
      <c r="D1076" s="823" t="s">
        <v>1</v>
      </c>
      <c r="E1076" s="907">
        <v>0</v>
      </c>
      <c r="F1076" s="890" t="s">
        <v>354</v>
      </c>
      <c r="G1076" s="896" t="s">
        <v>235</v>
      </c>
      <c r="H1076" s="871">
        <v>50937491</v>
      </c>
      <c r="I1076" s="871">
        <v>200000000</v>
      </c>
      <c r="J1076" s="871">
        <v>50937491</v>
      </c>
      <c r="K1076" s="871">
        <f t="shared" ref="K1076:K1079" si="96">M1076</f>
        <v>150000000</v>
      </c>
      <c r="L1076" s="871"/>
      <c r="M1076" s="871">
        <v>150000000</v>
      </c>
      <c r="N1076" s="871"/>
      <c r="O1076" s="871">
        <v>56618441</v>
      </c>
      <c r="P1076" s="871">
        <f>Q1076-O1076</f>
        <v>39659037</v>
      </c>
      <c r="Q1076" s="871">
        <v>96277478</v>
      </c>
      <c r="R1076" s="1068">
        <f t="shared" ref="R1076:R1080" si="97">M1076-Q1076</f>
        <v>53722522</v>
      </c>
      <c r="S1076" s="1119"/>
      <c r="T1076" s="1120" t="s">
        <v>2150</v>
      </c>
    </row>
    <row r="1077" spans="1:20" s="828" customFormat="1" ht="13.9" customHeight="1" x14ac:dyDescent="0.25">
      <c r="A1077" s="858" t="s">
        <v>390</v>
      </c>
      <c r="B1077" s="890" t="s">
        <v>158</v>
      </c>
      <c r="C1077" s="822" t="s">
        <v>366</v>
      </c>
      <c r="D1077" s="823" t="s">
        <v>1</v>
      </c>
      <c r="E1077" s="907">
        <v>0</v>
      </c>
      <c r="F1077" s="890" t="s">
        <v>354</v>
      </c>
      <c r="G1077" s="896" t="s">
        <v>235</v>
      </c>
      <c r="H1077" s="871"/>
      <c r="I1077" s="871">
        <v>10000000</v>
      </c>
      <c r="J1077" s="871"/>
      <c r="K1077" s="871">
        <f t="shared" si="96"/>
        <v>0</v>
      </c>
      <c r="L1077" s="871"/>
      <c r="M1077" s="871">
        <v>0</v>
      </c>
      <c r="N1077" s="871"/>
      <c r="O1077" s="871"/>
      <c r="P1077" s="871"/>
      <c r="Q1077" s="871"/>
      <c r="R1077" s="1068">
        <f t="shared" si="97"/>
        <v>0</v>
      </c>
      <c r="S1077" s="827"/>
      <c r="T1077" s="822"/>
    </row>
    <row r="1078" spans="1:20" s="828" customFormat="1" ht="13.9" customHeight="1" x14ac:dyDescent="0.25">
      <c r="A1078" s="858" t="s">
        <v>390</v>
      </c>
      <c r="B1078" s="890" t="s">
        <v>206</v>
      </c>
      <c r="C1078" s="822" t="s">
        <v>1856</v>
      </c>
      <c r="D1078" s="823" t="s">
        <v>1</v>
      </c>
      <c r="E1078" s="907">
        <v>0</v>
      </c>
      <c r="F1078" s="890" t="s">
        <v>354</v>
      </c>
      <c r="G1078" s="896" t="s">
        <v>235</v>
      </c>
      <c r="H1078" s="871">
        <v>18638837</v>
      </c>
      <c r="I1078" s="871">
        <v>50000000</v>
      </c>
      <c r="J1078" s="871">
        <v>18638837</v>
      </c>
      <c r="K1078" s="871">
        <f t="shared" si="96"/>
        <v>50000000</v>
      </c>
      <c r="L1078" s="871"/>
      <c r="M1078" s="871">
        <v>50000000</v>
      </c>
      <c r="N1078" s="871"/>
      <c r="O1078" s="871">
        <v>18638837</v>
      </c>
      <c r="P1078" s="871">
        <f>Q1078-O1078</f>
        <v>37614983</v>
      </c>
      <c r="Q1078" s="871">
        <v>56253820</v>
      </c>
      <c r="R1078" s="1068">
        <f t="shared" si="97"/>
        <v>-6253820</v>
      </c>
      <c r="S1078" s="827"/>
      <c r="T1078" s="822" t="s">
        <v>1856</v>
      </c>
    </row>
    <row r="1079" spans="1:20" s="828" customFormat="1" ht="13.9" customHeight="1" x14ac:dyDescent="0.25">
      <c r="A1079" s="858" t="s">
        <v>390</v>
      </c>
      <c r="B1079" s="890" t="s">
        <v>207</v>
      </c>
      <c r="C1079" s="822" t="s">
        <v>220</v>
      </c>
      <c r="D1079" s="823" t="s">
        <v>1</v>
      </c>
      <c r="E1079" s="907">
        <v>0</v>
      </c>
      <c r="F1079" s="890" t="s">
        <v>354</v>
      </c>
      <c r="G1079" s="896" t="s">
        <v>235</v>
      </c>
      <c r="H1079" s="871"/>
      <c r="I1079" s="871">
        <v>20000000</v>
      </c>
      <c r="J1079" s="871"/>
      <c r="K1079" s="871">
        <f t="shared" si="96"/>
        <v>20000000</v>
      </c>
      <c r="L1079" s="871"/>
      <c r="M1079" s="871">
        <v>20000000</v>
      </c>
      <c r="N1079" s="871"/>
      <c r="O1079" s="871"/>
      <c r="P1079" s="871"/>
      <c r="Q1079" s="871"/>
      <c r="R1079" s="1068">
        <f t="shared" si="97"/>
        <v>20000000</v>
      </c>
      <c r="S1079" s="827"/>
      <c r="T1079" s="822"/>
    </row>
    <row r="1080" spans="1:20" s="828" customFormat="1" x14ac:dyDescent="0.25">
      <c r="A1080" s="858" t="s">
        <v>390</v>
      </c>
      <c r="B1080" s="873"/>
      <c r="C1080" s="833" t="s">
        <v>26</v>
      </c>
      <c r="D1080" s="873"/>
      <c r="E1080" s="911"/>
      <c r="F1080" s="873"/>
      <c r="G1080" s="912"/>
      <c r="H1080" s="768">
        <f>SUM(H1075:H1079)</f>
        <v>246743746</v>
      </c>
      <c r="I1080" s="768">
        <f>SUM(I1075:I1079)</f>
        <v>630000000</v>
      </c>
      <c r="J1080" s="768">
        <f>SUM(J1075:J1079)</f>
        <v>246743746</v>
      </c>
      <c r="K1080" s="768">
        <f>SUM(K1075:K1079)</f>
        <v>470000000</v>
      </c>
      <c r="L1080" s="768"/>
      <c r="M1080" s="768">
        <f>SUM(M1075:M1079)</f>
        <v>470000000</v>
      </c>
      <c r="N1080" s="768"/>
      <c r="O1080" s="899">
        <f>SUM(O1075:O1079)</f>
        <v>252424696</v>
      </c>
      <c r="P1080" s="899">
        <f>SUM(P1075:P1079)</f>
        <v>123388269</v>
      </c>
      <c r="Q1080" s="899">
        <f>SUM(Q1075:Q1079)</f>
        <v>375812965</v>
      </c>
      <c r="R1080" s="1093">
        <f t="shared" si="97"/>
        <v>94187035</v>
      </c>
      <c r="S1080" s="908"/>
      <c r="T1080" s="1003"/>
    </row>
    <row r="1081" spans="1:20" s="828" customFormat="1" ht="13.9" customHeight="1" x14ac:dyDescent="0.25">
      <c r="B1081" s="877"/>
      <c r="C1081" s="842"/>
      <c r="D1081" s="877"/>
      <c r="E1081" s="913"/>
      <c r="F1081" s="877"/>
      <c r="G1081" s="914"/>
      <c r="H1081" s="915"/>
      <c r="I1081" s="915"/>
      <c r="J1081" s="915"/>
      <c r="K1081" s="915"/>
      <c r="L1081" s="771"/>
      <c r="M1081" s="771"/>
      <c r="N1081" s="771"/>
      <c r="O1081" s="771"/>
      <c r="P1081" s="771"/>
      <c r="Q1081" s="771"/>
      <c r="R1081" s="1075"/>
      <c r="S1081" s="904"/>
    </row>
    <row r="1082" spans="1:20" s="828" customFormat="1" ht="13.9" customHeight="1" x14ac:dyDescent="0.25">
      <c r="B1082" s="877"/>
      <c r="C1082" s="842"/>
      <c r="D1082" s="877"/>
      <c r="E1082" s="913"/>
      <c r="F1082" s="877"/>
      <c r="G1082" s="914"/>
      <c r="H1082" s="915"/>
      <c r="I1082" s="915"/>
      <c r="J1082" s="915"/>
      <c r="K1082" s="915"/>
      <c r="L1082" s="771"/>
      <c r="M1082" s="771"/>
      <c r="N1082" s="771"/>
      <c r="O1082" s="771"/>
      <c r="P1082" s="771"/>
      <c r="Q1082" s="771"/>
      <c r="R1082" s="1075"/>
      <c r="S1082" s="904"/>
    </row>
    <row r="1083" spans="1:20" ht="13.9" customHeight="1" x14ac:dyDescent="0.25">
      <c r="B1083" s="1238" t="s">
        <v>2128</v>
      </c>
      <c r="C1083" s="1238"/>
      <c r="D1083" s="1238"/>
      <c r="E1083" s="1238"/>
      <c r="F1083" s="1238"/>
      <c r="G1083" s="1238"/>
      <c r="H1083" s="1238"/>
      <c r="I1083" s="1238"/>
      <c r="J1083" s="1238"/>
      <c r="K1083" s="1238"/>
      <c r="L1083" s="1238"/>
      <c r="M1083" s="1238"/>
      <c r="N1083" s="1238"/>
      <c r="O1083" s="1238"/>
      <c r="P1083" s="1238"/>
      <c r="Q1083" s="1238"/>
      <c r="R1083" s="1238"/>
      <c r="S1083" s="1238"/>
    </row>
    <row r="1084" spans="1:20" ht="13.9" customHeight="1" x14ac:dyDescent="0.25">
      <c r="B1084" s="881" t="s">
        <v>1584</v>
      </c>
      <c r="C1084" s="882"/>
      <c r="D1084" s="883"/>
      <c r="E1084" s="883"/>
      <c r="F1084" s="883"/>
      <c r="G1084" s="883"/>
      <c r="H1084" s="884"/>
      <c r="I1084" s="884"/>
      <c r="J1084" s="884"/>
      <c r="K1084" s="884"/>
      <c r="L1084" s="884"/>
      <c r="M1084" s="885"/>
      <c r="N1084" s="884"/>
      <c r="O1084" s="884"/>
      <c r="P1084" s="884"/>
      <c r="Q1084" s="884"/>
      <c r="R1084" s="1074"/>
      <c r="S1084" s="886"/>
    </row>
    <row r="1085" spans="1:20" s="802" customFormat="1" ht="30" x14ac:dyDescent="0.25">
      <c r="B1085" s="1234" t="s">
        <v>970</v>
      </c>
      <c r="C1085" s="1239" t="s">
        <v>938</v>
      </c>
      <c r="D1085" s="1236" t="s">
        <v>1024</v>
      </c>
      <c r="E1085" s="1230" t="s">
        <v>1025</v>
      </c>
      <c r="F1085" s="1236" t="s">
        <v>1026</v>
      </c>
      <c r="G1085" s="1232" t="s">
        <v>1027</v>
      </c>
      <c r="H1085" s="803" t="s">
        <v>1862</v>
      </c>
      <c r="I1085" s="804" t="s">
        <v>1833</v>
      </c>
      <c r="J1085" s="803" t="s">
        <v>1862</v>
      </c>
      <c r="K1085" s="1228" t="s">
        <v>1948</v>
      </c>
      <c r="L1085" s="1228" t="s">
        <v>1947</v>
      </c>
      <c r="M1085" s="805" t="s">
        <v>1818</v>
      </c>
      <c r="N1085" s="1228" t="s">
        <v>1819</v>
      </c>
      <c r="O1085" s="806" t="s">
        <v>2115</v>
      </c>
      <c r="P1085" s="1090" t="s">
        <v>2135</v>
      </c>
      <c r="Q1085" s="1090" t="s">
        <v>2136</v>
      </c>
      <c r="R1085" s="1065" t="s">
        <v>2132</v>
      </c>
      <c r="S1085" s="807" t="s">
        <v>1850</v>
      </c>
      <c r="T1085" s="1110" t="s">
        <v>1028</v>
      </c>
    </row>
    <row r="1086" spans="1:20" s="802" customFormat="1" x14ac:dyDescent="0.25">
      <c r="B1086" s="1235"/>
      <c r="C1086" s="1240"/>
      <c r="D1086" s="1237"/>
      <c r="E1086" s="1231"/>
      <c r="F1086" s="1237"/>
      <c r="G1086" s="1233"/>
      <c r="H1086" s="808"/>
      <c r="I1086" s="808" t="s">
        <v>939</v>
      </c>
      <c r="J1086" s="808"/>
      <c r="K1086" s="1229"/>
      <c r="L1086" s="1229"/>
      <c r="M1086" s="809" t="s">
        <v>939</v>
      </c>
      <c r="N1086" s="1229"/>
      <c r="O1086" s="808" t="s">
        <v>939</v>
      </c>
      <c r="P1086" s="808" t="s">
        <v>939</v>
      </c>
      <c r="Q1086" s="808" t="s">
        <v>939</v>
      </c>
      <c r="R1086" s="1066" t="s">
        <v>939</v>
      </c>
      <c r="S1086" s="810"/>
      <c r="T1086" s="1107"/>
    </row>
    <row r="1087" spans="1:20" ht="13.9" customHeight="1" x14ac:dyDescent="0.25">
      <c r="A1087" s="858" t="s">
        <v>541</v>
      </c>
      <c r="B1087" s="812" t="s">
        <v>24</v>
      </c>
      <c r="C1087" s="813" t="s">
        <v>290</v>
      </c>
      <c r="D1087" s="814" t="s">
        <v>1</v>
      </c>
      <c r="E1087" s="907">
        <v>0</v>
      </c>
      <c r="F1087" s="816">
        <v>23510200</v>
      </c>
      <c r="G1087" s="817" t="s">
        <v>266</v>
      </c>
      <c r="H1087" s="818">
        <v>26853036</v>
      </c>
      <c r="I1087" s="818">
        <v>63564760</v>
      </c>
      <c r="J1087" s="818">
        <v>26853036</v>
      </c>
      <c r="K1087" s="818">
        <f>M1087</f>
        <v>70564760</v>
      </c>
      <c r="L1087" s="818"/>
      <c r="M1087" s="819">
        <f>63564760+7000000</f>
        <v>70564760</v>
      </c>
      <c r="N1087" s="818"/>
      <c r="O1087" s="818">
        <v>32042608</v>
      </c>
      <c r="P1087" s="818">
        <f t="shared" ref="P1087:P1096" si="98">Q1087-O1087</f>
        <v>17152206.960000001</v>
      </c>
      <c r="Q1087" s="818">
        <v>49194814.960000001</v>
      </c>
      <c r="R1087" s="1068">
        <f>M1087-Q1087</f>
        <v>21369945.039999999</v>
      </c>
      <c r="S1087" s="909"/>
      <c r="T1087" s="1117"/>
    </row>
    <row r="1088" spans="1:20" ht="13.9" customHeight="1" x14ac:dyDescent="0.25">
      <c r="A1088" s="858" t="s">
        <v>541</v>
      </c>
      <c r="B1088" s="825" t="s">
        <v>25</v>
      </c>
      <c r="C1088" s="822" t="s">
        <v>59</v>
      </c>
      <c r="D1088" s="925" t="s">
        <v>21</v>
      </c>
      <c r="E1088" s="907">
        <v>0</v>
      </c>
      <c r="F1088" s="926">
        <v>23510200</v>
      </c>
      <c r="G1088" s="817" t="s">
        <v>266</v>
      </c>
      <c r="H1088" s="920">
        <v>1800000</v>
      </c>
      <c r="I1088" s="920">
        <v>10000000</v>
      </c>
      <c r="J1088" s="920">
        <v>1800000</v>
      </c>
      <c r="K1088" s="830">
        <f t="shared" ref="K1088:K1101" si="99">M1088</f>
        <v>10000000</v>
      </c>
      <c r="L1088" s="920"/>
      <c r="M1088" s="871">
        <v>10000000</v>
      </c>
      <c r="N1088" s="920"/>
      <c r="O1088" s="920">
        <v>3800000</v>
      </c>
      <c r="P1088" s="920">
        <f t="shared" si="98"/>
        <v>6200000</v>
      </c>
      <c r="Q1088" s="920">
        <v>10000000</v>
      </c>
      <c r="R1088" s="1068">
        <f t="shared" ref="R1088:R1102" si="100">M1088-Q1088</f>
        <v>0</v>
      </c>
      <c r="S1088" s="872"/>
      <c r="T1088" s="1104"/>
    </row>
    <row r="1089" spans="1:20" ht="13.9" customHeight="1" x14ac:dyDescent="0.25">
      <c r="A1089" s="858" t="s">
        <v>541</v>
      </c>
      <c r="B1089" s="812" t="s">
        <v>2</v>
      </c>
      <c r="C1089" s="822" t="s">
        <v>60</v>
      </c>
      <c r="D1089" s="925" t="s">
        <v>21</v>
      </c>
      <c r="E1089" s="907">
        <v>0</v>
      </c>
      <c r="F1089" s="816">
        <v>23510200</v>
      </c>
      <c r="G1089" s="817" t="s">
        <v>266</v>
      </c>
      <c r="H1089" s="830"/>
      <c r="I1089" s="830">
        <v>920000</v>
      </c>
      <c r="J1089" s="830"/>
      <c r="K1089" s="830">
        <f t="shared" si="99"/>
        <v>420000</v>
      </c>
      <c r="L1089" s="830"/>
      <c r="M1089" s="826">
        <v>420000</v>
      </c>
      <c r="N1089" s="830"/>
      <c r="O1089" s="830"/>
      <c r="P1089" s="830">
        <f t="shared" si="98"/>
        <v>200000</v>
      </c>
      <c r="Q1089" s="830">
        <v>200000</v>
      </c>
      <c r="R1089" s="1068">
        <f t="shared" si="100"/>
        <v>220000</v>
      </c>
      <c r="S1089" s="820"/>
      <c r="T1089" s="1104"/>
    </row>
    <row r="1090" spans="1:20" ht="13.9" customHeight="1" x14ac:dyDescent="0.25">
      <c r="A1090" s="858" t="s">
        <v>541</v>
      </c>
      <c r="B1090" s="812" t="s">
        <v>67</v>
      </c>
      <c r="C1090" s="822" t="s">
        <v>92</v>
      </c>
      <c r="D1090" s="925" t="s">
        <v>21</v>
      </c>
      <c r="E1090" s="907">
        <v>0</v>
      </c>
      <c r="F1090" s="816">
        <v>23510200</v>
      </c>
      <c r="G1090" s="817" t="s">
        <v>266</v>
      </c>
      <c r="H1090" s="830"/>
      <c r="I1090" s="830">
        <v>900000</v>
      </c>
      <c r="J1090" s="830"/>
      <c r="K1090" s="830">
        <f t="shared" si="99"/>
        <v>900000</v>
      </c>
      <c r="L1090" s="830"/>
      <c r="M1090" s="826">
        <v>900000</v>
      </c>
      <c r="N1090" s="830"/>
      <c r="O1090" s="830"/>
      <c r="P1090" s="830">
        <f t="shared" si="98"/>
        <v>400000</v>
      </c>
      <c r="Q1090" s="830">
        <v>400000</v>
      </c>
      <c r="R1090" s="1068">
        <f t="shared" si="100"/>
        <v>500000</v>
      </c>
      <c r="S1090" s="820"/>
      <c r="T1090" s="1104"/>
    </row>
    <row r="1091" spans="1:20" ht="13.9" customHeight="1" x14ac:dyDescent="0.25">
      <c r="A1091" s="858" t="s">
        <v>541</v>
      </c>
      <c r="B1091" s="812" t="s">
        <v>3</v>
      </c>
      <c r="C1091" s="822" t="s">
        <v>4</v>
      </c>
      <c r="D1091" s="925" t="s">
        <v>21</v>
      </c>
      <c r="E1091" s="907">
        <v>0</v>
      </c>
      <c r="F1091" s="816">
        <v>23510200</v>
      </c>
      <c r="G1091" s="817" t="s">
        <v>266</v>
      </c>
      <c r="H1091" s="830">
        <v>500000</v>
      </c>
      <c r="I1091" s="830">
        <v>1000000</v>
      </c>
      <c r="J1091" s="830">
        <v>500000</v>
      </c>
      <c r="K1091" s="830">
        <f t="shared" si="99"/>
        <v>1000000</v>
      </c>
      <c r="L1091" s="830"/>
      <c r="M1091" s="826">
        <v>1000000</v>
      </c>
      <c r="N1091" s="830"/>
      <c r="O1091" s="830"/>
      <c r="P1091" s="830">
        <f t="shared" si="98"/>
        <v>800000</v>
      </c>
      <c r="Q1091" s="830">
        <v>800000</v>
      </c>
      <c r="R1091" s="1068">
        <f t="shared" si="100"/>
        <v>200000</v>
      </c>
      <c r="S1091" s="820"/>
      <c r="T1091" s="1104"/>
    </row>
    <row r="1092" spans="1:20" ht="13.9" customHeight="1" x14ac:dyDescent="0.25">
      <c r="A1092" s="858" t="s">
        <v>541</v>
      </c>
      <c r="B1092" s="812" t="s">
        <v>117</v>
      </c>
      <c r="C1092" s="822" t="s">
        <v>118</v>
      </c>
      <c r="D1092" s="925" t="s">
        <v>21</v>
      </c>
      <c r="E1092" s="907">
        <v>0</v>
      </c>
      <c r="F1092" s="816">
        <v>23510200</v>
      </c>
      <c r="G1092" s="817" t="s">
        <v>266</v>
      </c>
      <c r="H1092" s="830">
        <v>11645876</v>
      </c>
      <c r="I1092" s="830">
        <v>20000000</v>
      </c>
      <c r="J1092" s="830">
        <v>11645876</v>
      </c>
      <c r="K1092" s="830">
        <f t="shared" si="99"/>
        <v>20000000</v>
      </c>
      <c r="L1092" s="830"/>
      <c r="M1092" s="826">
        <v>20000000</v>
      </c>
      <c r="N1092" s="830"/>
      <c r="O1092" s="830">
        <v>11645876</v>
      </c>
      <c r="P1092" s="830">
        <f t="shared" si="98"/>
        <v>3240000.4499999993</v>
      </c>
      <c r="Q1092" s="830">
        <v>14885876.449999999</v>
      </c>
      <c r="R1092" s="1068">
        <f t="shared" si="100"/>
        <v>5114123.5500000007</v>
      </c>
      <c r="S1092" s="820"/>
      <c r="T1092" s="1104"/>
    </row>
    <row r="1093" spans="1:20" ht="13.9" customHeight="1" x14ac:dyDescent="0.25">
      <c r="A1093" s="858" t="s">
        <v>541</v>
      </c>
      <c r="B1093" s="812" t="s">
        <v>32</v>
      </c>
      <c r="C1093" s="822" t="s">
        <v>33</v>
      </c>
      <c r="D1093" s="925" t="s">
        <v>21</v>
      </c>
      <c r="E1093" s="907">
        <v>0</v>
      </c>
      <c r="F1093" s="816">
        <v>23510200</v>
      </c>
      <c r="G1093" s="817" t="s">
        <v>266</v>
      </c>
      <c r="H1093" s="830">
        <v>25000</v>
      </c>
      <c r="I1093" s="830">
        <v>250000</v>
      </c>
      <c r="J1093" s="830">
        <v>25000</v>
      </c>
      <c r="K1093" s="830">
        <f t="shared" si="99"/>
        <v>200000</v>
      </c>
      <c r="L1093" s="830"/>
      <c r="M1093" s="826">
        <v>200000</v>
      </c>
      <c r="N1093" s="830"/>
      <c r="O1093" s="830"/>
      <c r="P1093" s="830">
        <f t="shared" si="98"/>
        <v>100000</v>
      </c>
      <c r="Q1093" s="830">
        <v>100000</v>
      </c>
      <c r="R1093" s="1068">
        <f t="shared" si="100"/>
        <v>100000</v>
      </c>
      <c r="S1093" s="820"/>
      <c r="T1093" s="1104"/>
    </row>
    <row r="1094" spans="1:20" ht="13.9" customHeight="1" x14ac:dyDescent="0.25">
      <c r="A1094" s="858" t="s">
        <v>541</v>
      </c>
      <c r="B1094" s="812" t="s">
        <v>7</v>
      </c>
      <c r="C1094" s="822" t="s">
        <v>8</v>
      </c>
      <c r="D1094" s="925" t="s">
        <v>21</v>
      </c>
      <c r="E1094" s="907">
        <v>0</v>
      </c>
      <c r="F1094" s="816">
        <v>23510200</v>
      </c>
      <c r="G1094" s="817" t="s">
        <v>266</v>
      </c>
      <c r="H1094" s="830"/>
      <c r="I1094" s="830">
        <v>200000</v>
      </c>
      <c r="J1094" s="830"/>
      <c r="K1094" s="830">
        <f t="shared" si="99"/>
        <v>200000</v>
      </c>
      <c r="L1094" s="830"/>
      <c r="M1094" s="826">
        <v>200000</v>
      </c>
      <c r="N1094" s="830"/>
      <c r="O1094" s="830"/>
      <c r="P1094" s="830">
        <f t="shared" si="98"/>
        <v>100000</v>
      </c>
      <c r="Q1094" s="830">
        <v>100000</v>
      </c>
      <c r="R1094" s="1068">
        <f t="shared" si="100"/>
        <v>100000</v>
      </c>
      <c r="S1094" s="820"/>
      <c r="T1094" s="1104"/>
    </row>
    <row r="1095" spans="1:20" ht="13.9" customHeight="1" x14ac:dyDescent="0.25">
      <c r="A1095" s="858" t="s">
        <v>541</v>
      </c>
      <c r="B1095" s="812" t="s">
        <v>11</v>
      </c>
      <c r="C1095" s="822" t="s">
        <v>12</v>
      </c>
      <c r="D1095" s="925" t="s">
        <v>21</v>
      </c>
      <c r="E1095" s="907">
        <v>0</v>
      </c>
      <c r="F1095" s="817" t="s">
        <v>27</v>
      </c>
      <c r="G1095" s="817" t="s">
        <v>266</v>
      </c>
      <c r="H1095" s="830">
        <v>1000000</v>
      </c>
      <c r="I1095" s="830">
        <v>4000000</v>
      </c>
      <c r="J1095" s="830">
        <v>1000000</v>
      </c>
      <c r="K1095" s="830">
        <f t="shared" si="99"/>
        <v>4000000</v>
      </c>
      <c r="L1095" s="830"/>
      <c r="M1095" s="826">
        <v>4000000</v>
      </c>
      <c r="N1095" s="830"/>
      <c r="O1095" s="830"/>
      <c r="P1095" s="830">
        <f t="shared" si="98"/>
        <v>6222000</v>
      </c>
      <c r="Q1095" s="830">
        <v>6222000</v>
      </c>
      <c r="R1095" s="1068">
        <f t="shared" si="100"/>
        <v>-2222000</v>
      </c>
      <c r="S1095" s="820"/>
      <c r="T1095" s="1104"/>
    </row>
    <row r="1096" spans="1:20" ht="13.9" customHeight="1" x14ac:dyDescent="0.25">
      <c r="A1096" s="858" t="s">
        <v>541</v>
      </c>
      <c r="B1096" s="812" t="s">
        <v>13</v>
      </c>
      <c r="C1096" s="822" t="s">
        <v>14</v>
      </c>
      <c r="D1096" s="925" t="s">
        <v>21</v>
      </c>
      <c r="E1096" s="907">
        <v>0</v>
      </c>
      <c r="F1096" s="816">
        <v>23510200</v>
      </c>
      <c r="G1096" s="817" t="s">
        <v>266</v>
      </c>
      <c r="H1096" s="830">
        <v>6275000</v>
      </c>
      <c r="I1096" s="830">
        <v>10000000</v>
      </c>
      <c r="J1096" s="830">
        <v>6275000</v>
      </c>
      <c r="K1096" s="830">
        <f t="shared" si="99"/>
        <v>10000000</v>
      </c>
      <c r="L1096" s="830"/>
      <c r="M1096" s="826">
        <v>10000000</v>
      </c>
      <c r="N1096" s="830"/>
      <c r="O1096" s="830">
        <v>6275000</v>
      </c>
      <c r="P1096" s="830">
        <f t="shared" si="98"/>
        <v>2500000</v>
      </c>
      <c r="Q1096" s="830">
        <v>8775000</v>
      </c>
      <c r="R1096" s="1068">
        <f t="shared" si="100"/>
        <v>1225000</v>
      </c>
      <c r="S1096" s="820"/>
      <c r="T1096" s="1104"/>
    </row>
    <row r="1097" spans="1:20" ht="13.9" customHeight="1" x14ac:dyDescent="0.25">
      <c r="A1097" s="858" t="s">
        <v>541</v>
      </c>
      <c r="B1097" s="812" t="s">
        <v>35</v>
      </c>
      <c r="C1097" s="822" t="s">
        <v>36</v>
      </c>
      <c r="D1097" s="925" t="s">
        <v>21</v>
      </c>
      <c r="E1097" s="907">
        <v>0</v>
      </c>
      <c r="F1097" s="816">
        <v>23510200</v>
      </c>
      <c r="G1097" s="817" t="s">
        <v>266</v>
      </c>
      <c r="H1097" s="830"/>
      <c r="I1097" s="830">
        <v>150000</v>
      </c>
      <c r="J1097" s="830"/>
      <c r="K1097" s="830">
        <f t="shared" si="99"/>
        <v>150000</v>
      </c>
      <c r="L1097" s="830"/>
      <c r="M1097" s="826">
        <v>150000</v>
      </c>
      <c r="N1097" s="830"/>
      <c r="O1097" s="830"/>
      <c r="P1097" s="830">
        <f t="shared" ref="P1097:P1100" si="101">Q1097-O1097</f>
        <v>100000</v>
      </c>
      <c r="Q1097" s="830">
        <v>100000</v>
      </c>
      <c r="R1097" s="1068">
        <f t="shared" si="100"/>
        <v>50000</v>
      </c>
      <c r="S1097" s="820"/>
      <c r="T1097" s="1104"/>
    </row>
    <row r="1098" spans="1:20" ht="13.9" customHeight="1" x14ac:dyDescent="0.25">
      <c r="A1098" s="858" t="s">
        <v>541</v>
      </c>
      <c r="B1098" s="812" t="s">
        <v>255</v>
      </c>
      <c r="C1098" s="822" t="s">
        <v>256</v>
      </c>
      <c r="D1098" s="925" t="s">
        <v>21</v>
      </c>
      <c r="E1098" s="907">
        <v>0</v>
      </c>
      <c r="F1098" s="816">
        <v>23510200</v>
      </c>
      <c r="G1098" s="817" t="s">
        <v>266</v>
      </c>
      <c r="H1098" s="830">
        <v>13000000</v>
      </c>
      <c r="I1098" s="830">
        <v>25000000</v>
      </c>
      <c r="J1098" s="830">
        <v>13000000</v>
      </c>
      <c r="K1098" s="830">
        <f t="shared" si="99"/>
        <v>21000000</v>
      </c>
      <c r="L1098" s="830"/>
      <c r="M1098" s="826">
        <v>21000000</v>
      </c>
      <c r="N1098" s="830"/>
      <c r="O1098" s="830">
        <v>13000000</v>
      </c>
      <c r="P1098" s="830">
        <f>Q1098-O1098</f>
        <v>5452125</v>
      </c>
      <c r="Q1098" s="830">
        <v>18452125</v>
      </c>
      <c r="R1098" s="1068">
        <f t="shared" si="100"/>
        <v>2547875</v>
      </c>
      <c r="S1098" s="820"/>
      <c r="T1098" s="1104"/>
    </row>
    <row r="1099" spans="1:20" ht="13.9" customHeight="1" x14ac:dyDescent="0.25">
      <c r="A1099" s="858" t="s">
        <v>541</v>
      </c>
      <c r="B1099" s="812" t="s">
        <v>15</v>
      </c>
      <c r="C1099" s="822" t="s">
        <v>436</v>
      </c>
      <c r="D1099" s="925" t="s">
        <v>21</v>
      </c>
      <c r="E1099" s="907">
        <v>0</v>
      </c>
      <c r="F1099" s="816">
        <v>23510200</v>
      </c>
      <c r="G1099" s="817" t="s">
        <v>266</v>
      </c>
      <c r="H1099" s="830"/>
      <c r="I1099" s="830">
        <v>450000</v>
      </c>
      <c r="J1099" s="830"/>
      <c r="K1099" s="830">
        <f t="shared" si="99"/>
        <v>250000</v>
      </c>
      <c r="L1099" s="830"/>
      <c r="M1099" s="826">
        <v>250000</v>
      </c>
      <c r="N1099" s="830"/>
      <c r="O1099" s="830"/>
      <c r="P1099" s="830">
        <f t="shared" si="101"/>
        <v>115000</v>
      </c>
      <c r="Q1099" s="830">
        <v>115000</v>
      </c>
      <c r="R1099" s="1068">
        <f t="shared" si="100"/>
        <v>135000</v>
      </c>
      <c r="S1099" s="820"/>
      <c r="T1099" s="1104"/>
    </row>
    <row r="1100" spans="1:20" ht="13.9" customHeight="1" x14ac:dyDescent="0.25">
      <c r="A1100" s="858" t="s">
        <v>541</v>
      </c>
      <c r="B1100" s="812" t="s">
        <v>19</v>
      </c>
      <c r="C1100" s="822" t="s">
        <v>20</v>
      </c>
      <c r="D1100" s="925" t="s">
        <v>21</v>
      </c>
      <c r="E1100" s="907">
        <v>0</v>
      </c>
      <c r="F1100" s="816">
        <v>23510200</v>
      </c>
      <c r="G1100" s="817" t="s">
        <v>266</v>
      </c>
      <c r="H1100" s="830"/>
      <c r="I1100" s="830">
        <v>50000</v>
      </c>
      <c r="J1100" s="830"/>
      <c r="K1100" s="830">
        <f t="shared" si="99"/>
        <v>50000</v>
      </c>
      <c r="L1100" s="830"/>
      <c r="M1100" s="826">
        <v>50000</v>
      </c>
      <c r="N1100" s="830"/>
      <c r="O1100" s="830"/>
      <c r="P1100" s="830">
        <f t="shared" si="101"/>
        <v>10000</v>
      </c>
      <c r="Q1100" s="830">
        <v>10000</v>
      </c>
      <c r="R1100" s="1068">
        <f t="shared" si="100"/>
        <v>40000</v>
      </c>
      <c r="S1100" s="820"/>
      <c r="T1100" s="1104"/>
    </row>
    <row r="1101" spans="1:20" ht="13.9" customHeight="1" x14ac:dyDescent="0.25">
      <c r="A1101" s="858" t="s">
        <v>541</v>
      </c>
      <c r="B1101" s="812" t="s">
        <v>37</v>
      </c>
      <c r="C1101" s="822" t="s">
        <v>38</v>
      </c>
      <c r="D1101" s="925" t="s">
        <v>21</v>
      </c>
      <c r="E1101" s="907">
        <v>0</v>
      </c>
      <c r="F1101" s="816">
        <v>23510200</v>
      </c>
      <c r="G1101" s="817" t="s">
        <v>266</v>
      </c>
      <c r="H1101" s="830"/>
      <c r="I1101" s="830">
        <v>1080000</v>
      </c>
      <c r="J1101" s="830"/>
      <c r="K1101" s="830">
        <f t="shared" si="99"/>
        <v>1080000</v>
      </c>
      <c r="L1101" s="830"/>
      <c r="M1101" s="826">
        <v>1080000</v>
      </c>
      <c r="N1101" s="830"/>
      <c r="O1101" s="830"/>
      <c r="P1101" s="830">
        <f>Q1101-O1101</f>
        <v>900000</v>
      </c>
      <c r="Q1101" s="830">
        <v>900000</v>
      </c>
      <c r="R1101" s="1068">
        <f t="shared" si="100"/>
        <v>180000</v>
      </c>
      <c r="S1101" s="820"/>
      <c r="T1101" s="1104"/>
    </row>
    <row r="1102" spans="1:20" s="831" customFormat="1" ht="13.9" customHeight="1" x14ac:dyDescent="0.25">
      <c r="A1102" s="858" t="s">
        <v>541</v>
      </c>
      <c r="B1102" s="832"/>
      <c r="C1102" s="833" t="s">
        <v>312</v>
      </c>
      <c r="D1102" s="834"/>
      <c r="E1102" s="835"/>
      <c r="F1102" s="836"/>
      <c r="G1102" s="927"/>
      <c r="H1102" s="905">
        <f>SUM(H1088:H1101)</f>
        <v>34245876</v>
      </c>
      <c r="I1102" s="837">
        <f>SUM(I1088:I1101)</f>
        <v>74000000</v>
      </c>
      <c r="J1102" s="905">
        <f>SUM(J1088:J1101)</f>
        <v>34245876</v>
      </c>
      <c r="K1102" s="905">
        <f>SUM(K1088:K1101)</f>
        <v>69250000</v>
      </c>
      <c r="L1102" s="837"/>
      <c r="M1102" s="838">
        <f>SUM(M1088:M1101)</f>
        <v>69250000</v>
      </c>
      <c r="N1102" s="837"/>
      <c r="O1102" s="839">
        <f>SUM(O1088:O1101)</f>
        <v>34720876</v>
      </c>
      <c r="P1102" s="839">
        <f>SUM(P1088:P1101)</f>
        <v>26339125.449999999</v>
      </c>
      <c r="Q1102" s="839">
        <f>SUM(Q1088:Q1101)</f>
        <v>61060001.450000003</v>
      </c>
      <c r="R1102" s="1093">
        <f t="shared" si="100"/>
        <v>8189998.549999997</v>
      </c>
      <c r="S1102" s="840"/>
      <c r="T1102" s="1108"/>
    </row>
    <row r="1103" spans="1:20" s="831" customFormat="1" x14ac:dyDescent="0.25">
      <c r="A1103" s="858"/>
      <c r="B1103" s="841"/>
      <c r="C1103" s="842"/>
      <c r="D1103" s="843"/>
      <c r="E1103" s="844"/>
      <c r="F1103" s="845"/>
      <c r="G1103" s="928"/>
      <c r="H1103" s="910"/>
      <c r="I1103" s="846"/>
      <c r="J1103" s="910"/>
      <c r="K1103" s="910"/>
      <c r="L1103" s="846"/>
      <c r="M1103" s="847"/>
      <c r="N1103" s="846"/>
      <c r="O1103" s="846"/>
      <c r="P1103" s="846"/>
      <c r="Q1103" s="846"/>
      <c r="R1103" s="1070"/>
      <c r="S1103" s="848"/>
    </row>
    <row r="1104" spans="1:20" s="831" customFormat="1" x14ac:dyDescent="0.25">
      <c r="A1104" s="858"/>
      <c r="B1104" s="841"/>
      <c r="C1104" s="842"/>
      <c r="D1104" s="843"/>
      <c r="E1104" s="844"/>
      <c r="F1104" s="845"/>
      <c r="G1104" s="928"/>
      <c r="H1104" s="910"/>
      <c r="I1104" s="846"/>
      <c r="J1104" s="910"/>
      <c r="K1104" s="910"/>
      <c r="L1104" s="846"/>
      <c r="M1104" s="847"/>
      <c r="N1104" s="846"/>
      <c r="O1104" s="846"/>
      <c r="P1104" s="846"/>
      <c r="Q1104" s="846"/>
      <c r="R1104" s="1070"/>
      <c r="S1104" s="848"/>
    </row>
    <row r="1105" spans="1:20" s="831" customFormat="1" x14ac:dyDescent="0.25">
      <c r="A1105" s="858"/>
      <c r="B1105" s="841"/>
      <c r="C1105" s="842"/>
      <c r="D1105" s="843"/>
      <c r="E1105" s="844"/>
      <c r="F1105" s="845"/>
      <c r="G1105" s="928"/>
      <c r="H1105" s="910"/>
      <c r="I1105" s="846"/>
      <c r="J1105" s="910"/>
      <c r="K1105" s="910"/>
      <c r="L1105" s="846"/>
      <c r="M1105" s="847"/>
      <c r="N1105" s="846"/>
      <c r="O1105" s="846"/>
      <c r="P1105" s="846"/>
      <c r="Q1105" s="846"/>
      <c r="R1105" s="1070"/>
      <c r="S1105" s="848"/>
    </row>
    <row r="1106" spans="1:20" s="831" customFormat="1" x14ac:dyDescent="0.25">
      <c r="A1106" s="858"/>
      <c r="B1106" s="841"/>
      <c r="C1106" s="842"/>
      <c r="D1106" s="843"/>
      <c r="E1106" s="844"/>
      <c r="F1106" s="845"/>
      <c r="G1106" s="928"/>
      <c r="H1106" s="910"/>
      <c r="I1106" s="846"/>
      <c r="J1106" s="910"/>
      <c r="K1106" s="910"/>
      <c r="L1106" s="846"/>
      <c r="M1106" s="847"/>
      <c r="N1106" s="846"/>
      <c r="O1106" s="846"/>
      <c r="P1106" s="846"/>
      <c r="Q1106" s="846"/>
      <c r="R1106" s="1070"/>
      <c r="S1106" s="848"/>
    </row>
    <row r="1107" spans="1:20" s="831" customFormat="1" x14ac:dyDescent="0.25">
      <c r="A1107" s="858"/>
      <c r="B1107" s="841"/>
      <c r="C1107" s="842"/>
      <c r="D1107" s="843"/>
      <c r="E1107" s="844"/>
      <c r="F1107" s="845"/>
      <c r="G1107" s="928"/>
      <c r="H1107" s="910"/>
      <c r="I1107" s="846"/>
      <c r="J1107" s="910"/>
      <c r="K1107" s="910"/>
      <c r="L1107" s="846"/>
      <c r="M1107" s="847"/>
      <c r="N1107" s="846"/>
      <c r="O1107" s="846"/>
      <c r="P1107" s="846"/>
      <c r="Q1107" s="846"/>
      <c r="R1107" s="1070"/>
      <c r="S1107" s="848"/>
    </row>
    <row r="1108" spans="1:20" x14ac:dyDescent="0.25">
      <c r="B1108" s="1238" t="s">
        <v>2129</v>
      </c>
      <c r="C1108" s="1238"/>
      <c r="D1108" s="1238"/>
      <c r="E1108" s="1238"/>
      <c r="F1108" s="1238"/>
      <c r="G1108" s="1238"/>
      <c r="H1108" s="1238"/>
      <c r="I1108" s="1238"/>
      <c r="J1108" s="1238"/>
      <c r="K1108" s="1238"/>
      <c r="L1108" s="1238"/>
      <c r="M1108" s="1238"/>
      <c r="N1108" s="1238"/>
      <c r="O1108" s="1238"/>
      <c r="P1108" s="1238"/>
      <c r="Q1108" s="1238"/>
      <c r="R1108" s="1238"/>
      <c r="S1108" s="1238"/>
    </row>
    <row r="1109" spans="1:20" x14ac:dyDescent="0.25">
      <c r="B1109" s="881" t="s">
        <v>1584</v>
      </c>
      <c r="C1109" s="882"/>
      <c r="D1109" s="883"/>
      <c r="E1109" s="883"/>
      <c r="F1109" s="883"/>
      <c r="G1109" s="883"/>
      <c r="H1109" s="884"/>
      <c r="I1109" s="884"/>
      <c r="J1109" s="884"/>
      <c r="K1109" s="884"/>
      <c r="L1109" s="884"/>
      <c r="M1109" s="885"/>
      <c r="N1109" s="884"/>
      <c r="O1109" s="884"/>
      <c r="P1109" s="884"/>
      <c r="Q1109" s="884"/>
      <c r="R1109" s="1074"/>
      <c r="S1109" s="886"/>
    </row>
    <row r="1110" spans="1:20" s="802" customFormat="1" ht="30" x14ac:dyDescent="0.25">
      <c r="B1110" s="1234" t="s">
        <v>970</v>
      </c>
      <c r="C1110" s="1239" t="s">
        <v>938</v>
      </c>
      <c r="D1110" s="1236" t="s">
        <v>1024</v>
      </c>
      <c r="E1110" s="1230" t="s">
        <v>1025</v>
      </c>
      <c r="F1110" s="1236" t="s">
        <v>1026</v>
      </c>
      <c r="G1110" s="1232" t="s">
        <v>1027</v>
      </c>
      <c r="H1110" s="803" t="s">
        <v>1862</v>
      </c>
      <c r="I1110" s="804" t="s">
        <v>1833</v>
      </c>
      <c r="J1110" s="803" t="s">
        <v>1862</v>
      </c>
      <c r="K1110" s="1228" t="s">
        <v>1948</v>
      </c>
      <c r="L1110" s="1228" t="s">
        <v>1947</v>
      </c>
      <c r="M1110" s="805" t="s">
        <v>1818</v>
      </c>
      <c r="N1110" s="1228" t="s">
        <v>1819</v>
      </c>
      <c r="O1110" s="806" t="s">
        <v>2115</v>
      </c>
      <c r="P1110" s="1090" t="s">
        <v>2135</v>
      </c>
      <c r="Q1110" s="1090" t="s">
        <v>2136</v>
      </c>
      <c r="R1110" s="1065" t="s">
        <v>2132</v>
      </c>
      <c r="S1110" s="807" t="s">
        <v>1850</v>
      </c>
      <c r="T1110" s="1110" t="s">
        <v>1028</v>
      </c>
    </row>
    <row r="1111" spans="1:20" s="802" customFormat="1" x14ac:dyDescent="0.25">
      <c r="B1111" s="1235"/>
      <c r="C1111" s="1240"/>
      <c r="D1111" s="1237"/>
      <c r="E1111" s="1231"/>
      <c r="F1111" s="1237"/>
      <c r="G1111" s="1233"/>
      <c r="H1111" s="808"/>
      <c r="I1111" s="808" t="s">
        <v>939</v>
      </c>
      <c r="J1111" s="808"/>
      <c r="K1111" s="1229"/>
      <c r="L1111" s="1229"/>
      <c r="M1111" s="809" t="s">
        <v>939</v>
      </c>
      <c r="N1111" s="1229"/>
      <c r="O1111" s="808" t="s">
        <v>939</v>
      </c>
      <c r="P1111" s="808" t="s">
        <v>939</v>
      </c>
      <c r="Q1111" s="808" t="s">
        <v>939</v>
      </c>
      <c r="R1111" s="1066" t="s">
        <v>939</v>
      </c>
      <c r="S1111" s="810"/>
      <c r="T1111" s="1107"/>
    </row>
    <row r="1112" spans="1:20" s="828" customFormat="1" x14ac:dyDescent="0.25">
      <c r="A1112" s="858" t="s">
        <v>541</v>
      </c>
      <c r="B1112" s="823" t="s">
        <v>243</v>
      </c>
      <c r="C1112" s="822" t="s">
        <v>687</v>
      </c>
      <c r="D1112" s="925" t="s">
        <v>21</v>
      </c>
      <c r="E1112" s="907">
        <v>0</v>
      </c>
      <c r="F1112" s="823" t="s">
        <v>27</v>
      </c>
      <c r="G1112" s="896" t="s">
        <v>235</v>
      </c>
      <c r="H1112" s="871"/>
      <c r="I1112" s="871">
        <v>15800000</v>
      </c>
      <c r="J1112" s="871"/>
      <c r="K1112" s="871">
        <f>M1112</f>
        <v>0</v>
      </c>
      <c r="L1112" s="871"/>
      <c r="M1112" s="871">
        <v>0</v>
      </c>
      <c r="N1112" s="871"/>
      <c r="O1112" s="871"/>
      <c r="P1112" s="871"/>
      <c r="Q1112" s="871"/>
      <c r="R1112" s="1099">
        <f>M1112-Q1112</f>
        <v>0</v>
      </c>
      <c r="S1112" s="978"/>
      <c r="T1112" s="1121"/>
    </row>
    <row r="1113" spans="1:20" s="828" customFormat="1" x14ac:dyDescent="0.25">
      <c r="A1113" s="858" t="s">
        <v>541</v>
      </c>
      <c r="B1113" s="890" t="s">
        <v>158</v>
      </c>
      <c r="C1113" s="822" t="s">
        <v>366</v>
      </c>
      <c r="D1113" s="925" t="s">
        <v>21</v>
      </c>
      <c r="E1113" s="907">
        <v>0</v>
      </c>
      <c r="F1113" s="823" t="s">
        <v>27</v>
      </c>
      <c r="G1113" s="896" t="s">
        <v>235</v>
      </c>
      <c r="H1113" s="871"/>
      <c r="I1113" s="871">
        <v>4000000</v>
      </c>
      <c r="J1113" s="871"/>
      <c r="K1113" s="871">
        <f t="shared" ref="K1113:K1116" si="102">M1113</f>
        <v>20000000</v>
      </c>
      <c r="L1113" s="871"/>
      <c r="M1113" s="871">
        <v>20000000</v>
      </c>
      <c r="N1113" s="871"/>
      <c r="O1113" s="871"/>
      <c r="P1113" s="871"/>
      <c r="Q1113" s="871"/>
      <c r="R1113" s="1068">
        <f t="shared" ref="R1113:R1116" si="103">M1113-Q1113</f>
        <v>20000000</v>
      </c>
      <c r="S1113" s="827"/>
      <c r="T1113" s="1120"/>
    </row>
    <row r="1114" spans="1:20" s="828" customFormat="1" x14ac:dyDescent="0.25">
      <c r="A1114" s="858" t="s">
        <v>541</v>
      </c>
      <c r="B1114" s="890" t="s">
        <v>206</v>
      </c>
      <c r="C1114" s="822" t="s">
        <v>1856</v>
      </c>
      <c r="D1114" s="925" t="s">
        <v>21</v>
      </c>
      <c r="E1114" s="907">
        <v>0</v>
      </c>
      <c r="F1114" s="823" t="s">
        <v>27</v>
      </c>
      <c r="G1114" s="896" t="s">
        <v>235</v>
      </c>
      <c r="H1114" s="871"/>
      <c r="I1114" s="871">
        <v>6000000</v>
      </c>
      <c r="J1114" s="871"/>
      <c r="K1114" s="871">
        <f t="shared" si="102"/>
        <v>6000000</v>
      </c>
      <c r="L1114" s="871"/>
      <c r="M1114" s="871">
        <v>6000000</v>
      </c>
      <c r="N1114" s="871"/>
      <c r="O1114" s="871"/>
      <c r="P1114" s="871"/>
      <c r="Q1114" s="871"/>
      <c r="R1114" s="1068">
        <f t="shared" si="103"/>
        <v>6000000</v>
      </c>
      <c r="S1114" s="827"/>
      <c r="T1114" s="1120"/>
    </row>
    <row r="1115" spans="1:20" s="828" customFormat="1" x14ac:dyDescent="0.25">
      <c r="A1115" s="858" t="s">
        <v>541</v>
      </c>
      <c r="B1115" s="890" t="s">
        <v>467</v>
      </c>
      <c r="C1115" s="822" t="s">
        <v>163</v>
      </c>
      <c r="D1115" s="925" t="s">
        <v>21</v>
      </c>
      <c r="E1115" s="907">
        <v>0</v>
      </c>
      <c r="F1115" s="823" t="s">
        <v>27</v>
      </c>
      <c r="G1115" s="896" t="s">
        <v>235</v>
      </c>
      <c r="H1115" s="871"/>
      <c r="I1115" s="871">
        <v>6000000</v>
      </c>
      <c r="J1115" s="871"/>
      <c r="K1115" s="871">
        <f t="shared" si="102"/>
        <v>6000000</v>
      </c>
      <c r="L1115" s="871"/>
      <c r="M1115" s="871">
        <v>6000000</v>
      </c>
      <c r="N1115" s="871"/>
      <c r="O1115" s="871"/>
      <c r="P1115" s="871"/>
      <c r="Q1115" s="871"/>
      <c r="R1115" s="1068">
        <f t="shared" si="103"/>
        <v>6000000</v>
      </c>
      <c r="S1115" s="827"/>
      <c r="T1115" s="1120"/>
    </row>
    <row r="1116" spans="1:20" s="842" customFormat="1" x14ac:dyDescent="0.25">
      <c r="A1116" s="858" t="s">
        <v>541</v>
      </c>
      <c r="B1116" s="887"/>
      <c r="C1116" s="833" t="s">
        <v>26</v>
      </c>
      <c r="D1116" s="887"/>
      <c r="E1116" s="897"/>
      <c r="F1116" s="887"/>
      <c r="G1116" s="898"/>
      <c r="H1116" s="768"/>
      <c r="I1116" s="768">
        <f>SUM(I1112:I1115)</f>
        <v>31800000</v>
      </c>
      <c r="J1116" s="768"/>
      <c r="K1116" s="923">
        <f t="shared" si="102"/>
        <v>32000000</v>
      </c>
      <c r="L1116" s="768"/>
      <c r="M1116" s="768">
        <f>SUM(M1112:M1115)</f>
        <v>32000000</v>
      </c>
      <c r="N1116" s="768"/>
      <c r="O1116" s="899"/>
      <c r="P1116" s="899"/>
      <c r="Q1116" s="899"/>
      <c r="R1116" s="1093">
        <f t="shared" si="103"/>
        <v>32000000</v>
      </c>
      <c r="S1116" s="908"/>
      <c r="T1116" s="1122"/>
    </row>
    <row r="1117" spans="1:20" s="842" customFormat="1" x14ac:dyDescent="0.25">
      <c r="A1117" s="828"/>
      <c r="B1117" s="888"/>
      <c r="D1117" s="888"/>
      <c r="E1117" s="902"/>
      <c r="F1117" s="888"/>
      <c r="G1117" s="903"/>
      <c r="H1117" s="924"/>
      <c r="I1117" s="924"/>
      <c r="J1117" s="924"/>
      <c r="K1117" s="924"/>
      <c r="L1117" s="771"/>
      <c r="M1117" s="771"/>
      <c r="N1117" s="771"/>
      <c r="O1117" s="771"/>
      <c r="P1117" s="771"/>
      <c r="Q1117" s="771"/>
      <c r="R1117" s="1075"/>
      <c r="S1117" s="904"/>
    </row>
    <row r="1118" spans="1:20" s="842" customFormat="1" x14ac:dyDescent="0.25">
      <c r="A1118" s="828"/>
      <c r="B1118" s="888"/>
      <c r="D1118" s="888"/>
      <c r="E1118" s="902"/>
      <c r="F1118" s="888"/>
      <c r="G1118" s="903"/>
      <c r="H1118" s="924"/>
      <c r="I1118" s="924"/>
      <c r="J1118" s="924"/>
      <c r="K1118" s="924"/>
      <c r="L1118" s="771"/>
      <c r="M1118" s="771"/>
      <c r="N1118" s="771"/>
      <c r="O1118" s="771"/>
      <c r="P1118" s="771"/>
      <c r="Q1118" s="771"/>
      <c r="R1118" s="1075"/>
      <c r="S1118" s="904"/>
    </row>
    <row r="1119" spans="1:20" x14ac:dyDescent="0.25">
      <c r="B1119" s="1238" t="s">
        <v>2128</v>
      </c>
      <c r="C1119" s="1238"/>
      <c r="D1119" s="1238"/>
      <c r="E1119" s="1238"/>
      <c r="F1119" s="1238"/>
      <c r="G1119" s="1238"/>
      <c r="H1119" s="1238"/>
      <c r="I1119" s="1238"/>
      <c r="J1119" s="1238"/>
      <c r="K1119" s="1238"/>
      <c r="L1119" s="1238"/>
      <c r="M1119" s="1238"/>
      <c r="N1119" s="1238"/>
      <c r="O1119" s="1238"/>
      <c r="P1119" s="1238"/>
      <c r="Q1119" s="1238"/>
      <c r="R1119" s="1238"/>
      <c r="S1119" s="1238"/>
    </row>
    <row r="1120" spans="1:20" x14ac:dyDescent="0.25">
      <c r="B1120" s="881" t="s">
        <v>1585</v>
      </c>
      <c r="C1120" s="882"/>
      <c r="D1120" s="883"/>
      <c r="E1120" s="883"/>
      <c r="F1120" s="883"/>
      <c r="G1120" s="883"/>
      <c r="H1120" s="884"/>
      <c r="I1120" s="884"/>
      <c r="J1120" s="884"/>
      <c r="K1120" s="884"/>
      <c r="L1120" s="884"/>
      <c r="M1120" s="885"/>
      <c r="N1120" s="884"/>
      <c r="O1120" s="884"/>
      <c r="P1120" s="884"/>
      <c r="Q1120" s="884"/>
      <c r="R1120" s="1074"/>
      <c r="S1120" s="886"/>
    </row>
    <row r="1121" spans="1:20" s="802" customFormat="1" ht="30" x14ac:dyDescent="0.25">
      <c r="B1121" s="1234" t="s">
        <v>970</v>
      </c>
      <c r="C1121" s="1239" t="s">
        <v>938</v>
      </c>
      <c r="D1121" s="1236" t="s">
        <v>1024</v>
      </c>
      <c r="E1121" s="1230" t="s">
        <v>1025</v>
      </c>
      <c r="F1121" s="1236" t="s">
        <v>1026</v>
      </c>
      <c r="G1121" s="1232" t="s">
        <v>1027</v>
      </c>
      <c r="H1121" s="803" t="s">
        <v>1862</v>
      </c>
      <c r="I1121" s="804" t="s">
        <v>1833</v>
      </c>
      <c r="J1121" s="803" t="s">
        <v>1862</v>
      </c>
      <c r="K1121" s="1228" t="s">
        <v>1948</v>
      </c>
      <c r="L1121" s="1228" t="s">
        <v>1947</v>
      </c>
      <c r="M1121" s="805" t="s">
        <v>1818</v>
      </c>
      <c r="N1121" s="1228" t="s">
        <v>1819</v>
      </c>
      <c r="O1121" s="806" t="s">
        <v>2115</v>
      </c>
      <c r="P1121" s="1090" t="s">
        <v>2135</v>
      </c>
      <c r="Q1121" s="1090" t="s">
        <v>2136</v>
      </c>
      <c r="R1121" s="1065" t="s">
        <v>2132</v>
      </c>
      <c r="S1121" s="807" t="s">
        <v>1850</v>
      </c>
      <c r="T1121" s="1110" t="s">
        <v>1028</v>
      </c>
    </row>
    <row r="1122" spans="1:20" s="802" customFormat="1" x14ac:dyDescent="0.25">
      <c r="B1122" s="1235"/>
      <c r="C1122" s="1240"/>
      <c r="D1122" s="1237"/>
      <c r="E1122" s="1231"/>
      <c r="F1122" s="1237"/>
      <c r="G1122" s="1233"/>
      <c r="H1122" s="808"/>
      <c r="I1122" s="808" t="s">
        <v>939</v>
      </c>
      <c r="J1122" s="808"/>
      <c r="K1122" s="1229"/>
      <c r="L1122" s="1229"/>
      <c r="M1122" s="809" t="s">
        <v>939</v>
      </c>
      <c r="N1122" s="1229"/>
      <c r="O1122" s="808" t="s">
        <v>939</v>
      </c>
      <c r="P1122" s="808" t="s">
        <v>939</v>
      </c>
      <c r="Q1122" s="808" t="s">
        <v>939</v>
      </c>
      <c r="R1122" s="1066" t="s">
        <v>939</v>
      </c>
      <c r="S1122" s="810"/>
      <c r="T1122" s="1107"/>
    </row>
    <row r="1123" spans="1:20" x14ac:dyDescent="0.25">
      <c r="A1123" s="858" t="s">
        <v>348</v>
      </c>
      <c r="B1123" s="812" t="s">
        <v>24</v>
      </c>
      <c r="C1123" s="813" t="s">
        <v>290</v>
      </c>
      <c r="D1123" s="814" t="s">
        <v>1</v>
      </c>
      <c r="E1123" s="907">
        <v>0</v>
      </c>
      <c r="F1123" s="816" t="s">
        <v>27</v>
      </c>
      <c r="G1123" s="817" t="s">
        <v>266</v>
      </c>
      <c r="H1123" s="818">
        <v>33299876</v>
      </c>
      <c r="I1123" s="818">
        <v>85647220</v>
      </c>
      <c r="J1123" s="818">
        <v>33299876</v>
      </c>
      <c r="K1123" s="818">
        <f>M1123</f>
        <v>85647220</v>
      </c>
      <c r="L1123" s="818"/>
      <c r="M1123" s="819">
        <v>85647220</v>
      </c>
      <c r="N1123" s="818"/>
      <c r="O1123" s="818">
        <v>40066584</v>
      </c>
      <c r="P1123" s="818">
        <f>Q1123-O1123</f>
        <v>19525120.060000002</v>
      </c>
      <c r="Q1123" s="818">
        <v>59591704.060000002</v>
      </c>
      <c r="R1123" s="1068">
        <f>M1123-Q1123</f>
        <v>26055515.939999998</v>
      </c>
      <c r="S1123" s="909"/>
      <c r="T1123" s="1104"/>
    </row>
    <row r="1124" spans="1:20" s="831" customFormat="1" x14ac:dyDescent="0.25">
      <c r="A1124" s="858" t="s">
        <v>348</v>
      </c>
      <c r="B1124" s="825" t="s">
        <v>25</v>
      </c>
      <c r="C1124" s="822" t="s">
        <v>59</v>
      </c>
      <c r="D1124" s="925" t="s">
        <v>21</v>
      </c>
      <c r="E1124" s="907">
        <v>0</v>
      </c>
      <c r="F1124" s="816" t="s">
        <v>27</v>
      </c>
      <c r="G1124" s="817" t="s">
        <v>266</v>
      </c>
      <c r="H1124" s="830"/>
      <c r="I1124" s="830">
        <v>2000000</v>
      </c>
      <c r="J1124" s="830"/>
      <c r="K1124" s="830">
        <f>M1124</f>
        <v>1000000</v>
      </c>
      <c r="L1124" s="830"/>
      <c r="M1124" s="826">
        <v>1000000</v>
      </c>
      <c r="N1124" s="830"/>
      <c r="O1124" s="830">
        <v>0</v>
      </c>
      <c r="P1124" s="830">
        <v>0</v>
      </c>
      <c r="Q1124" s="830">
        <v>0</v>
      </c>
      <c r="R1124" s="1068">
        <f t="shared" ref="R1124:R1136" si="104">M1124-Q1124</f>
        <v>1000000</v>
      </c>
      <c r="S1124" s="820"/>
      <c r="T1124" s="1105"/>
    </row>
    <row r="1125" spans="1:20" x14ac:dyDescent="0.25">
      <c r="A1125" s="858" t="s">
        <v>348</v>
      </c>
      <c r="B1125" s="825" t="s">
        <v>3</v>
      </c>
      <c r="C1125" s="822" t="s">
        <v>973</v>
      </c>
      <c r="D1125" s="925" t="s">
        <v>21</v>
      </c>
      <c r="E1125" s="907">
        <v>0</v>
      </c>
      <c r="F1125" s="816" t="s">
        <v>27</v>
      </c>
      <c r="G1125" s="817" t="s">
        <v>266</v>
      </c>
      <c r="H1125" s="830"/>
      <c r="I1125" s="830">
        <v>900000</v>
      </c>
      <c r="J1125" s="830"/>
      <c r="K1125" s="830">
        <f t="shared" ref="K1125:K1135" si="105">M1125</f>
        <v>900000</v>
      </c>
      <c r="L1125" s="830"/>
      <c r="M1125" s="826">
        <v>900000</v>
      </c>
      <c r="N1125" s="830"/>
      <c r="O1125" s="830">
        <v>0</v>
      </c>
      <c r="P1125" s="830">
        <v>0</v>
      </c>
      <c r="Q1125" s="830">
        <v>0</v>
      </c>
      <c r="R1125" s="1068">
        <f t="shared" si="104"/>
        <v>900000</v>
      </c>
      <c r="S1125" s="820"/>
      <c r="T1125" s="1104"/>
    </row>
    <row r="1126" spans="1:20" x14ac:dyDescent="0.25">
      <c r="A1126" s="858" t="s">
        <v>348</v>
      </c>
      <c r="B1126" s="825" t="s">
        <v>117</v>
      </c>
      <c r="C1126" s="822" t="s">
        <v>118</v>
      </c>
      <c r="D1126" s="925" t="s">
        <v>21</v>
      </c>
      <c r="E1126" s="907">
        <v>0</v>
      </c>
      <c r="F1126" s="816" t="s">
        <v>27</v>
      </c>
      <c r="G1126" s="817" t="s">
        <v>266</v>
      </c>
      <c r="H1126" s="830"/>
      <c r="I1126" s="830">
        <v>6000000</v>
      </c>
      <c r="J1126" s="830"/>
      <c r="K1126" s="830">
        <f t="shared" si="105"/>
        <v>5000000</v>
      </c>
      <c r="L1126" s="830"/>
      <c r="M1126" s="826">
        <v>5000000</v>
      </c>
      <c r="N1126" s="830"/>
      <c r="O1126" s="830">
        <v>1000000</v>
      </c>
      <c r="P1126" s="830">
        <f>Q1126-O1126</f>
        <v>500000</v>
      </c>
      <c r="Q1126" s="830">
        <v>1500000</v>
      </c>
      <c r="R1126" s="1068">
        <f t="shared" si="104"/>
        <v>3500000</v>
      </c>
      <c r="S1126" s="820"/>
      <c r="T1126" s="1104"/>
    </row>
    <row r="1127" spans="1:20" x14ac:dyDescent="0.25">
      <c r="A1127" s="858" t="s">
        <v>348</v>
      </c>
      <c r="B1127" s="825" t="s">
        <v>32</v>
      </c>
      <c r="C1127" s="822" t="s">
        <v>349</v>
      </c>
      <c r="D1127" s="925" t="s">
        <v>21</v>
      </c>
      <c r="E1127" s="907">
        <v>0</v>
      </c>
      <c r="F1127" s="816" t="s">
        <v>27</v>
      </c>
      <c r="G1127" s="817" t="s">
        <v>266</v>
      </c>
      <c r="H1127" s="830"/>
      <c r="I1127" s="830">
        <v>2145000</v>
      </c>
      <c r="J1127" s="830"/>
      <c r="K1127" s="830">
        <f t="shared" si="105"/>
        <v>2145000</v>
      </c>
      <c r="L1127" s="830"/>
      <c r="M1127" s="826">
        <v>2145000</v>
      </c>
      <c r="N1127" s="830"/>
      <c r="O1127" s="830">
        <v>1900000</v>
      </c>
      <c r="P1127" s="830">
        <f>Q1127-O1127</f>
        <v>0</v>
      </c>
      <c r="Q1127" s="830">
        <v>1900000</v>
      </c>
      <c r="R1127" s="1068">
        <f t="shared" si="104"/>
        <v>245000</v>
      </c>
      <c r="S1127" s="820"/>
      <c r="T1127" s="1104"/>
    </row>
    <row r="1128" spans="1:20" x14ac:dyDescent="0.25">
      <c r="A1128" s="858" t="s">
        <v>348</v>
      </c>
      <c r="B1128" s="812" t="s">
        <v>61</v>
      </c>
      <c r="C1128" s="822" t="s">
        <v>62</v>
      </c>
      <c r="D1128" s="925" t="s">
        <v>21</v>
      </c>
      <c r="E1128" s="907">
        <v>0</v>
      </c>
      <c r="F1128" s="816" t="s">
        <v>27</v>
      </c>
      <c r="G1128" s="817" t="s">
        <v>266</v>
      </c>
      <c r="H1128" s="830"/>
      <c r="I1128" s="830">
        <v>100000</v>
      </c>
      <c r="J1128" s="830"/>
      <c r="K1128" s="830">
        <f t="shared" si="105"/>
        <v>100000</v>
      </c>
      <c r="L1128" s="830"/>
      <c r="M1128" s="826">
        <v>100000</v>
      </c>
      <c r="N1128" s="830"/>
      <c r="O1128" s="830">
        <v>0</v>
      </c>
      <c r="P1128" s="830"/>
      <c r="Q1128" s="830"/>
      <c r="R1128" s="1068">
        <f t="shared" si="104"/>
        <v>100000</v>
      </c>
      <c r="S1128" s="820"/>
      <c r="T1128" s="1104"/>
    </row>
    <row r="1129" spans="1:20" x14ac:dyDescent="0.25">
      <c r="A1129" s="858" t="s">
        <v>348</v>
      </c>
      <c r="B1129" s="825" t="s">
        <v>9</v>
      </c>
      <c r="C1129" s="822" t="s">
        <v>10</v>
      </c>
      <c r="D1129" s="925" t="s">
        <v>21</v>
      </c>
      <c r="E1129" s="907">
        <v>0</v>
      </c>
      <c r="F1129" s="816" t="s">
        <v>27</v>
      </c>
      <c r="G1129" s="817" t="s">
        <v>266</v>
      </c>
      <c r="H1129" s="830"/>
      <c r="I1129" s="830">
        <v>1300000</v>
      </c>
      <c r="J1129" s="830"/>
      <c r="K1129" s="830">
        <f t="shared" si="105"/>
        <v>1000000</v>
      </c>
      <c r="L1129" s="830"/>
      <c r="M1129" s="826">
        <v>1000000</v>
      </c>
      <c r="N1129" s="830"/>
      <c r="O1129" s="830">
        <v>0</v>
      </c>
      <c r="P1129" s="830">
        <f>Q1129-O1129</f>
        <v>500000</v>
      </c>
      <c r="Q1129" s="830">
        <v>500000</v>
      </c>
      <c r="R1129" s="1068">
        <f t="shared" si="104"/>
        <v>500000</v>
      </c>
      <c r="S1129" s="820"/>
      <c r="T1129" s="1104"/>
    </row>
    <row r="1130" spans="1:20" x14ac:dyDescent="0.25">
      <c r="A1130" s="858" t="s">
        <v>348</v>
      </c>
      <c r="B1130" s="825" t="s">
        <v>35</v>
      </c>
      <c r="C1130" s="822" t="s">
        <v>36</v>
      </c>
      <c r="D1130" s="925" t="s">
        <v>21</v>
      </c>
      <c r="E1130" s="907">
        <v>0</v>
      </c>
      <c r="F1130" s="816" t="s">
        <v>27</v>
      </c>
      <c r="G1130" s="817" t="s">
        <v>266</v>
      </c>
      <c r="H1130" s="830"/>
      <c r="I1130" s="830">
        <v>1363000</v>
      </c>
      <c r="J1130" s="830"/>
      <c r="K1130" s="830">
        <f t="shared" si="105"/>
        <v>500000</v>
      </c>
      <c r="L1130" s="830"/>
      <c r="M1130" s="826">
        <v>500000</v>
      </c>
      <c r="N1130" s="830"/>
      <c r="O1130" s="830">
        <v>0</v>
      </c>
      <c r="P1130" s="830"/>
      <c r="Q1130" s="830"/>
      <c r="R1130" s="1068">
        <f t="shared" si="104"/>
        <v>500000</v>
      </c>
      <c r="S1130" s="820"/>
      <c r="T1130" s="1104"/>
    </row>
    <row r="1131" spans="1:20" x14ac:dyDescent="0.25">
      <c r="A1131" s="858" t="s">
        <v>348</v>
      </c>
      <c r="B1131" s="825" t="s">
        <v>419</v>
      </c>
      <c r="C1131" s="822" t="s">
        <v>722</v>
      </c>
      <c r="D1131" s="925" t="s">
        <v>21</v>
      </c>
      <c r="E1131" s="907">
        <v>0</v>
      </c>
      <c r="F1131" s="816" t="s">
        <v>27</v>
      </c>
      <c r="G1131" s="817" t="s">
        <v>266</v>
      </c>
      <c r="H1131" s="830"/>
      <c r="I1131" s="830">
        <v>1000000</v>
      </c>
      <c r="J1131" s="830"/>
      <c r="K1131" s="830">
        <f t="shared" si="105"/>
        <v>1000000</v>
      </c>
      <c r="L1131" s="830"/>
      <c r="M1131" s="826">
        <v>1000000</v>
      </c>
      <c r="N1131" s="830"/>
      <c r="O1131" s="830">
        <v>0</v>
      </c>
      <c r="P1131" s="830">
        <f>Q1131-O1131</f>
        <v>87500</v>
      </c>
      <c r="Q1131" s="830">
        <v>87500</v>
      </c>
      <c r="R1131" s="1068">
        <f t="shared" si="104"/>
        <v>912500</v>
      </c>
      <c r="S1131" s="820"/>
      <c r="T1131" s="1104"/>
    </row>
    <row r="1132" spans="1:20" x14ac:dyDescent="0.25">
      <c r="A1132" s="858" t="s">
        <v>348</v>
      </c>
      <c r="B1132" s="812" t="s">
        <v>310</v>
      </c>
      <c r="C1132" s="822" t="s">
        <v>311</v>
      </c>
      <c r="D1132" s="925" t="s">
        <v>21</v>
      </c>
      <c r="E1132" s="907">
        <v>0</v>
      </c>
      <c r="F1132" s="816" t="s">
        <v>27</v>
      </c>
      <c r="G1132" s="817" t="s">
        <v>266</v>
      </c>
      <c r="H1132" s="830"/>
      <c r="I1132" s="830">
        <v>1000000</v>
      </c>
      <c r="J1132" s="830"/>
      <c r="K1132" s="830">
        <f t="shared" si="105"/>
        <v>1038000</v>
      </c>
      <c r="L1132" s="830"/>
      <c r="M1132" s="826">
        <v>1038000</v>
      </c>
      <c r="N1132" s="830"/>
      <c r="O1132" s="830">
        <v>0</v>
      </c>
      <c r="P1132" s="830">
        <v>0</v>
      </c>
      <c r="Q1132" s="830">
        <v>0</v>
      </c>
      <c r="R1132" s="1068">
        <f t="shared" si="104"/>
        <v>1038000</v>
      </c>
      <c r="S1132" s="820"/>
      <c r="T1132" s="1104"/>
    </row>
    <row r="1133" spans="1:20" x14ac:dyDescent="0.25">
      <c r="A1133" s="858" t="s">
        <v>348</v>
      </c>
      <c r="B1133" s="812" t="s">
        <v>15</v>
      </c>
      <c r="C1133" s="822" t="s">
        <v>436</v>
      </c>
      <c r="D1133" s="925" t="s">
        <v>21</v>
      </c>
      <c r="E1133" s="907">
        <v>0</v>
      </c>
      <c r="F1133" s="816" t="s">
        <v>27</v>
      </c>
      <c r="G1133" s="817" t="s">
        <v>266</v>
      </c>
      <c r="H1133" s="830"/>
      <c r="I1133" s="830">
        <v>1000000</v>
      </c>
      <c r="J1133" s="830"/>
      <c r="K1133" s="830">
        <f t="shared" si="105"/>
        <v>500000</v>
      </c>
      <c r="L1133" s="830"/>
      <c r="M1133" s="826">
        <v>500000</v>
      </c>
      <c r="N1133" s="830"/>
      <c r="O1133" s="830">
        <v>0</v>
      </c>
      <c r="P1133" s="830">
        <v>0</v>
      </c>
      <c r="Q1133" s="830">
        <v>0</v>
      </c>
      <c r="R1133" s="1068">
        <f t="shared" si="104"/>
        <v>500000</v>
      </c>
      <c r="S1133" s="820"/>
      <c r="T1133" s="1104"/>
    </row>
    <row r="1134" spans="1:20" x14ac:dyDescent="0.25">
      <c r="A1134" s="858" t="s">
        <v>348</v>
      </c>
      <c r="B1134" s="812" t="s">
        <v>19</v>
      </c>
      <c r="C1134" s="822" t="s">
        <v>20</v>
      </c>
      <c r="D1134" s="925" t="s">
        <v>21</v>
      </c>
      <c r="E1134" s="907">
        <v>0</v>
      </c>
      <c r="F1134" s="816" t="s">
        <v>27</v>
      </c>
      <c r="G1134" s="817" t="s">
        <v>266</v>
      </c>
      <c r="H1134" s="830"/>
      <c r="I1134" s="830">
        <v>30000</v>
      </c>
      <c r="J1134" s="830"/>
      <c r="K1134" s="830">
        <f t="shared" si="105"/>
        <v>30000</v>
      </c>
      <c r="L1134" s="830"/>
      <c r="M1134" s="826">
        <v>30000</v>
      </c>
      <c r="N1134" s="830"/>
      <c r="O1134" s="830">
        <v>0</v>
      </c>
      <c r="P1134" s="830">
        <v>0</v>
      </c>
      <c r="Q1134" s="830">
        <v>0</v>
      </c>
      <c r="R1134" s="1068">
        <f t="shared" si="104"/>
        <v>30000</v>
      </c>
      <c r="S1134" s="820"/>
      <c r="T1134" s="1104"/>
    </row>
    <row r="1135" spans="1:20" x14ac:dyDescent="0.25">
      <c r="A1135" s="858" t="s">
        <v>348</v>
      </c>
      <c r="B1135" s="812" t="s">
        <v>37</v>
      </c>
      <c r="C1135" s="822" t="s">
        <v>38</v>
      </c>
      <c r="D1135" s="925" t="s">
        <v>21</v>
      </c>
      <c r="E1135" s="907">
        <v>0</v>
      </c>
      <c r="F1135" s="816" t="s">
        <v>27</v>
      </c>
      <c r="G1135" s="817" t="s">
        <v>266</v>
      </c>
      <c r="H1135" s="830"/>
      <c r="I1135" s="830">
        <v>550000</v>
      </c>
      <c r="J1135" s="830"/>
      <c r="K1135" s="830">
        <f t="shared" si="105"/>
        <v>550000</v>
      </c>
      <c r="L1135" s="830"/>
      <c r="M1135" s="826">
        <v>550000</v>
      </c>
      <c r="N1135" s="830"/>
      <c r="O1135" s="830">
        <v>0</v>
      </c>
      <c r="P1135" s="830">
        <v>0</v>
      </c>
      <c r="Q1135" s="830">
        <v>0</v>
      </c>
      <c r="R1135" s="1068">
        <f t="shared" si="104"/>
        <v>550000</v>
      </c>
      <c r="S1135" s="820"/>
      <c r="T1135" s="1104"/>
    </row>
    <row r="1136" spans="1:20" x14ac:dyDescent="0.25">
      <c r="A1136" s="858" t="s">
        <v>348</v>
      </c>
      <c r="B1136" s="832"/>
      <c r="C1136" s="833" t="s">
        <v>312</v>
      </c>
      <c r="D1136" s="834"/>
      <c r="E1136" s="835"/>
      <c r="F1136" s="836"/>
      <c r="G1136" s="836"/>
      <c r="H1136" s="837">
        <v>2537500</v>
      </c>
      <c r="I1136" s="837">
        <f>SUM(I1124:I1135)</f>
        <v>17388000</v>
      </c>
      <c r="J1136" s="837">
        <v>2537500</v>
      </c>
      <c r="K1136" s="837">
        <f>SUM(K1124:K1135)</f>
        <v>13763000</v>
      </c>
      <c r="L1136" s="837"/>
      <c r="M1136" s="838">
        <f>SUM(M1124:M1135)</f>
        <v>13763000</v>
      </c>
      <c r="N1136" s="837"/>
      <c r="O1136" s="839">
        <f>SUM(O1124:O1135)</f>
        <v>2900000</v>
      </c>
      <c r="P1136" s="839">
        <f>SUM(P1124:P1135)</f>
        <v>1087500</v>
      </c>
      <c r="Q1136" s="839">
        <f>SUM(Q1124:Q1135)</f>
        <v>3987500</v>
      </c>
      <c r="R1136" s="1093">
        <f t="shared" si="104"/>
        <v>9775500</v>
      </c>
      <c r="S1136" s="840"/>
      <c r="T1136" s="1106"/>
    </row>
    <row r="1137" spans="1:20" x14ac:dyDescent="0.25">
      <c r="A1137" s="858"/>
      <c r="B1137" s="841"/>
      <c r="C1137" s="842"/>
      <c r="D1137" s="843"/>
      <c r="E1137" s="844"/>
      <c r="F1137" s="845"/>
      <c r="G1137" s="845"/>
      <c r="H1137" s="846"/>
      <c r="I1137" s="846"/>
      <c r="J1137" s="846"/>
      <c r="K1137" s="846"/>
      <c r="L1137" s="846"/>
      <c r="M1137" s="847"/>
      <c r="N1137" s="846"/>
      <c r="O1137" s="846"/>
      <c r="P1137" s="846"/>
      <c r="Q1137" s="846"/>
      <c r="R1137" s="1082"/>
      <c r="S1137" s="848"/>
    </row>
    <row r="1138" spans="1:20" x14ac:dyDescent="0.25">
      <c r="A1138" s="858"/>
      <c r="B1138" s="841"/>
      <c r="C1138" s="842"/>
      <c r="D1138" s="843"/>
      <c r="E1138" s="844"/>
      <c r="F1138" s="845"/>
      <c r="G1138" s="845"/>
      <c r="H1138" s="846"/>
      <c r="I1138" s="846"/>
      <c r="J1138" s="846"/>
      <c r="K1138" s="846"/>
      <c r="L1138" s="846"/>
      <c r="M1138" s="847"/>
      <c r="N1138" s="846"/>
      <c r="O1138" s="846"/>
      <c r="P1138" s="846"/>
      <c r="Q1138" s="846"/>
      <c r="R1138" s="1082"/>
      <c r="S1138" s="848"/>
    </row>
    <row r="1139" spans="1:20" x14ac:dyDescent="0.25">
      <c r="A1139" s="858"/>
      <c r="B1139" s="841"/>
      <c r="C1139" s="842"/>
      <c r="D1139" s="843"/>
      <c r="E1139" s="844"/>
      <c r="F1139" s="845"/>
      <c r="G1139" s="845"/>
      <c r="H1139" s="846"/>
      <c r="I1139" s="846"/>
      <c r="J1139" s="846"/>
      <c r="K1139" s="846"/>
      <c r="L1139" s="846"/>
      <c r="M1139" s="847"/>
      <c r="N1139" s="846"/>
      <c r="O1139" s="846"/>
      <c r="P1139" s="846"/>
      <c r="Q1139" s="846"/>
      <c r="R1139" s="1082"/>
      <c r="S1139" s="848"/>
    </row>
    <row r="1140" spans="1:20" x14ac:dyDescent="0.25">
      <c r="A1140" s="858"/>
      <c r="B1140" s="841"/>
      <c r="C1140" s="842"/>
      <c r="D1140" s="843"/>
      <c r="E1140" s="844"/>
      <c r="F1140" s="845"/>
      <c r="G1140" s="845"/>
      <c r="H1140" s="846"/>
      <c r="I1140" s="846"/>
      <c r="J1140" s="846"/>
      <c r="K1140" s="846"/>
      <c r="L1140" s="846"/>
      <c r="M1140" s="847"/>
      <c r="N1140" s="846"/>
      <c r="O1140" s="846"/>
      <c r="P1140" s="846"/>
      <c r="Q1140" s="846"/>
      <c r="R1140" s="1082"/>
      <c r="S1140" s="848"/>
    </row>
    <row r="1141" spans="1:20" s="831" customFormat="1" x14ac:dyDescent="0.25">
      <c r="A1141" s="800"/>
      <c r="B1141" s="841"/>
      <c r="C1141" s="842"/>
      <c r="D1141" s="843"/>
      <c r="E1141" s="844"/>
      <c r="F1141" s="845"/>
      <c r="G1141" s="928"/>
      <c r="H1141" s="929"/>
      <c r="I1141" s="929"/>
      <c r="J1141" s="929"/>
      <c r="K1141" s="929"/>
      <c r="L1141" s="846"/>
      <c r="M1141" s="847"/>
      <c r="N1141" s="846"/>
      <c r="O1141" s="846"/>
      <c r="P1141" s="846"/>
      <c r="Q1141" s="846"/>
      <c r="R1141" s="1070"/>
      <c r="S1141" s="848"/>
    </row>
    <row r="1142" spans="1:20" x14ac:dyDescent="0.25">
      <c r="B1142" s="1238" t="s">
        <v>2129</v>
      </c>
      <c r="C1142" s="1238"/>
      <c r="D1142" s="1238"/>
      <c r="E1142" s="1238"/>
      <c r="F1142" s="1238"/>
      <c r="G1142" s="1238"/>
      <c r="H1142" s="1238"/>
      <c r="I1142" s="1238"/>
      <c r="J1142" s="1238"/>
      <c r="K1142" s="1238"/>
      <c r="L1142" s="1238"/>
      <c r="M1142" s="1238"/>
      <c r="N1142" s="1238"/>
      <c r="O1142" s="1238"/>
      <c r="P1142" s="1238"/>
      <c r="Q1142" s="1238"/>
      <c r="R1142" s="1238"/>
      <c r="S1142" s="1238"/>
    </row>
    <row r="1143" spans="1:20" x14ac:dyDescent="0.25">
      <c r="B1143" s="881" t="s">
        <v>1585</v>
      </c>
      <c r="C1143" s="882"/>
      <c r="D1143" s="883"/>
      <c r="E1143" s="883"/>
      <c r="F1143" s="883"/>
      <c r="G1143" s="883"/>
      <c r="H1143" s="884"/>
      <c r="I1143" s="884"/>
      <c r="J1143" s="884"/>
      <c r="K1143" s="884"/>
      <c r="L1143" s="884"/>
      <c r="M1143" s="885"/>
      <c r="N1143" s="884"/>
      <c r="O1143" s="884"/>
      <c r="P1143" s="884"/>
      <c r="Q1143" s="884"/>
      <c r="R1143" s="1074"/>
      <c r="S1143" s="886"/>
    </row>
    <row r="1144" spans="1:20" s="802" customFormat="1" ht="30" x14ac:dyDescent="0.25">
      <c r="B1144" s="1234" t="s">
        <v>970</v>
      </c>
      <c r="C1144" s="1239" t="s">
        <v>938</v>
      </c>
      <c r="D1144" s="1236" t="s">
        <v>1024</v>
      </c>
      <c r="E1144" s="1230" t="s">
        <v>1025</v>
      </c>
      <c r="F1144" s="1236" t="s">
        <v>1026</v>
      </c>
      <c r="G1144" s="1232" t="s">
        <v>1027</v>
      </c>
      <c r="H1144" s="803" t="s">
        <v>1862</v>
      </c>
      <c r="I1144" s="804" t="s">
        <v>1833</v>
      </c>
      <c r="J1144" s="803" t="s">
        <v>1862</v>
      </c>
      <c r="K1144" s="1228" t="s">
        <v>1948</v>
      </c>
      <c r="L1144" s="1228" t="s">
        <v>1947</v>
      </c>
      <c r="M1144" s="805" t="s">
        <v>1818</v>
      </c>
      <c r="N1144" s="1228" t="s">
        <v>1819</v>
      </c>
      <c r="O1144" s="806" t="s">
        <v>2115</v>
      </c>
      <c r="P1144" s="1090" t="s">
        <v>2135</v>
      </c>
      <c r="Q1144" s="1090" t="s">
        <v>2136</v>
      </c>
      <c r="R1144" s="1065" t="s">
        <v>2132</v>
      </c>
      <c r="S1144" s="807" t="s">
        <v>1850</v>
      </c>
      <c r="T1144" s="1110" t="s">
        <v>1028</v>
      </c>
    </row>
    <row r="1145" spans="1:20" s="802" customFormat="1" x14ac:dyDescent="0.25">
      <c r="B1145" s="1235"/>
      <c r="C1145" s="1240"/>
      <c r="D1145" s="1237"/>
      <c r="E1145" s="1231"/>
      <c r="F1145" s="1237"/>
      <c r="G1145" s="1233"/>
      <c r="H1145" s="808"/>
      <c r="I1145" s="808" t="s">
        <v>939</v>
      </c>
      <c r="J1145" s="808"/>
      <c r="K1145" s="1229"/>
      <c r="L1145" s="1229"/>
      <c r="M1145" s="809" t="s">
        <v>939</v>
      </c>
      <c r="N1145" s="1229"/>
      <c r="O1145" s="808" t="s">
        <v>939</v>
      </c>
      <c r="P1145" s="808" t="s">
        <v>939</v>
      </c>
      <c r="Q1145" s="808" t="s">
        <v>939</v>
      </c>
      <c r="R1145" s="1066" t="s">
        <v>939</v>
      </c>
      <c r="S1145" s="810"/>
      <c r="T1145" s="1107"/>
    </row>
    <row r="1146" spans="1:20" s="828" customFormat="1" x14ac:dyDescent="0.25">
      <c r="A1146" s="858" t="s">
        <v>348</v>
      </c>
      <c r="B1146" s="890" t="s">
        <v>350</v>
      </c>
      <c r="C1146" s="822" t="s">
        <v>743</v>
      </c>
      <c r="D1146" s="925" t="s">
        <v>21</v>
      </c>
      <c r="E1146" s="907">
        <v>0</v>
      </c>
      <c r="F1146" s="823" t="s">
        <v>27</v>
      </c>
      <c r="G1146" s="896" t="s">
        <v>235</v>
      </c>
      <c r="H1146" s="871"/>
      <c r="I1146" s="871">
        <v>750000</v>
      </c>
      <c r="J1146" s="871"/>
      <c r="K1146" s="871">
        <f>M1146</f>
        <v>750000</v>
      </c>
      <c r="L1146" s="871"/>
      <c r="M1146" s="871">
        <v>750000</v>
      </c>
      <c r="N1146" s="871"/>
      <c r="O1146" s="871"/>
      <c r="P1146" s="871"/>
      <c r="Q1146" s="871"/>
      <c r="R1146" s="1068">
        <f>M1146-Q1146</f>
        <v>750000</v>
      </c>
      <c r="S1146" s="827"/>
      <c r="T1146" s="975"/>
    </row>
    <row r="1147" spans="1:20" s="828" customFormat="1" x14ac:dyDescent="0.25">
      <c r="A1147" s="858" t="s">
        <v>348</v>
      </c>
      <c r="B1147" s="823" t="s">
        <v>242</v>
      </c>
      <c r="C1147" s="822" t="s">
        <v>699</v>
      </c>
      <c r="D1147" s="925" t="s">
        <v>21</v>
      </c>
      <c r="E1147" s="907">
        <v>0</v>
      </c>
      <c r="F1147" s="823" t="s">
        <v>27</v>
      </c>
      <c r="G1147" s="896" t="s">
        <v>235</v>
      </c>
      <c r="H1147" s="871"/>
      <c r="I1147" s="871">
        <v>24880000</v>
      </c>
      <c r="J1147" s="871"/>
      <c r="K1147" s="871">
        <f t="shared" ref="K1147:K1149" si="106">M1147</f>
        <v>18250000</v>
      </c>
      <c r="L1147" s="871"/>
      <c r="M1147" s="871">
        <v>18250000</v>
      </c>
      <c r="N1147" s="871"/>
      <c r="O1147" s="871"/>
      <c r="P1147" s="871"/>
      <c r="Q1147" s="871"/>
      <c r="R1147" s="1068">
        <f t="shared" ref="R1147:R1150" si="107">M1147-Q1147</f>
        <v>18250000</v>
      </c>
      <c r="S1147" s="827"/>
      <c r="T1147" s="822"/>
    </row>
    <row r="1148" spans="1:20" s="828" customFormat="1" x14ac:dyDescent="0.25">
      <c r="A1148" s="858" t="s">
        <v>348</v>
      </c>
      <c r="B1148" s="890" t="s">
        <v>158</v>
      </c>
      <c r="C1148" s="822" t="s">
        <v>366</v>
      </c>
      <c r="D1148" s="925" t="s">
        <v>21</v>
      </c>
      <c r="E1148" s="907">
        <v>0</v>
      </c>
      <c r="F1148" s="823" t="s">
        <v>27</v>
      </c>
      <c r="G1148" s="896" t="s">
        <v>235</v>
      </c>
      <c r="H1148" s="871"/>
      <c r="I1148" s="871">
        <v>3370000</v>
      </c>
      <c r="J1148" s="871"/>
      <c r="K1148" s="871">
        <f t="shared" si="106"/>
        <v>0</v>
      </c>
      <c r="L1148" s="871"/>
      <c r="M1148" s="871">
        <v>0</v>
      </c>
      <c r="N1148" s="871"/>
      <c r="O1148" s="871"/>
      <c r="P1148" s="871"/>
      <c r="Q1148" s="871"/>
      <c r="R1148" s="1068">
        <f t="shared" si="107"/>
        <v>0</v>
      </c>
      <c r="S1148" s="827"/>
      <c r="T1148" s="822"/>
    </row>
    <row r="1149" spans="1:20" s="828" customFormat="1" x14ac:dyDescent="0.25">
      <c r="A1149" s="858" t="s">
        <v>348</v>
      </c>
      <c r="B1149" s="823" t="s">
        <v>206</v>
      </c>
      <c r="C1149" s="822" t="s">
        <v>1857</v>
      </c>
      <c r="D1149" s="925" t="s">
        <v>21</v>
      </c>
      <c r="E1149" s="907">
        <v>0</v>
      </c>
      <c r="F1149" s="823" t="s">
        <v>27</v>
      </c>
      <c r="G1149" s="896" t="s">
        <v>235</v>
      </c>
      <c r="H1149" s="871"/>
      <c r="I1149" s="871">
        <v>1000000</v>
      </c>
      <c r="J1149" s="871"/>
      <c r="K1149" s="871">
        <f t="shared" si="106"/>
        <v>0</v>
      </c>
      <c r="L1149" s="871"/>
      <c r="M1149" s="871">
        <v>0</v>
      </c>
      <c r="N1149" s="871"/>
      <c r="O1149" s="871"/>
      <c r="P1149" s="871"/>
      <c r="Q1149" s="871"/>
      <c r="R1149" s="1068">
        <f t="shared" si="107"/>
        <v>0</v>
      </c>
      <c r="S1149" s="827"/>
      <c r="T1149" s="822"/>
    </row>
    <row r="1150" spans="1:20" s="828" customFormat="1" x14ac:dyDescent="0.25">
      <c r="A1150" s="858" t="s">
        <v>348</v>
      </c>
      <c r="B1150" s="887"/>
      <c r="C1150" s="833" t="s">
        <v>26</v>
      </c>
      <c r="D1150" s="887"/>
      <c r="E1150" s="897"/>
      <c r="F1150" s="887"/>
      <c r="G1150" s="898"/>
      <c r="H1150" s="768"/>
      <c r="I1150" s="768">
        <f>SUM(I1146:I1149)</f>
        <v>30000000</v>
      </c>
      <c r="J1150" s="768"/>
      <c r="K1150" s="768">
        <f>SUM(K1146:K1149)</f>
        <v>19000000</v>
      </c>
      <c r="L1150" s="768"/>
      <c r="M1150" s="768">
        <f>SUM(M1146:M1149)</f>
        <v>19000000</v>
      </c>
      <c r="N1150" s="768"/>
      <c r="O1150" s="899"/>
      <c r="P1150" s="899"/>
      <c r="Q1150" s="899"/>
      <c r="R1150" s="1093">
        <f t="shared" si="107"/>
        <v>19000000</v>
      </c>
      <c r="S1150" s="908"/>
      <c r="T1150" s="1003"/>
    </row>
    <row r="1151" spans="1:20" s="828" customFormat="1" x14ac:dyDescent="0.25">
      <c r="A1151" s="858"/>
      <c r="B1151" s="888"/>
      <c r="C1151" s="842"/>
      <c r="D1151" s="888"/>
      <c r="E1151" s="902"/>
      <c r="F1151" s="888"/>
      <c r="G1151" s="903"/>
      <c r="H1151" s="771"/>
      <c r="I1151" s="771"/>
      <c r="J1151" s="771"/>
      <c r="K1151" s="771"/>
      <c r="L1151" s="771"/>
      <c r="M1151" s="771"/>
      <c r="N1151" s="771"/>
      <c r="O1151" s="771"/>
      <c r="P1151" s="771"/>
      <c r="Q1151" s="771"/>
      <c r="R1151" s="1075"/>
      <c r="S1151" s="904"/>
    </row>
    <row r="1152" spans="1:20" s="828" customFormat="1" x14ac:dyDescent="0.25">
      <c r="A1152" s="858"/>
      <c r="B1152" s="888"/>
      <c r="C1152" s="842"/>
      <c r="D1152" s="888"/>
      <c r="E1152" s="902"/>
      <c r="F1152" s="888"/>
      <c r="G1152" s="903"/>
      <c r="H1152" s="771"/>
      <c r="I1152" s="771"/>
      <c r="J1152" s="771"/>
      <c r="K1152" s="771"/>
      <c r="L1152" s="771"/>
      <c r="M1152" s="771"/>
      <c r="N1152" s="771"/>
      <c r="O1152" s="771"/>
      <c r="P1152" s="771"/>
      <c r="Q1152" s="771"/>
      <c r="R1152" s="1075"/>
      <c r="S1152" s="904"/>
    </row>
    <row r="1153" spans="1:20" x14ac:dyDescent="0.25">
      <c r="B1153" s="1238" t="s">
        <v>2128</v>
      </c>
      <c r="C1153" s="1238"/>
      <c r="D1153" s="1238"/>
      <c r="E1153" s="1238"/>
      <c r="F1153" s="1238"/>
      <c r="G1153" s="1238"/>
      <c r="H1153" s="1238"/>
      <c r="I1153" s="1238"/>
      <c r="J1153" s="1238"/>
      <c r="K1153" s="1238"/>
      <c r="L1153" s="1238"/>
      <c r="M1153" s="1238"/>
      <c r="N1153" s="1238"/>
      <c r="O1153" s="1238"/>
      <c r="P1153" s="1238"/>
      <c r="Q1153" s="1238"/>
      <c r="R1153" s="1238"/>
      <c r="S1153" s="1238"/>
    </row>
    <row r="1154" spans="1:20" x14ac:dyDescent="0.25">
      <c r="B1154" s="881" t="s">
        <v>1586</v>
      </c>
      <c r="C1154" s="882"/>
      <c r="D1154" s="883"/>
      <c r="E1154" s="883"/>
      <c r="F1154" s="883"/>
      <c r="G1154" s="883"/>
      <c r="H1154" s="884"/>
      <c r="I1154" s="884"/>
      <c r="J1154" s="884"/>
      <c r="K1154" s="884"/>
      <c r="L1154" s="884"/>
      <c r="M1154" s="885"/>
      <c r="N1154" s="884"/>
      <c r="O1154" s="884"/>
      <c r="P1154" s="884"/>
      <c r="Q1154" s="884"/>
      <c r="R1154" s="1074"/>
      <c r="S1154" s="886"/>
    </row>
    <row r="1155" spans="1:20" s="802" customFormat="1" ht="30" x14ac:dyDescent="0.25">
      <c r="B1155" s="1234" t="s">
        <v>970</v>
      </c>
      <c r="C1155" s="1239" t="s">
        <v>938</v>
      </c>
      <c r="D1155" s="1236" t="s">
        <v>1024</v>
      </c>
      <c r="E1155" s="1230" t="s">
        <v>1025</v>
      </c>
      <c r="F1155" s="1236" t="s">
        <v>1026</v>
      </c>
      <c r="G1155" s="1232" t="s">
        <v>1027</v>
      </c>
      <c r="H1155" s="803" t="s">
        <v>1862</v>
      </c>
      <c r="I1155" s="804" t="s">
        <v>1833</v>
      </c>
      <c r="J1155" s="803" t="s">
        <v>1862</v>
      </c>
      <c r="K1155" s="1228" t="s">
        <v>1948</v>
      </c>
      <c r="L1155" s="1228" t="s">
        <v>1947</v>
      </c>
      <c r="M1155" s="805" t="s">
        <v>1818</v>
      </c>
      <c r="N1155" s="1228" t="s">
        <v>1819</v>
      </c>
      <c r="O1155" s="806" t="s">
        <v>2115</v>
      </c>
      <c r="P1155" s="1090" t="s">
        <v>2135</v>
      </c>
      <c r="Q1155" s="1090" t="s">
        <v>2136</v>
      </c>
      <c r="R1155" s="1065" t="s">
        <v>2132</v>
      </c>
      <c r="S1155" s="807" t="s">
        <v>1850</v>
      </c>
      <c r="T1155" s="1110" t="s">
        <v>1028</v>
      </c>
    </row>
    <row r="1156" spans="1:20" s="802" customFormat="1" x14ac:dyDescent="0.25">
      <c r="B1156" s="1235"/>
      <c r="C1156" s="1240"/>
      <c r="D1156" s="1237"/>
      <c r="E1156" s="1231"/>
      <c r="F1156" s="1237"/>
      <c r="G1156" s="1233"/>
      <c r="H1156" s="808"/>
      <c r="I1156" s="808" t="s">
        <v>939</v>
      </c>
      <c r="J1156" s="808"/>
      <c r="K1156" s="1229"/>
      <c r="L1156" s="1229"/>
      <c r="M1156" s="809" t="s">
        <v>939</v>
      </c>
      <c r="N1156" s="1229"/>
      <c r="O1156" s="808" t="s">
        <v>939</v>
      </c>
      <c r="P1156" s="808" t="s">
        <v>939</v>
      </c>
      <c r="Q1156" s="808" t="s">
        <v>939</v>
      </c>
      <c r="R1156" s="1066" t="s">
        <v>939</v>
      </c>
      <c r="S1156" s="810"/>
      <c r="T1156" s="1107"/>
    </row>
    <row r="1157" spans="1:20" x14ac:dyDescent="0.25">
      <c r="A1157" s="858" t="s">
        <v>424</v>
      </c>
      <c r="B1157" s="812" t="s">
        <v>24</v>
      </c>
      <c r="C1157" s="813" t="s">
        <v>290</v>
      </c>
      <c r="D1157" s="814" t="s">
        <v>1</v>
      </c>
      <c r="E1157" s="907">
        <v>0</v>
      </c>
      <c r="F1157" s="868">
        <v>23510200</v>
      </c>
      <c r="G1157" s="869" t="s">
        <v>266</v>
      </c>
      <c r="H1157" s="818">
        <v>21273427</v>
      </c>
      <c r="I1157" s="818">
        <v>65000000</v>
      </c>
      <c r="J1157" s="818">
        <v>21273427</v>
      </c>
      <c r="K1157" s="818">
        <f>M1157</f>
        <v>65000000</v>
      </c>
      <c r="L1157" s="818"/>
      <c r="M1157" s="819">
        <v>65000000</v>
      </c>
      <c r="N1157" s="818"/>
      <c r="O1157" s="818">
        <v>29407272</v>
      </c>
      <c r="P1157" s="818">
        <f>Q1157-O1157</f>
        <v>14271341.859999999</v>
      </c>
      <c r="Q1157" s="818">
        <v>43678613.859999999</v>
      </c>
      <c r="R1157" s="1068">
        <f>M1157-Q1157</f>
        <v>21321386.140000001</v>
      </c>
      <c r="S1157" s="909"/>
      <c r="T1157" s="1117"/>
    </row>
    <row r="1158" spans="1:20" x14ac:dyDescent="0.25">
      <c r="A1158" s="858" t="s">
        <v>424</v>
      </c>
      <c r="B1158" s="825" t="s">
        <v>25</v>
      </c>
      <c r="C1158" s="822" t="s">
        <v>59</v>
      </c>
      <c r="D1158" s="814" t="s">
        <v>1</v>
      </c>
      <c r="E1158" s="907">
        <v>0</v>
      </c>
      <c r="F1158" s="868">
        <v>23510200</v>
      </c>
      <c r="G1158" s="869" t="s">
        <v>266</v>
      </c>
      <c r="H1158" s="830"/>
      <c r="I1158" s="830">
        <v>2150000</v>
      </c>
      <c r="J1158" s="830"/>
      <c r="K1158" s="830">
        <f>M1158</f>
        <v>2143000</v>
      </c>
      <c r="L1158" s="830"/>
      <c r="M1158" s="826">
        <v>2143000</v>
      </c>
      <c r="N1158" s="830"/>
      <c r="O1158" s="830"/>
      <c r="P1158" s="830"/>
      <c r="Q1158" s="830"/>
      <c r="R1158" s="1068"/>
      <c r="S1158" s="820"/>
      <c r="T1158" s="1104"/>
    </row>
    <row r="1159" spans="1:20" x14ac:dyDescent="0.25">
      <c r="A1159" s="858" t="s">
        <v>424</v>
      </c>
      <c r="B1159" s="812" t="s">
        <v>2</v>
      </c>
      <c r="C1159" s="822" t="s">
        <v>60</v>
      </c>
      <c r="D1159" s="814" t="s">
        <v>1</v>
      </c>
      <c r="E1159" s="907">
        <v>0</v>
      </c>
      <c r="F1159" s="868">
        <v>23510200</v>
      </c>
      <c r="G1159" s="869" t="s">
        <v>266</v>
      </c>
      <c r="H1159" s="830"/>
      <c r="I1159" s="830">
        <v>8675000</v>
      </c>
      <c r="J1159" s="830"/>
      <c r="K1159" s="830">
        <f t="shared" ref="K1159:K1169" si="108">M1159</f>
        <v>8075000</v>
      </c>
      <c r="L1159" s="830"/>
      <c r="M1159" s="826">
        <v>8075000</v>
      </c>
      <c r="N1159" s="830"/>
      <c r="O1159" s="830"/>
      <c r="P1159" s="830"/>
      <c r="Q1159" s="830"/>
      <c r="R1159" s="1068"/>
      <c r="S1159" s="820"/>
      <c r="T1159" s="1104"/>
    </row>
    <row r="1160" spans="1:20" x14ac:dyDescent="0.25">
      <c r="A1160" s="858" t="s">
        <v>424</v>
      </c>
      <c r="B1160" s="812" t="s">
        <v>3</v>
      </c>
      <c r="C1160" s="822" t="s">
        <v>4</v>
      </c>
      <c r="D1160" s="814" t="s">
        <v>1</v>
      </c>
      <c r="E1160" s="907">
        <v>0</v>
      </c>
      <c r="F1160" s="868">
        <v>23510200</v>
      </c>
      <c r="G1160" s="869" t="s">
        <v>266</v>
      </c>
      <c r="H1160" s="830"/>
      <c r="I1160" s="830">
        <v>1000000</v>
      </c>
      <c r="J1160" s="830"/>
      <c r="K1160" s="830">
        <f t="shared" si="108"/>
        <v>1000000</v>
      </c>
      <c r="L1160" s="830"/>
      <c r="M1160" s="826">
        <v>1000000</v>
      </c>
      <c r="N1160" s="830"/>
      <c r="O1160" s="830"/>
      <c r="P1160" s="830"/>
      <c r="Q1160" s="830"/>
      <c r="R1160" s="1068"/>
      <c r="S1160" s="820"/>
      <c r="T1160" s="1104"/>
    </row>
    <row r="1161" spans="1:20" x14ac:dyDescent="0.25">
      <c r="A1161" s="858" t="s">
        <v>424</v>
      </c>
      <c r="B1161" s="825" t="s">
        <v>32</v>
      </c>
      <c r="C1161" s="822" t="s">
        <v>420</v>
      </c>
      <c r="D1161" s="814" t="s">
        <v>1</v>
      </c>
      <c r="E1161" s="907">
        <v>0</v>
      </c>
      <c r="F1161" s="868">
        <v>23510200</v>
      </c>
      <c r="G1161" s="869" t="s">
        <v>266</v>
      </c>
      <c r="H1161" s="830"/>
      <c r="I1161" s="830">
        <v>32000</v>
      </c>
      <c r="J1161" s="830"/>
      <c r="K1161" s="830">
        <f t="shared" si="108"/>
        <v>32000</v>
      </c>
      <c r="L1161" s="830"/>
      <c r="M1161" s="826">
        <v>32000</v>
      </c>
      <c r="N1161" s="830"/>
      <c r="O1161" s="830"/>
      <c r="P1161" s="830"/>
      <c r="Q1161" s="830"/>
      <c r="R1161" s="1068"/>
      <c r="S1161" s="820"/>
      <c r="T1161" s="1104"/>
    </row>
    <row r="1162" spans="1:20" x14ac:dyDescent="0.25">
      <c r="A1162" s="858" t="s">
        <v>424</v>
      </c>
      <c r="B1162" s="812" t="s">
        <v>52</v>
      </c>
      <c r="C1162" s="822" t="s">
        <v>53</v>
      </c>
      <c r="D1162" s="814" t="s">
        <v>1</v>
      </c>
      <c r="E1162" s="907">
        <v>0</v>
      </c>
      <c r="F1162" s="868">
        <v>23510200</v>
      </c>
      <c r="G1162" s="869" t="s">
        <v>266</v>
      </c>
      <c r="H1162" s="830"/>
      <c r="I1162" s="830">
        <v>11825000</v>
      </c>
      <c r="J1162" s="830"/>
      <c r="K1162" s="830">
        <f t="shared" si="108"/>
        <v>11000000</v>
      </c>
      <c r="L1162" s="830"/>
      <c r="M1162" s="826">
        <v>11000000</v>
      </c>
      <c r="N1162" s="830"/>
      <c r="O1162" s="830"/>
      <c r="P1162" s="830"/>
      <c r="Q1162" s="830"/>
      <c r="R1162" s="1068"/>
      <c r="S1162" s="820"/>
      <c r="T1162" s="1104"/>
    </row>
    <row r="1163" spans="1:20" x14ac:dyDescent="0.25">
      <c r="A1163" s="858" t="s">
        <v>424</v>
      </c>
      <c r="B1163" s="812" t="s">
        <v>7</v>
      </c>
      <c r="C1163" s="822" t="s">
        <v>8</v>
      </c>
      <c r="D1163" s="814" t="s">
        <v>1</v>
      </c>
      <c r="E1163" s="907">
        <v>0</v>
      </c>
      <c r="F1163" s="868">
        <v>23510200</v>
      </c>
      <c r="G1163" s="869" t="s">
        <v>266</v>
      </c>
      <c r="H1163" s="830"/>
      <c r="I1163" s="830">
        <v>200000</v>
      </c>
      <c r="J1163" s="830"/>
      <c r="K1163" s="830">
        <f t="shared" si="108"/>
        <v>200000</v>
      </c>
      <c r="L1163" s="830"/>
      <c r="M1163" s="826">
        <v>200000</v>
      </c>
      <c r="N1163" s="830"/>
      <c r="O1163" s="830"/>
      <c r="P1163" s="830"/>
      <c r="Q1163" s="830"/>
      <c r="R1163" s="1068"/>
      <c r="S1163" s="820"/>
      <c r="T1163" s="1104"/>
    </row>
    <row r="1164" spans="1:20" x14ac:dyDescent="0.25">
      <c r="A1164" s="858" t="s">
        <v>424</v>
      </c>
      <c r="B1164" s="812" t="s">
        <v>13</v>
      </c>
      <c r="C1164" s="822" t="s">
        <v>14</v>
      </c>
      <c r="D1164" s="814" t="s">
        <v>1</v>
      </c>
      <c r="E1164" s="907">
        <v>0</v>
      </c>
      <c r="F1164" s="868">
        <v>23510200</v>
      </c>
      <c r="G1164" s="869" t="s">
        <v>266</v>
      </c>
      <c r="H1164" s="830"/>
      <c r="I1164" s="830">
        <v>8270000</v>
      </c>
      <c r="J1164" s="830"/>
      <c r="K1164" s="830">
        <f t="shared" si="108"/>
        <v>6070000</v>
      </c>
      <c r="L1164" s="830"/>
      <c r="M1164" s="826">
        <v>6070000</v>
      </c>
      <c r="N1164" s="830"/>
      <c r="O1164" s="830"/>
      <c r="P1164" s="830"/>
      <c r="Q1164" s="830"/>
      <c r="R1164" s="1068"/>
      <c r="S1164" s="820"/>
      <c r="T1164" s="1104"/>
    </row>
    <row r="1165" spans="1:20" x14ac:dyDescent="0.25">
      <c r="A1165" s="858" t="s">
        <v>424</v>
      </c>
      <c r="B1165" s="812" t="s">
        <v>15</v>
      </c>
      <c r="C1165" s="822" t="s">
        <v>436</v>
      </c>
      <c r="D1165" s="814" t="s">
        <v>1</v>
      </c>
      <c r="E1165" s="907">
        <v>0</v>
      </c>
      <c r="F1165" s="868">
        <v>23510200</v>
      </c>
      <c r="G1165" s="869" t="s">
        <v>266</v>
      </c>
      <c r="H1165" s="830"/>
      <c r="I1165" s="830">
        <v>300000</v>
      </c>
      <c r="J1165" s="830"/>
      <c r="K1165" s="830">
        <f t="shared" si="108"/>
        <v>300000</v>
      </c>
      <c r="L1165" s="830"/>
      <c r="M1165" s="826">
        <v>300000</v>
      </c>
      <c r="N1165" s="830"/>
      <c r="O1165" s="830"/>
      <c r="P1165" s="830"/>
      <c r="Q1165" s="830"/>
      <c r="R1165" s="1068"/>
      <c r="S1165" s="820"/>
      <c r="T1165" s="1104"/>
    </row>
    <row r="1166" spans="1:20" x14ac:dyDescent="0.25">
      <c r="A1166" s="858" t="s">
        <v>424</v>
      </c>
      <c r="B1166" s="812" t="s">
        <v>19</v>
      </c>
      <c r="C1166" s="822" t="s">
        <v>20</v>
      </c>
      <c r="D1166" s="814" t="s">
        <v>1</v>
      </c>
      <c r="E1166" s="907">
        <v>0</v>
      </c>
      <c r="F1166" s="868">
        <v>23510200</v>
      </c>
      <c r="G1166" s="869" t="s">
        <v>266</v>
      </c>
      <c r="H1166" s="830"/>
      <c r="I1166" s="830">
        <v>30000</v>
      </c>
      <c r="J1166" s="830"/>
      <c r="K1166" s="830">
        <f t="shared" si="108"/>
        <v>30000</v>
      </c>
      <c r="L1166" s="830"/>
      <c r="M1166" s="826">
        <v>30000</v>
      </c>
      <c r="N1166" s="830"/>
      <c r="O1166" s="830"/>
      <c r="P1166" s="830"/>
      <c r="Q1166" s="830"/>
      <c r="R1166" s="1068"/>
      <c r="S1166" s="820"/>
      <c r="T1166" s="1104"/>
    </row>
    <row r="1167" spans="1:20" x14ac:dyDescent="0.25">
      <c r="A1167" s="858" t="s">
        <v>424</v>
      </c>
      <c r="B1167" s="812" t="s">
        <v>179</v>
      </c>
      <c r="C1167" s="822" t="s">
        <v>421</v>
      </c>
      <c r="D1167" s="814" t="s">
        <v>1</v>
      </c>
      <c r="E1167" s="907">
        <v>0</v>
      </c>
      <c r="F1167" s="868">
        <v>23510200</v>
      </c>
      <c r="G1167" s="869" t="s">
        <v>266</v>
      </c>
      <c r="H1167" s="830"/>
      <c r="I1167" s="830">
        <v>450000</v>
      </c>
      <c r="J1167" s="830"/>
      <c r="K1167" s="830">
        <f t="shared" si="108"/>
        <v>450000</v>
      </c>
      <c r="L1167" s="830"/>
      <c r="M1167" s="826">
        <v>450000</v>
      </c>
      <c r="N1167" s="830"/>
      <c r="O1167" s="830"/>
      <c r="P1167" s="830"/>
      <c r="Q1167" s="830"/>
      <c r="R1167" s="1068"/>
      <c r="S1167" s="820"/>
      <c r="T1167" s="1104"/>
    </row>
    <row r="1168" spans="1:20" x14ac:dyDescent="0.25">
      <c r="A1168" s="858" t="s">
        <v>424</v>
      </c>
      <c r="B1168" s="825" t="s">
        <v>22</v>
      </c>
      <c r="C1168" s="822" t="s">
        <v>422</v>
      </c>
      <c r="D1168" s="814" t="s">
        <v>1</v>
      </c>
      <c r="E1168" s="907">
        <v>0</v>
      </c>
      <c r="F1168" s="868">
        <v>23510200</v>
      </c>
      <c r="G1168" s="869" t="s">
        <v>266</v>
      </c>
      <c r="H1168" s="830"/>
      <c r="I1168" s="830">
        <v>750000</v>
      </c>
      <c r="J1168" s="830"/>
      <c r="K1168" s="830">
        <f t="shared" si="108"/>
        <v>750000</v>
      </c>
      <c r="L1168" s="830"/>
      <c r="M1168" s="826">
        <v>750000</v>
      </c>
      <c r="N1168" s="830"/>
      <c r="O1168" s="830"/>
      <c r="P1168" s="830"/>
      <c r="Q1168" s="830"/>
      <c r="R1168" s="1068"/>
      <c r="S1168" s="820"/>
      <c r="T1168" s="1104"/>
    </row>
    <row r="1169" spans="1:20" x14ac:dyDescent="0.25">
      <c r="A1169" s="858" t="s">
        <v>424</v>
      </c>
      <c r="B1169" s="812" t="s">
        <v>37</v>
      </c>
      <c r="C1169" s="822" t="s">
        <v>38</v>
      </c>
      <c r="D1169" s="814" t="s">
        <v>1</v>
      </c>
      <c r="E1169" s="907">
        <v>0</v>
      </c>
      <c r="F1169" s="868">
        <v>23510200</v>
      </c>
      <c r="G1169" s="869" t="s">
        <v>266</v>
      </c>
      <c r="H1169" s="830"/>
      <c r="I1169" s="830">
        <v>700000</v>
      </c>
      <c r="J1169" s="830"/>
      <c r="K1169" s="830">
        <f t="shared" si="108"/>
        <v>700000</v>
      </c>
      <c r="L1169" s="830"/>
      <c r="M1169" s="826">
        <v>700000</v>
      </c>
      <c r="N1169" s="830"/>
      <c r="O1169" s="830"/>
      <c r="P1169" s="830"/>
      <c r="Q1169" s="830"/>
      <c r="R1169" s="1068"/>
      <c r="S1169" s="820"/>
      <c r="T1169" s="1104"/>
    </row>
    <row r="1170" spans="1:20" x14ac:dyDescent="0.25">
      <c r="A1170" s="858" t="s">
        <v>424</v>
      </c>
      <c r="B1170" s="860"/>
      <c r="C1170" s="833" t="s">
        <v>312</v>
      </c>
      <c r="D1170" s="861"/>
      <c r="E1170" s="862"/>
      <c r="F1170" s="863"/>
      <c r="G1170" s="863"/>
      <c r="H1170" s="837">
        <v>1225000</v>
      </c>
      <c r="I1170" s="837">
        <f>SUM(I1158:I1169)</f>
        <v>34382000</v>
      </c>
      <c r="J1170" s="837">
        <v>1225000</v>
      </c>
      <c r="K1170" s="837">
        <f>SUM(K1158:K1169)</f>
        <v>30750000</v>
      </c>
      <c r="L1170" s="837"/>
      <c r="M1170" s="838">
        <f>SUM(M1158:M1169)</f>
        <v>30750000</v>
      </c>
      <c r="N1170" s="837"/>
      <c r="O1170" s="839">
        <v>1400000</v>
      </c>
      <c r="P1170" s="839">
        <f>Q1170-O1170</f>
        <v>525000</v>
      </c>
      <c r="Q1170" s="839">
        <v>1925000</v>
      </c>
      <c r="R1170" s="1093">
        <f>M1170-Q1170</f>
        <v>28825000</v>
      </c>
      <c r="S1170" s="840"/>
      <c r="T1170" s="1106"/>
    </row>
    <row r="1171" spans="1:20" x14ac:dyDescent="0.25">
      <c r="A1171" s="858"/>
      <c r="C1171" s="842"/>
      <c r="H1171" s="846"/>
      <c r="I1171" s="846"/>
      <c r="J1171" s="846"/>
      <c r="K1171" s="846"/>
      <c r="L1171" s="846"/>
      <c r="M1171" s="847"/>
      <c r="N1171" s="846"/>
      <c r="O1171" s="846"/>
      <c r="P1171" s="846"/>
      <c r="Q1171" s="846"/>
      <c r="R1171" s="1082"/>
      <c r="S1171" s="848"/>
    </row>
    <row r="1172" spans="1:20" x14ac:dyDescent="0.25">
      <c r="A1172" s="858"/>
      <c r="C1172" s="842"/>
      <c r="H1172" s="846"/>
      <c r="I1172" s="846"/>
      <c r="J1172" s="846"/>
      <c r="K1172" s="846"/>
      <c r="L1172" s="846"/>
      <c r="M1172" s="847"/>
      <c r="N1172" s="846"/>
      <c r="O1172" s="846"/>
      <c r="P1172" s="846"/>
      <c r="Q1172" s="846"/>
      <c r="R1172" s="1082"/>
      <c r="S1172" s="848"/>
    </row>
    <row r="1173" spans="1:20" x14ac:dyDescent="0.25">
      <c r="A1173" s="858"/>
      <c r="C1173" s="842"/>
      <c r="H1173" s="846"/>
      <c r="I1173" s="846"/>
      <c r="J1173" s="846"/>
      <c r="K1173" s="846"/>
      <c r="L1173" s="846"/>
      <c r="M1173" s="847"/>
      <c r="N1173" s="846"/>
      <c r="O1173" s="846"/>
      <c r="P1173" s="846"/>
      <c r="Q1173" s="846"/>
      <c r="R1173" s="1082"/>
      <c r="S1173" s="848"/>
    </row>
    <row r="1174" spans="1:20" x14ac:dyDescent="0.25">
      <c r="A1174" s="858"/>
      <c r="C1174" s="842"/>
      <c r="H1174" s="846"/>
      <c r="I1174" s="846"/>
      <c r="J1174" s="846"/>
      <c r="K1174" s="846"/>
      <c r="L1174" s="846"/>
      <c r="M1174" s="847"/>
      <c r="N1174" s="846"/>
      <c r="O1174" s="846"/>
      <c r="P1174" s="846"/>
      <c r="Q1174" s="846"/>
      <c r="R1174" s="1082"/>
      <c r="S1174" s="848"/>
    </row>
    <row r="1175" spans="1:20" s="831" customFormat="1" x14ac:dyDescent="0.25">
      <c r="A1175" s="800"/>
      <c r="B1175" s="841"/>
      <c r="C1175" s="842"/>
      <c r="D1175" s="843"/>
      <c r="E1175" s="844"/>
      <c r="F1175" s="845"/>
      <c r="G1175" s="928"/>
      <c r="H1175" s="929"/>
      <c r="I1175" s="929"/>
      <c r="J1175" s="929"/>
      <c r="K1175" s="929"/>
      <c r="L1175" s="846"/>
      <c r="M1175" s="847"/>
      <c r="N1175" s="846"/>
      <c r="O1175" s="846"/>
      <c r="P1175" s="846"/>
      <c r="Q1175" s="846"/>
      <c r="R1175" s="1070"/>
      <c r="S1175" s="848"/>
    </row>
    <row r="1176" spans="1:20" x14ac:dyDescent="0.25">
      <c r="B1176" s="1238" t="s">
        <v>2129</v>
      </c>
      <c r="C1176" s="1238"/>
      <c r="D1176" s="1238"/>
      <c r="E1176" s="1238"/>
      <c r="F1176" s="1238"/>
      <c r="G1176" s="1238"/>
      <c r="H1176" s="1238"/>
      <c r="I1176" s="1238"/>
      <c r="J1176" s="1238"/>
      <c r="K1176" s="1238"/>
      <c r="L1176" s="1238"/>
      <c r="M1176" s="1238"/>
      <c r="N1176" s="1238"/>
      <c r="O1176" s="1238"/>
      <c r="P1176" s="1238"/>
      <c r="Q1176" s="1238"/>
      <c r="R1176" s="1238"/>
      <c r="S1176" s="1238"/>
    </row>
    <row r="1177" spans="1:20" x14ac:dyDescent="0.25">
      <c r="B1177" s="881" t="s">
        <v>1586</v>
      </c>
      <c r="C1177" s="882"/>
      <c r="D1177" s="883"/>
      <c r="E1177" s="883"/>
      <c r="F1177" s="883"/>
      <c r="G1177" s="883"/>
      <c r="H1177" s="884"/>
      <c r="I1177" s="884"/>
      <c r="J1177" s="884"/>
      <c r="K1177" s="884"/>
      <c r="L1177" s="884"/>
      <c r="M1177" s="885"/>
      <c r="N1177" s="884"/>
      <c r="O1177" s="884"/>
      <c r="P1177" s="884"/>
      <c r="Q1177" s="884"/>
      <c r="R1177" s="1074"/>
      <c r="S1177" s="886"/>
    </row>
    <row r="1178" spans="1:20" s="802" customFormat="1" ht="30" x14ac:dyDescent="0.25">
      <c r="B1178" s="1234" t="s">
        <v>970</v>
      </c>
      <c r="C1178" s="1239" t="s">
        <v>938</v>
      </c>
      <c r="D1178" s="1236" t="s">
        <v>1024</v>
      </c>
      <c r="E1178" s="1230" t="s">
        <v>1025</v>
      </c>
      <c r="F1178" s="1236" t="s">
        <v>1026</v>
      </c>
      <c r="G1178" s="1232" t="s">
        <v>1027</v>
      </c>
      <c r="H1178" s="803" t="s">
        <v>1862</v>
      </c>
      <c r="I1178" s="804" t="s">
        <v>1833</v>
      </c>
      <c r="J1178" s="803" t="s">
        <v>1862</v>
      </c>
      <c r="K1178" s="1228" t="s">
        <v>1948</v>
      </c>
      <c r="L1178" s="1228" t="s">
        <v>1947</v>
      </c>
      <c r="M1178" s="805" t="s">
        <v>1818</v>
      </c>
      <c r="N1178" s="1228" t="s">
        <v>1819</v>
      </c>
      <c r="O1178" s="806" t="s">
        <v>2115</v>
      </c>
      <c r="P1178" s="1090" t="s">
        <v>2135</v>
      </c>
      <c r="Q1178" s="1090" t="s">
        <v>2136</v>
      </c>
      <c r="R1178" s="1065" t="s">
        <v>2132</v>
      </c>
      <c r="S1178" s="807" t="s">
        <v>1850</v>
      </c>
      <c r="T1178" s="1110" t="s">
        <v>1028</v>
      </c>
    </row>
    <row r="1179" spans="1:20" s="802" customFormat="1" x14ac:dyDescent="0.25">
      <c r="B1179" s="1235"/>
      <c r="C1179" s="1240"/>
      <c r="D1179" s="1237"/>
      <c r="E1179" s="1231"/>
      <c r="F1179" s="1237"/>
      <c r="G1179" s="1233"/>
      <c r="H1179" s="808"/>
      <c r="I1179" s="808" t="s">
        <v>939</v>
      </c>
      <c r="J1179" s="808"/>
      <c r="K1179" s="1229"/>
      <c r="L1179" s="1229"/>
      <c r="M1179" s="809" t="s">
        <v>939</v>
      </c>
      <c r="N1179" s="1229"/>
      <c r="O1179" s="808" t="s">
        <v>939</v>
      </c>
      <c r="P1179" s="808" t="s">
        <v>939</v>
      </c>
      <c r="Q1179" s="808" t="s">
        <v>939</v>
      </c>
      <c r="R1179" s="1066" t="s">
        <v>939</v>
      </c>
      <c r="S1179" s="810"/>
      <c r="T1179" s="1107"/>
    </row>
    <row r="1180" spans="1:20" s="828" customFormat="1" x14ac:dyDescent="0.25">
      <c r="A1180" s="858" t="s">
        <v>424</v>
      </c>
      <c r="B1180" s="823" t="s">
        <v>161</v>
      </c>
      <c r="C1180" s="822" t="s">
        <v>233</v>
      </c>
      <c r="D1180" s="890" t="s">
        <v>1</v>
      </c>
      <c r="E1180" s="907">
        <v>0</v>
      </c>
      <c r="F1180" s="823" t="s">
        <v>27</v>
      </c>
      <c r="G1180" s="896" t="s">
        <v>235</v>
      </c>
      <c r="H1180" s="871"/>
      <c r="I1180" s="871">
        <v>7000000</v>
      </c>
      <c r="J1180" s="871"/>
      <c r="K1180" s="871">
        <f>M1180</f>
        <v>0</v>
      </c>
      <c r="L1180" s="871"/>
      <c r="M1180" s="871">
        <v>0</v>
      </c>
      <c r="N1180" s="871"/>
      <c r="O1180" s="871"/>
      <c r="P1180" s="871"/>
      <c r="Q1180" s="871"/>
      <c r="R1180" s="1068">
        <f t="shared" ref="R1180:R1183" si="109">M1180-O1180</f>
        <v>0</v>
      </c>
      <c r="S1180" s="827"/>
      <c r="T1180" s="975"/>
    </row>
    <row r="1181" spans="1:20" s="828" customFormat="1" x14ac:dyDescent="0.25">
      <c r="A1181" s="858" t="s">
        <v>424</v>
      </c>
      <c r="B1181" s="890" t="s">
        <v>239</v>
      </c>
      <c r="C1181" s="822" t="s">
        <v>485</v>
      </c>
      <c r="D1181" s="890" t="s">
        <v>1</v>
      </c>
      <c r="E1181" s="907">
        <v>0</v>
      </c>
      <c r="F1181" s="823" t="s">
        <v>27</v>
      </c>
      <c r="G1181" s="896" t="s">
        <v>235</v>
      </c>
      <c r="H1181" s="871"/>
      <c r="I1181" s="871">
        <v>5500000</v>
      </c>
      <c r="J1181" s="871"/>
      <c r="K1181" s="871">
        <f t="shared" ref="K1181:K1184" si="110">M1181</f>
        <v>5500000</v>
      </c>
      <c r="L1181" s="871"/>
      <c r="M1181" s="871">
        <v>5500000</v>
      </c>
      <c r="N1181" s="871"/>
      <c r="O1181" s="871"/>
      <c r="P1181" s="871"/>
      <c r="Q1181" s="871"/>
      <c r="R1181" s="1068">
        <f>M1181-Q1181</f>
        <v>5500000</v>
      </c>
      <c r="S1181" s="827"/>
      <c r="T1181" s="822"/>
    </row>
    <row r="1182" spans="1:20" s="828" customFormat="1" x14ac:dyDescent="0.25">
      <c r="A1182" s="858" t="s">
        <v>424</v>
      </c>
      <c r="B1182" s="890" t="s">
        <v>158</v>
      </c>
      <c r="C1182" s="822" t="s">
        <v>366</v>
      </c>
      <c r="D1182" s="890" t="s">
        <v>1</v>
      </c>
      <c r="E1182" s="907">
        <v>0</v>
      </c>
      <c r="F1182" s="823" t="s">
        <v>27</v>
      </c>
      <c r="G1182" s="896" t="s">
        <v>235</v>
      </c>
      <c r="H1182" s="871"/>
      <c r="I1182" s="871">
        <v>2500000</v>
      </c>
      <c r="J1182" s="871"/>
      <c r="K1182" s="871">
        <f t="shared" si="110"/>
        <v>0</v>
      </c>
      <c r="L1182" s="871"/>
      <c r="M1182" s="871">
        <v>0</v>
      </c>
      <c r="N1182" s="871"/>
      <c r="O1182" s="871"/>
      <c r="P1182" s="871"/>
      <c r="Q1182" s="871"/>
      <c r="R1182" s="1068">
        <f t="shared" si="109"/>
        <v>0</v>
      </c>
      <c r="S1182" s="827"/>
      <c r="T1182" s="822"/>
    </row>
    <row r="1183" spans="1:20" s="828" customFormat="1" x14ac:dyDescent="0.25">
      <c r="A1183" s="858" t="s">
        <v>424</v>
      </c>
      <c r="B1183" s="823" t="s">
        <v>207</v>
      </c>
      <c r="C1183" s="822" t="s">
        <v>220</v>
      </c>
      <c r="D1183" s="890" t="s">
        <v>1</v>
      </c>
      <c r="E1183" s="907">
        <v>0</v>
      </c>
      <c r="F1183" s="823" t="s">
        <v>27</v>
      </c>
      <c r="G1183" s="896" t="s">
        <v>235</v>
      </c>
      <c r="H1183" s="871"/>
      <c r="I1183" s="871">
        <v>5000000</v>
      </c>
      <c r="J1183" s="871"/>
      <c r="K1183" s="871">
        <f t="shared" si="110"/>
        <v>0</v>
      </c>
      <c r="L1183" s="871"/>
      <c r="M1183" s="871">
        <v>0</v>
      </c>
      <c r="N1183" s="871"/>
      <c r="O1183" s="871"/>
      <c r="P1183" s="871"/>
      <c r="Q1183" s="871"/>
      <c r="R1183" s="1068">
        <f t="shared" si="109"/>
        <v>0</v>
      </c>
      <c r="S1183" s="827"/>
      <c r="T1183" s="822"/>
    </row>
    <row r="1184" spans="1:20" s="828" customFormat="1" x14ac:dyDescent="0.25">
      <c r="A1184" s="858" t="s">
        <v>424</v>
      </c>
      <c r="B1184" s="887"/>
      <c r="C1184" s="833" t="s">
        <v>26</v>
      </c>
      <c r="D1184" s="887"/>
      <c r="E1184" s="897"/>
      <c r="F1184" s="887"/>
      <c r="G1184" s="898"/>
      <c r="H1184" s="768"/>
      <c r="I1184" s="768">
        <f>SUM(I1180:I1183)</f>
        <v>20000000</v>
      </c>
      <c r="J1184" s="768"/>
      <c r="K1184" s="871">
        <f t="shared" si="110"/>
        <v>5500000</v>
      </c>
      <c r="L1184" s="768"/>
      <c r="M1184" s="768">
        <f>SUM(M1180:M1183)</f>
        <v>5500000</v>
      </c>
      <c r="N1184" s="768"/>
      <c r="O1184" s="899"/>
      <c r="P1184" s="899"/>
      <c r="Q1184" s="899"/>
      <c r="R1184" s="1069">
        <f>M1184-Q1184</f>
        <v>5500000</v>
      </c>
      <c r="S1184" s="908"/>
      <c r="T1184" s="1003"/>
    </row>
    <row r="1185" spans="1:20" s="828" customFormat="1" x14ac:dyDescent="0.25">
      <c r="B1185" s="888"/>
      <c r="C1185" s="842"/>
      <c r="D1185" s="888"/>
      <c r="E1185" s="902"/>
      <c r="F1185" s="888"/>
      <c r="G1185" s="903"/>
      <c r="H1185" s="924"/>
      <c r="I1185" s="924"/>
      <c r="J1185" s="924"/>
      <c r="K1185" s="924"/>
      <c r="L1185" s="771"/>
      <c r="M1185" s="771"/>
      <c r="N1185" s="771"/>
      <c r="O1185" s="771"/>
      <c r="P1185" s="771"/>
      <c r="Q1185" s="771"/>
      <c r="R1185" s="1075"/>
      <c r="S1185" s="904"/>
    </row>
    <row r="1186" spans="1:20" x14ac:dyDescent="0.25">
      <c r="B1186" s="1238" t="s">
        <v>2128</v>
      </c>
      <c r="C1186" s="1238"/>
      <c r="D1186" s="1238"/>
      <c r="E1186" s="1238"/>
      <c r="F1186" s="1238"/>
      <c r="G1186" s="1238"/>
      <c r="H1186" s="1238"/>
      <c r="I1186" s="1238"/>
      <c r="J1186" s="1238"/>
      <c r="K1186" s="1238"/>
      <c r="L1186" s="1238"/>
      <c r="M1186" s="1238"/>
      <c r="N1186" s="1238"/>
      <c r="O1186" s="1238"/>
      <c r="P1186" s="1238"/>
      <c r="Q1186" s="1238"/>
      <c r="R1186" s="1238"/>
      <c r="S1186" s="1238"/>
    </row>
    <row r="1187" spans="1:20" x14ac:dyDescent="0.25">
      <c r="B1187" s="881" t="s">
        <v>1816</v>
      </c>
      <c r="C1187" s="882"/>
      <c r="D1187" s="883"/>
      <c r="E1187" s="883"/>
      <c r="F1187" s="883"/>
      <c r="G1187" s="883"/>
      <c r="H1187" s="884"/>
      <c r="I1187" s="884"/>
      <c r="J1187" s="884"/>
      <c r="K1187" s="884"/>
      <c r="L1187" s="884"/>
      <c r="M1187" s="885"/>
      <c r="N1187" s="884"/>
      <c r="O1187" s="884"/>
      <c r="P1187" s="884"/>
      <c r="Q1187" s="884"/>
      <c r="R1187" s="1074"/>
      <c r="S1187" s="886"/>
    </row>
    <row r="1188" spans="1:20" s="802" customFormat="1" ht="30" x14ac:dyDescent="0.25">
      <c r="B1188" s="1234" t="s">
        <v>970</v>
      </c>
      <c r="C1188" s="1239" t="s">
        <v>938</v>
      </c>
      <c r="D1188" s="1236" t="s">
        <v>1024</v>
      </c>
      <c r="E1188" s="1230" t="s">
        <v>1025</v>
      </c>
      <c r="F1188" s="1236" t="s">
        <v>1026</v>
      </c>
      <c r="G1188" s="1232" t="s">
        <v>1027</v>
      </c>
      <c r="H1188" s="803" t="s">
        <v>1862</v>
      </c>
      <c r="I1188" s="804" t="s">
        <v>1833</v>
      </c>
      <c r="J1188" s="803" t="s">
        <v>1862</v>
      </c>
      <c r="K1188" s="1228" t="s">
        <v>1948</v>
      </c>
      <c r="L1188" s="1228" t="s">
        <v>1947</v>
      </c>
      <c r="M1188" s="805" t="s">
        <v>1818</v>
      </c>
      <c r="N1188" s="1228" t="s">
        <v>1819</v>
      </c>
      <c r="O1188" s="806" t="s">
        <v>2115</v>
      </c>
      <c r="P1188" s="1090" t="s">
        <v>2135</v>
      </c>
      <c r="Q1188" s="1090" t="s">
        <v>2136</v>
      </c>
      <c r="R1188" s="1065" t="s">
        <v>2132</v>
      </c>
      <c r="S1188" s="807" t="s">
        <v>1850</v>
      </c>
      <c r="T1188" s="1110" t="s">
        <v>1028</v>
      </c>
    </row>
    <row r="1189" spans="1:20" s="802" customFormat="1" x14ac:dyDescent="0.25">
      <c r="B1189" s="1235"/>
      <c r="C1189" s="1240"/>
      <c r="D1189" s="1237"/>
      <c r="E1189" s="1231"/>
      <c r="F1189" s="1237"/>
      <c r="G1189" s="1233"/>
      <c r="H1189" s="808"/>
      <c r="I1189" s="808" t="s">
        <v>939</v>
      </c>
      <c r="J1189" s="808"/>
      <c r="K1189" s="1229"/>
      <c r="L1189" s="1229"/>
      <c r="M1189" s="809" t="s">
        <v>939</v>
      </c>
      <c r="N1189" s="1229"/>
      <c r="O1189" s="808" t="s">
        <v>939</v>
      </c>
      <c r="P1189" s="808" t="s">
        <v>939</v>
      </c>
      <c r="Q1189" s="808" t="s">
        <v>939</v>
      </c>
      <c r="R1189" s="1066" t="s">
        <v>939</v>
      </c>
      <c r="S1189" s="810"/>
      <c r="T1189" s="1107"/>
    </row>
    <row r="1190" spans="1:20" x14ac:dyDescent="0.25">
      <c r="A1190" s="858" t="s">
        <v>425</v>
      </c>
      <c r="B1190" s="812" t="s">
        <v>24</v>
      </c>
      <c r="C1190" s="813" t="s">
        <v>290</v>
      </c>
      <c r="D1190" s="814" t="s">
        <v>1</v>
      </c>
      <c r="E1190" s="907">
        <v>0</v>
      </c>
      <c r="F1190" s="868">
        <v>23510200</v>
      </c>
      <c r="G1190" s="869" t="s">
        <v>266</v>
      </c>
      <c r="H1190" s="818">
        <v>13582397</v>
      </c>
      <c r="I1190" s="818">
        <v>47240780</v>
      </c>
      <c r="J1190" s="818">
        <v>13582397</v>
      </c>
      <c r="K1190" s="818">
        <f>M1190</f>
        <v>54240780</v>
      </c>
      <c r="L1190" s="818"/>
      <c r="M1190" s="819">
        <v>54240780</v>
      </c>
      <c r="N1190" s="818"/>
      <c r="O1190" s="818">
        <v>31671200</v>
      </c>
      <c r="P1190" s="818">
        <f>Q1190-O1190</f>
        <v>9118118.3999999985</v>
      </c>
      <c r="Q1190" s="818">
        <v>40789318.399999999</v>
      </c>
      <c r="R1190" s="1068">
        <f>M1190-Q1190</f>
        <v>13451461.600000001</v>
      </c>
      <c r="S1190" s="820"/>
      <c r="T1190" s="1117"/>
    </row>
    <row r="1191" spans="1:20" x14ac:dyDescent="0.25">
      <c r="A1191" s="858" t="s">
        <v>425</v>
      </c>
      <c r="B1191" s="812" t="s">
        <v>2</v>
      </c>
      <c r="C1191" s="822" t="s">
        <v>60</v>
      </c>
      <c r="D1191" s="814" t="s">
        <v>1</v>
      </c>
      <c r="E1191" s="907">
        <v>0</v>
      </c>
      <c r="F1191" s="868">
        <v>23510200</v>
      </c>
      <c r="G1191" s="869" t="s">
        <v>266</v>
      </c>
      <c r="H1191" s="830"/>
      <c r="I1191" s="830">
        <v>370000</v>
      </c>
      <c r="J1191" s="830"/>
      <c r="K1191" s="830">
        <f>M1191</f>
        <v>370000</v>
      </c>
      <c r="L1191" s="830"/>
      <c r="M1191" s="826">
        <v>370000</v>
      </c>
      <c r="N1191" s="830"/>
      <c r="O1191" s="830"/>
      <c r="P1191" s="830"/>
      <c r="Q1191" s="830"/>
      <c r="R1191" s="1068"/>
      <c r="S1191" s="820"/>
      <c r="T1191" s="1104"/>
    </row>
    <row r="1192" spans="1:20" x14ac:dyDescent="0.25">
      <c r="A1192" s="858" t="s">
        <v>425</v>
      </c>
      <c r="B1192" s="812" t="s">
        <v>3</v>
      </c>
      <c r="C1192" s="822" t="s">
        <v>4</v>
      </c>
      <c r="D1192" s="814" t="s">
        <v>1</v>
      </c>
      <c r="E1192" s="907">
        <v>0</v>
      </c>
      <c r="F1192" s="868">
        <v>23510200</v>
      </c>
      <c r="G1192" s="869" t="s">
        <v>266</v>
      </c>
      <c r="H1192" s="830"/>
      <c r="I1192" s="830">
        <v>300000</v>
      </c>
      <c r="J1192" s="830"/>
      <c r="K1192" s="830">
        <f t="shared" ref="K1192:K1203" si="111">M1192</f>
        <v>300000</v>
      </c>
      <c r="L1192" s="830"/>
      <c r="M1192" s="826">
        <v>300000</v>
      </c>
      <c r="N1192" s="830"/>
      <c r="O1192" s="830"/>
      <c r="P1192" s="830"/>
      <c r="Q1192" s="830"/>
      <c r="R1192" s="1068"/>
      <c r="S1192" s="820"/>
      <c r="T1192" s="1104"/>
    </row>
    <row r="1193" spans="1:20" x14ac:dyDescent="0.25">
      <c r="A1193" s="858" t="s">
        <v>425</v>
      </c>
      <c r="B1193" s="812" t="s">
        <v>52</v>
      </c>
      <c r="C1193" s="822" t="s">
        <v>53</v>
      </c>
      <c r="D1193" s="814" t="s">
        <v>1</v>
      </c>
      <c r="E1193" s="907">
        <v>0</v>
      </c>
      <c r="F1193" s="868">
        <v>23510200</v>
      </c>
      <c r="G1193" s="869" t="s">
        <v>266</v>
      </c>
      <c r="H1193" s="830"/>
      <c r="I1193" s="830">
        <v>230000</v>
      </c>
      <c r="J1193" s="830"/>
      <c r="K1193" s="830">
        <f t="shared" si="111"/>
        <v>230000</v>
      </c>
      <c r="L1193" s="830"/>
      <c r="M1193" s="826">
        <v>230000</v>
      </c>
      <c r="N1193" s="830"/>
      <c r="O1193" s="830"/>
      <c r="P1193" s="830"/>
      <c r="Q1193" s="830"/>
      <c r="R1193" s="1068"/>
      <c r="S1193" s="820"/>
      <c r="T1193" s="1104"/>
    </row>
    <row r="1194" spans="1:20" x14ac:dyDescent="0.25">
      <c r="A1194" s="858" t="s">
        <v>425</v>
      </c>
      <c r="B1194" s="812" t="s">
        <v>173</v>
      </c>
      <c r="C1194" s="822" t="s">
        <v>174</v>
      </c>
      <c r="D1194" s="814" t="s">
        <v>1</v>
      </c>
      <c r="E1194" s="907">
        <v>0</v>
      </c>
      <c r="F1194" s="868">
        <v>23510200</v>
      </c>
      <c r="G1194" s="869" t="s">
        <v>266</v>
      </c>
      <c r="H1194" s="830"/>
      <c r="I1194" s="830">
        <v>2200000</v>
      </c>
      <c r="J1194" s="830"/>
      <c r="K1194" s="830">
        <f t="shared" si="111"/>
        <v>2000000</v>
      </c>
      <c r="L1194" s="830"/>
      <c r="M1194" s="826">
        <v>2000000</v>
      </c>
      <c r="N1194" s="830"/>
      <c r="O1194" s="830"/>
      <c r="P1194" s="830"/>
      <c r="Q1194" s="830"/>
      <c r="R1194" s="1068"/>
      <c r="S1194" s="820"/>
      <c r="T1194" s="1104"/>
    </row>
    <row r="1195" spans="1:20" x14ac:dyDescent="0.25">
      <c r="A1195" s="858" t="s">
        <v>425</v>
      </c>
      <c r="B1195" s="812" t="s">
        <v>32</v>
      </c>
      <c r="C1195" s="822" t="s">
        <v>33</v>
      </c>
      <c r="D1195" s="814" t="s">
        <v>1</v>
      </c>
      <c r="E1195" s="907">
        <v>0</v>
      </c>
      <c r="F1195" s="868">
        <v>23510200</v>
      </c>
      <c r="G1195" s="869" t="s">
        <v>266</v>
      </c>
      <c r="H1195" s="830"/>
      <c r="I1195" s="830">
        <v>100000</v>
      </c>
      <c r="J1195" s="830"/>
      <c r="K1195" s="830">
        <f t="shared" si="111"/>
        <v>100000</v>
      </c>
      <c r="L1195" s="830"/>
      <c r="M1195" s="826">
        <v>100000</v>
      </c>
      <c r="N1195" s="830"/>
      <c r="O1195" s="830"/>
      <c r="P1195" s="830"/>
      <c r="Q1195" s="830"/>
      <c r="R1195" s="1068"/>
      <c r="S1195" s="820"/>
      <c r="T1195" s="1104"/>
    </row>
    <row r="1196" spans="1:20" x14ac:dyDescent="0.25">
      <c r="A1196" s="858" t="s">
        <v>425</v>
      </c>
      <c r="B1196" s="812" t="s">
        <v>9</v>
      </c>
      <c r="C1196" s="822" t="s">
        <v>10</v>
      </c>
      <c r="D1196" s="814" t="s">
        <v>1</v>
      </c>
      <c r="E1196" s="907">
        <v>0</v>
      </c>
      <c r="F1196" s="868">
        <v>23510200</v>
      </c>
      <c r="G1196" s="869" t="s">
        <v>266</v>
      </c>
      <c r="H1196" s="830"/>
      <c r="I1196" s="830">
        <v>3600000</v>
      </c>
      <c r="J1196" s="830"/>
      <c r="K1196" s="830">
        <f t="shared" si="111"/>
        <v>3050000</v>
      </c>
      <c r="L1196" s="830"/>
      <c r="M1196" s="826">
        <v>3050000</v>
      </c>
      <c r="N1196" s="830"/>
      <c r="O1196" s="830"/>
      <c r="P1196" s="830"/>
      <c r="Q1196" s="830"/>
      <c r="R1196" s="1068"/>
      <c r="S1196" s="820"/>
      <c r="T1196" s="1104"/>
    </row>
    <row r="1197" spans="1:20" x14ac:dyDescent="0.25">
      <c r="A1197" s="858" t="s">
        <v>425</v>
      </c>
      <c r="B1197" s="812" t="s">
        <v>103</v>
      </c>
      <c r="C1197" s="822" t="s">
        <v>129</v>
      </c>
      <c r="D1197" s="814" t="s">
        <v>1</v>
      </c>
      <c r="E1197" s="907">
        <v>0</v>
      </c>
      <c r="F1197" s="868">
        <v>23510200</v>
      </c>
      <c r="G1197" s="869" t="s">
        <v>266</v>
      </c>
      <c r="H1197" s="830"/>
      <c r="I1197" s="830">
        <v>15600000</v>
      </c>
      <c r="J1197" s="830"/>
      <c r="K1197" s="830">
        <f t="shared" si="111"/>
        <v>10600000</v>
      </c>
      <c r="L1197" s="830"/>
      <c r="M1197" s="826">
        <v>10600000</v>
      </c>
      <c r="N1197" s="830"/>
      <c r="O1197" s="830"/>
      <c r="P1197" s="830"/>
      <c r="Q1197" s="830"/>
      <c r="R1197" s="1068"/>
      <c r="S1197" s="820"/>
      <c r="T1197" s="1104"/>
    </row>
    <row r="1198" spans="1:20" x14ac:dyDescent="0.25">
      <c r="A1198" s="858" t="s">
        <v>425</v>
      </c>
      <c r="B1198" s="812" t="s">
        <v>15</v>
      </c>
      <c r="C1198" s="822" t="s">
        <v>436</v>
      </c>
      <c r="D1198" s="814" t="s">
        <v>1</v>
      </c>
      <c r="E1198" s="907">
        <v>0</v>
      </c>
      <c r="F1198" s="868">
        <v>23510200</v>
      </c>
      <c r="G1198" s="869" t="s">
        <v>266</v>
      </c>
      <c r="H1198" s="830"/>
      <c r="I1198" s="830">
        <v>365000</v>
      </c>
      <c r="J1198" s="830"/>
      <c r="K1198" s="830">
        <f t="shared" si="111"/>
        <v>365000</v>
      </c>
      <c r="L1198" s="830"/>
      <c r="M1198" s="826">
        <v>365000</v>
      </c>
      <c r="N1198" s="830"/>
      <c r="O1198" s="830"/>
      <c r="P1198" s="830"/>
      <c r="Q1198" s="830"/>
      <c r="R1198" s="1068"/>
      <c r="S1198" s="820"/>
      <c r="T1198" s="1104"/>
    </row>
    <row r="1199" spans="1:20" x14ac:dyDescent="0.25">
      <c r="A1199" s="858" t="s">
        <v>425</v>
      </c>
      <c r="B1199" s="812" t="s">
        <v>19</v>
      </c>
      <c r="C1199" s="822" t="s">
        <v>20</v>
      </c>
      <c r="D1199" s="814" t="s">
        <v>1</v>
      </c>
      <c r="E1199" s="907">
        <v>0</v>
      </c>
      <c r="F1199" s="868">
        <v>23510200</v>
      </c>
      <c r="G1199" s="869" t="s">
        <v>266</v>
      </c>
      <c r="H1199" s="830"/>
      <c r="I1199" s="830">
        <v>15000</v>
      </c>
      <c r="J1199" s="830"/>
      <c r="K1199" s="830">
        <f t="shared" si="111"/>
        <v>15000</v>
      </c>
      <c r="L1199" s="830"/>
      <c r="M1199" s="826">
        <v>15000</v>
      </c>
      <c r="N1199" s="830"/>
      <c r="O1199" s="830"/>
      <c r="P1199" s="830"/>
      <c r="Q1199" s="830"/>
      <c r="R1199" s="1068"/>
      <c r="S1199" s="820"/>
      <c r="T1199" s="1104"/>
    </row>
    <row r="1200" spans="1:20" s="831" customFormat="1" x14ac:dyDescent="0.25">
      <c r="A1200" s="858" t="s">
        <v>425</v>
      </c>
      <c r="B1200" s="812" t="s">
        <v>179</v>
      </c>
      <c r="C1200" s="822" t="s">
        <v>180</v>
      </c>
      <c r="D1200" s="814" t="s">
        <v>1</v>
      </c>
      <c r="E1200" s="907">
        <v>0</v>
      </c>
      <c r="F1200" s="868">
        <v>23510200</v>
      </c>
      <c r="G1200" s="869" t="s">
        <v>266</v>
      </c>
      <c r="H1200" s="830"/>
      <c r="I1200" s="830">
        <v>35000</v>
      </c>
      <c r="J1200" s="830"/>
      <c r="K1200" s="830">
        <f t="shared" si="111"/>
        <v>35000</v>
      </c>
      <c r="L1200" s="830"/>
      <c r="M1200" s="826">
        <v>35000</v>
      </c>
      <c r="N1200" s="830"/>
      <c r="O1200" s="830"/>
      <c r="P1200" s="830"/>
      <c r="Q1200" s="830"/>
      <c r="R1200" s="1068"/>
      <c r="S1200" s="820"/>
      <c r="T1200" s="1105"/>
    </row>
    <row r="1201" spans="1:20" x14ac:dyDescent="0.25">
      <c r="A1201" s="858" t="s">
        <v>425</v>
      </c>
      <c r="B1201" s="812" t="s">
        <v>22</v>
      </c>
      <c r="C1201" s="822" t="s">
        <v>23</v>
      </c>
      <c r="D1201" s="814" t="s">
        <v>1</v>
      </c>
      <c r="E1201" s="907">
        <v>0</v>
      </c>
      <c r="F1201" s="868">
        <v>23510200</v>
      </c>
      <c r="G1201" s="869" t="s">
        <v>266</v>
      </c>
      <c r="H1201" s="830"/>
      <c r="I1201" s="830">
        <v>150000</v>
      </c>
      <c r="J1201" s="830"/>
      <c r="K1201" s="830">
        <f t="shared" si="111"/>
        <v>150000</v>
      </c>
      <c r="L1201" s="830"/>
      <c r="M1201" s="826">
        <v>150000</v>
      </c>
      <c r="N1201" s="830"/>
      <c r="O1201" s="830"/>
      <c r="P1201" s="830"/>
      <c r="Q1201" s="830"/>
      <c r="R1201" s="1068"/>
      <c r="S1201" s="820"/>
      <c r="T1201" s="1104"/>
    </row>
    <row r="1202" spans="1:20" x14ac:dyDescent="0.25">
      <c r="A1202" s="858" t="s">
        <v>425</v>
      </c>
      <c r="B1202" s="812" t="s">
        <v>37</v>
      </c>
      <c r="C1202" s="822" t="s">
        <v>38</v>
      </c>
      <c r="D1202" s="814" t="s">
        <v>1</v>
      </c>
      <c r="E1202" s="907">
        <v>0</v>
      </c>
      <c r="F1202" s="868">
        <v>23510200</v>
      </c>
      <c r="G1202" s="869" t="s">
        <v>266</v>
      </c>
      <c r="H1202" s="830"/>
      <c r="I1202" s="830">
        <v>235000</v>
      </c>
      <c r="J1202" s="830"/>
      <c r="K1202" s="830">
        <f t="shared" si="111"/>
        <v>235000</v>
      </c>
      <c r="L1202" s="830"/>
      <c r="M1202" s="826">
        <v>235000</v>
      </c>
      <c r="N1202" s="830"/>
      <c r="O1202" s="830"/>
      <c r="P1202" s="830"/>
      <c r="Q1202" s="830"/>
      <c r="R1202" s="1068"/>
      <c r="S1202" s="820"/>
      <c r="T1202" s="1104"/>
    </row>
    <row r="1203" spans="1:20" s="831" customFormat="1" x14ac:dyDescent="0.25">
      <c r="A1203" s="858" t="s">
        <v>425</v>
      </c>
      <c r="B1203" s="812" t="s">
        <v>183</v>
      </c>
      <c r="C1203" s="822" t="s">
        <v>184</v>
      </c>
      <c r="D1203" s="814" t="s">
        <v>1</v>
      </c>
      <c r="E1203" s="907">
        <v>0</v>
      </c>
      <c r="F1203" s="868">
        <v>23510200</v>
      </c>
      <c r="G1203" s="869" t="s">
        <v>266</v>
      </c>
      <c r="H1203" s="830"/>
      <c r="I1203" s="830">
        <v>2200000</v>
      </c>
      <c r="J1203" s="830"/>
      <c r="K1203" s="830">
        <f t="shared" si="111"/>
        <v>2200000</v>
      </c>
      <c r="L1203" s="830"/>
      <c r="M1203" s="826">
        <v>2200000</v>
      </c>
      <c r="N1203" s="830"/>
      <c r="O1203" s="830"/>
      <c r="P1203" s="830"/>
      <c r="Q1203" s="830"/>
      <c r="R1203" s="1068"/>
      <c r="S1203" s="820"/>
      <c r="T1203" s="1105"/>
    </row>
    <row r="1204" spans="1:20" x14ac:dyDescent="0.25">
      <c r="A1204" s="858" t="s">
        <v>425</v>
      </c>
      <c r="B1204" s="860"/>
      <c r="C1204" s="833" t="s">
        <v>312</v>
      </c>
      <c r="D1204" s="861"/>
      <c r="E1204" s="862"/>
      <c r="F1204" s="930"/>
      <c r="G1204" s="931"/>
      <c r="H1204" s="837">
        <v>525000</v>
      </c>
      <c r="I1204" s="837">
        <f>SUM(I1191:I1203)</f>
        <v>25400000</v>
      </c>
      <c r="J1204" s="837">
        <v>525000</v>
      </c>
      <c r="K1204" s="837">
        <f>SUM(K1191:K1203)</f>
        <v>19650000</v>
      </c>
      <c r="L1204" s="837"/>
      <c r="M1204" s="838">
        <f>SUM(M1191:M1203)</f>
        <v>19650000</v>
      </c>
      <c r="N1204" s="837"/>
      <c r="O1204" s="839">
        <v>600000</v>
      </c>
      <c r="P1204" s="839">
        <f>Q1204-O1204</f>
        <v>225000</v>
      </c>
      <c r="Q1204" s="839">
        <v>825000</v>
      </c>
      <c r="R1204" s="1069">
        <f>M1204-Q1204</f>
        <v>18825000</v>
      </c>
      <c r="S1204" s="840"/>
      <c r="T1204" s="1106"/>
    </row>
    <row r="1205" spans="1:20" s="831" customFormat="1" x14ac:dyDescent="0.25">
      <c r="A1205" s="800"/>
      <c r="B1205" s="841"/>
      <c r="C1205" s="842"/>
      <c r="D1205" s="843"/>
      <c r="E1205" s="844"/>
      <c r="F1205" s="845"/>
      <c r="G1205" s="928"/>
      <c r="H1205" s="929"/>
      <c r="I1205" s="929"/>
      <c r="J1205" s="929"/>
      <c r="K1205" s="929"/>
      <c r="L1205" s="846"/>
      <c r="M1205" s="847"/>
      <c r="N1205" s="846"/>
      <c r="O1205" s="846"/>
      <c r="P1205" s="846"/>
      <c r="Q1205" s="846"/>
      <c r="R1205" s="1070"/>
      <c r="S1205" s="848"/>
    </row>
    <row r="1206" spans="1:20" s="831" customFormat="1" x14ac:dyDescent="0.25">
      <c r="A1206" s="800"/>
      <c r="B1206" s="841"/>
      <c r="C1206" s="842"/>
      <c r="D1206" s="843"/>
      <c r="E1206" s="844"/>
      <c r="F1206" s="845"/>
      <c r="G1206" s="928"/>
      <c r="H1206" s="929"/>
      <c r="I1206" s="929"/>
      <c r="J1206" s="929"/>
      <c r="K1206" s="929"/>
      <c r="L1206" s="846"/>
      <c r="M1206" s="847"/>
      <c r="N1206" s="846"/>
      <c r="O1206" s="846"/>
      <c r="P1206" s="846"/>
      <c r="Q1206" s="846"/>
      <c r="R1206" s="1070"/>
      <c r="S1206" s="848"/>
    </row>
    <row r="1207" spans="1:20" s="831" customFormat="1" x14ac:dyDescent="0.25">
      <c r="A1207" s="800"/>
      <c r="B1207" s="841"/>
      <c r="C1207" s="842"/>
      <c r="D1207" s="843"/>
      <c r="E1207" s="844"/>
      <c r="F1207" s="845"/>
      <c r="G1207" s="928"/>
      <c r="H1207" s="929"/>
      <c r="I1207" s="929"/>
      <c r="J1207" s="929"/>
      <c r="K1207" s="929"/>
      <c r="L1207" s="846"/>
      <c r="M1207" s="847"/>
      <c r="N1207" s="846"/>
      <c r="O1207" s="846"/>
      <c r="P1207" s="846"/>
      <c r="Q1207" s="846"/>
      <c r="R1207" s="1070"/>
      <c r="S1207" s="848"/>
    </row>
    <row r="1208" spans="1:20" s="831" customFormat="1" x14ac:dyDescent="0.25">
      <c r="A1208" s="800"/>
      <c r="B1208" s="841"/>
      <c r="C1208" s="842"/>
      <c r="D1208" s="843"/>
      <c r="E1208" s="844"/>
      <c r="F1208" s="845"/>
      <c r="G1208" s="928"/>
      <c r="H1208" s="929"/>
      <c r="I1208" s="929"/>
      <c r="J1208" s="929"/>
      <c r="K1208" s="929"/>
      <c r="L1208" s="846"/>
      <c r="M1208" s="847"/>
      <c r="N1208" s="846"/>
      <c r="O1208" s="846"/>
      <c r="P1208" s="846"/>
      <c r="Q1208" s="846"/>
      <c r="R1208" s="1070"/>
      <c r="S1208" s="848"/>
    </row>
    <row r="1209" spans="1:20" s="831" customFormat="1" x14ac:dyDescent="0.25">
      <c r="A1209" s="800"/>
      <c r="B1209" s="841"/>
      <c r="C1209" s="842"/>
      <c r="D1209" s="843"/>
      <c r="E1209" s="844"/>
      <c r="F1209" s="845"/>
      <c r="G1209" s="928"/>
      <c r="H1209" s="929"/>
      <c r="I1209" s="929"/>
      <c r="J1209" s="929"/>
      <c r="K1209" s="929"/>
      <c r="L1209" s="846"/>
      <c r="M1209" s="847"/>
      <c r="N1209" s="846"/>
      <c r="O1209" s="846"/>
      <c r="P1209" s="846"/>
      <c r="Q1209" s="846"/>
      <c r="R1209" s="1070"/>
      <c r="S1209" s="848"/>
    </row>
    <row r="1210" spans="1:20" x14ac:dyDescent="0.25">
      <c r="B1210" s="1238" t="s">
        <v>2129</v>
      </c>
      <c r="C1210" s="1238"/>
      <c r="D1210" s="1238"/>
      <c r="E1210" s="1238"/>
      <c r="F1210" s="1238"/>
      <c r="G1210" s="1238"/>
      <c r="H1210" s="1238"/>
      <c r="I1210" s="1238"/>
      <c r="J1210" s="1238"/>
      <c r="K1210" s="1238"/>
      <c r="L1210" s="1238"/>
      <c r="M1210" s="1238"/>
      <c r="N1210" s="1238"/>
      <c r="O1210" s="1238"/>
      <c r="P1210" s="1238"/>
      <c r="Q1210" s="1238"/>
      <c r="R1210" s="1238"/>
      <c r="S1210" s="1238"/>
    </row>
    <row r="1211" spans="1:20" x14ac:dyDescent="0.25">
      <c r="B1211" s="881" t="s">
        <v>1816</v>
      </c>
      <c r="C1211" s="882"/>
      <c r="D1211" s="883"/>
      <c r="E1211" s="883"/>
      <c r="F1211" s="883"/>
      <c r="G1211" s="883"/>
      <c r="H1211" s="884"/>
      <c r="I1211" s="884"/>
      <c r="J1211" s="884"/>
      <c r="K1211" s="884"/>
      <c r="L1211" s="884"/>
      <c r="M1211" s="885"/>
      <c r="N1211" s="884"/>
      <c r="O1211" s="884"/>
      <c r="P1211" s="884"/>
      <c r="Q1211" s="884"/>
      <c r="R1211" s="1074"/>
      <c r="S1211" s="886"/>
    </row>
    <row r="1212" spans="1:20" s="802" customFormat="1" ht="30" x14ac:dyDescent="0.25">
      <c r="B1212" s="1234" t="s">
        <v>970</v>
      </c>
      <c r="C1212" s="1239" t="s">
        <v>938</v>
      </c>
      <c r="D1212" s="1236" t="s">
        <v>1024</v>
      </c>
      <c r="E1212" s="1230" t="s">
        <v>1025</v>
      </c>
      <c r="F1212" s="1236" t="s">
        <v>1026</v>
      </c>
      <c r="G1212" s="1232" t="s">
        <v>1027</v>
      </c>
      <c r="H1212" s="803" t="s">
        <v>1862</v>
      </c>
      <c r="I1212" s="804" t="s">
        <v>1833</v>
      </c>
      <c r="J1212" s="803" t="s">
        <v>1862</v>
      </c>
      <c r="K1212" s="1228" t="s">
        <v>1948</v>
      </c>
      <c r="L1212" s="1228" t="s">
        <v>1947</v>
      </c>
      <c r="M1212" s="805" t="s">
        <v>1818</v>
      </c>
      <c r="N1212" s="1228" t="s">
        <v>1819</v>
      </c>
      <c r="O1212" s="806" t="s">
        <v>2115</v>
      </c>
      <c r="P1212" s="1090" t="s">
        <v>2135</v>
      </c>
      <c r="Q1212" s="1090" t="s">
        <v>2136</v>
      </c>
      <c r="R1212" s="1065" t="s">
        <v>2132</v>
      </c>
      <c r="S1212" s="807" t="s">
        <v>1850</v>
      </c>
      <c r="T1212" s="1110" t="s">
        <v>1028</v>
      </c>
    </row>
    <row r="1213" spans="1:20" s="802" customFormat="1" x14ac:dyDescent="0.25">
      <c r="B1213" s="1235"/>
      <c r="C1213" s="1240"/>
      <c r="D1213" s="1237"/>
      <c r="E1213" s="1231"/>
      <c r="F1213" s="1237"/>
      <c r="G1213" s="1233"/>
      <c r="H1213" s="808"/>
      <c r="I1213" s="808" t="s">
        <v>939</v>
      </c>
      <c r="J1213" s="808"/>
      <c r="K1213" s="1229"/>
      <c r="L1213" s="1229"/>
      <c r="M1213" s="809" t="s">
        <v>939</v>
      </c>
      <c r="N1213" s="1229"/>
      <c r="O1213" s="808" t="s">
        <v>939</v>
      </c>
      <c r="P1213" s="808" t="s">
        <v>939</v>
      </c>
      <c r="Q1213" s="808" t="s">
        <v>939</v>
      </c>
      <c r="R1213" s="1066" t="s">
        <v>939</v>
      </c>
      <c r="S1213" s="810"/>
      <c r="T1213" s="1107"/>
    </row>
    <row r="1214" spans="1:20" s="828" customFormat="1" x14ac:dyDescent="0.25">
      <c r="A1214" s="858" t="s">
        <v>425</v>
      </c>
      <c r="B1214" s="890" t="s">
        <v>161</v>
      </c>
      <c r="C1214" s="822" t="s">
        <v>233</v>
      </c>
      <c r="D1214" s="814" t="s">
        <v>1</v>
      </c>
      <c r="E1214" s="907">
        <v>0</v>
      </c>
      <c r="F1214" s="823" t="s">
        <v>27</v>
      </c>
      <c r="G1214" s="896" t="s">
        <v>235</v>
      </c>
      <c r="H1214" s="871"/>
      <c r="I1214" s="871">
        <v>4294000</v>
      </c>
      <c r="J1214" s="871"/>
      <c r="K1214" s="871">
        <f>M1214</f>
        <v>0</v>
      </c>
      <c r="L1214" s="871"/>
      <c r="M1214" s="871">
        <v>0</v>
      </c>
      <c r="N1214" s="871"/>
      <c r="O1214" s="871"/>
      <c r="P1214" s="871"/>
      <c r="Q1214" s="871"/>
      <c r="R1214" s="1068">
        <f t="shared" ref="R1214:R1219" si="112">M1214-O1214</f>
        <v>0</v>
      </c>
      <c r="S1214" s="827"/>
      <c r="T1214" s="975"/>
    </row>
    <row r="1215" spans="1:20" s="828" customFormat="1" x14ac:dyDescent="0.25">
      <c r="A1215" s="858" t="s">
        <v>425</v>
      </c>
      <c r="B1215" s="890" t="s">
        <v>243</v>
      </c>
      <c r="C1215" s="822" t="s">
        <v>687</v>
      </c>
      <c r="D1215" s="814" t="s">
        <v>1</v>
      </c>
      <c r="E1215" s="907">
        <v>0</v>
      </c>
      <c r="F1215" s="823" t="s">
        <v>27</v>
      </c>
      <c r="G1215" s="896" t="s">
        <v>235</v>
      </c>
      <c r="H1215" s="871"/>
      <c r="I1215" s="871">
        <v>14165000</v>
      </c>
      <c r="J1215" s="871"/>
      <c r="K1215" s="871">
        <f t="shared" ref="K1215:K1219" si="113">M1215</f>
        <v>0</v>
      </c>
      <c r="L1215" s="871"/>
      <c r="M1215" s="871">
        <v>0</v>
      </c>
      <c r="N1215" s="871"/>
      <c r="O1215" s="871"/>
      <c r="P1215" s="871"/>
      <c r="Q1215" s="871"/>
      <c r="R1215" s="1068">
        <f t="shared" si="112"/>
        <v>0</v>
      </c>
      <c r="S1215" s="827"/>
      <c r="T1215" s="822"/>
    </row>
    <row r="1216" spans="1:20" s="828" customFormat="1" x14ac:dyDescent="0.25">
      <c r="A1216" s="858" t="s">
        <v>425</v>
      </c>
      <c r="B1216" s="890" t="s">
        <v>158</v>
      </c>
      <c r="C1216" s="822" t="s">
        <v>778</v>
      </c>
      <c r="D1216" s="814" t="s">
        <v>1</v>
      </c>
      <c r="E1216" s="907">
        <v>0</v>
      </c>
      <c r="F1216" s="823" t="s">
        <v>27</v>
      </c>
      <c r="G1216" s="896" t="s">
        <v>235</v>
      </c>
      <c r="H1216" s="871"/>
      <c r="I1216" s="871">
        <v>4041000</v>
      </c>
      <c r="J1216" s="871"/>
      <c r="K1216" s="871">
        <f t="shared" si="113"/>
        <v>0</v>
      </c>
      <c r="L1216" s="871"/>
      <c r="M1216" s="871">
        <v>0</v>
      </c>
      <c r="N1216" s="871"/>
      <c r="O1216" s="871"/>
      <c r="P1216" s="871"/>
      <c r="Q1216" s="871"/>
      <c r="R1216" s="1068">
        <f t="shared" si="112"/>
        <v>0</v>
      </c>
      <c r="S1216" s="827"/>
      <c r="T1216" s="822"/>
    </row>
    <row r="1217" spans="1:20" s="828" customFormat="1" x14ac:dyDescent="0.25">
      <c r="A1217" s="858" t="s">
        <v>425</v>
      </c>
      <c r="B1217" s="890" t="s">
        <v>248</v>
      </c>
      <c r="C1217" s="822" t="s">
        <v>779</v>
      </c>
      <c r="D1217" s="814" t="s">
        <v>1</v>
      </c>
      <c r="E1217" s="907">
        <v>0</v>
      </c>
      <c r="F1217" s="823" t="s">
        <v>27</v>
      </c>
      <c r="G1217" s="896" t="s">
        <v>235</v>
      </c>
      <c r="H1217" s="871"/>
      <c r="I1217" s="871">
        <v>500000</v>
      </c>
      <c r="J1217" s="871"/>
      <c r="K1217" s="871">
        <f t="shared" si="113"/>
        <v>0</v>
      </c>
      <c r="L1217" s="871"/>
      <c r="M1217" s="871">
        <v>0</v>
      </c>
      <c r="N1217" s="871"/>
      <c r="O1217" s="871"/>
      <c r="P1217" s="871"/>
      <c r="Q1217" s="871"/>
      <c r="R1217" s="1068">
        <f t="shared" si="112"/>
        <v>0</v>
      </c>
      <c r="S1217" s="827"/>
      <c r="T1217" s="822"/>
    </row>
    <row r="1218" spans="1:20" s="828" customFormat="1" x14ac:dyDescent="0.25">
      <c r="A1218" s="858" t="s">
        <v>425</v>
      </c>
      <c r="B1218" s="823">
        <v>32010601</v>
      </c>
      <c r="C1218" s="822" t="s">
        <v>1857</v>
      </c>
      <c r="D1218" s="814" t="s">
        <v>1</v>
      </c>
      <c r="E1218" s="907">
        <v>0</v>
      </c>
      <c r="F1218" s="823" t="s">
        <v>27</v>
      </c>
      <c r="G1218" s="896" t="s">
        <v>235</v>
      </c>
      <c r="H1218" s="871"/>
      <c r="I1218" s="871">
        <v>3000000</v>
      </c>
      <c r="J1218" s="871"/>
      <c r="K1218" s="871">
        <f t="shared" si="113"/>
        <v>0</v>
      </c>
      <c r="L1218" s="871"/>
      <c r="M1218" s="871">
        <v>0</v>
      </c>
      <c r="N1218" s="871"/>
      <c r="O1218" s="871"/>
      <c r="P1218" s="871"/>
      <c r="Q1218" s="871"/>
      <c r="R1218" s="1068">
        <f t="shared" si="112"/>
        <v>0</v>
      </c>
      <c r="S1218" s="827"/>
      <c r="T1218" s="822"/>
    </row>
    <row r="1219" spans="1:20" s="828" customFormat="1" x14ac:dyDescent="0.25">
      <c r="A1219" s="858" t="s">
        <v>425</v>
      </c>
      <c r="B1219" s="887"/>
      <c r="C1219" s="833" t="s">
        <v>26</v>
      </c>
      <c r="D1219" s="887"/>
      <c r="E1219" s="897"/>
      <c r="F1219" s="887"/>
      <c r="G1219" s="898"/>
      <c r="H1219" s="768"/>
      <c r="I1219" s="768">
        <f>SUM(I1214:I1218)</f>
        <v>26000000</v>
      </c>
      <c r="J1219" s="768"/>
      <c r="K1219" s="871">
        <f t="shared" si="113"/>
        <v>0</v>
      </c>
      <c r="L1219" s="768"/>
      <c r="M1219" s="768">
        <f>SUM(M1214:M1218)</f>
        <v>0</v>
      </c>
      <c r="N1219" s="768"/>
      <c r="O1219" s="899"/>
      <c r="P1219" s="899"/>
      <c r="Q1219" s="899"/>
      <c r="R1219" s="1069">
        <f t="shared" si="112"/>
        <v>0</v>
      </c>
      <c r="S1219" s="908"/>
      <c r="T1219" s="1003"/>
    </row>
    <row r="1220" spans="1:20" s="828" customFormat="1" x14ac:dyDescent="0.25">
      <c r="B1220" s="888"/>
      <c r="C1220" s="842"/>
      <c r="D1220" s="888"/>
      <c r="E1220" s="902"/>
      <c r="F1220" s="888"/>
      <c r="G1220" s="903"/>
      <c r="H1220" s="924"/>
      <c r="I1220" s="924"/>
      <c r="J1220" s="924"/>
      <c r="K1220" s="924"/>
      <c r="L1220" s="771"/>
      <c r="M1220" s="771"/>
      <c r="N1220" s="771"/>
      <c r="O1220" s="771"/>
      <c r="P1220" s="771"/>
      <c r="Q1220" s="771"/>
      <c r="R1220" s="1075"/>
      <c r="S1220" s="904"/>
    </row>
    <row r="1221" spans="1:20" x14ac:dyDescent="0.25">
      <c r="B1221" s="1238" t="s">
        <v>2128</v>
      </c>
      <c r="C1221" s="1238"/>
      <c r="D1221" s="1238"/>
      <c r="E1221" s="1238"/>
      <c r="F1221" s="1238"/>
      <c r="G1221" s="1238"/>
      <c r="H1221" s="1238"/>
      <c r="I1221" s="1238"/>
      <c r="J1221" s="1238"/>
      <c r="K1221" s="1238"/>
      <c r="L1221" s="1238"/>
      <c r="M1221" s="1238"/>
      <c r="N1221" s="1238"/>
      <c r="O1221" s="1238"/>
      <c r="P1221" s="1238"/>
      <c r="Q1221" s="1238"/>
      <c r="R1221" s="1238"/>
      <c r="S1221" s="1238"/>
    </row>
    <row r="1222" spans="1:20" x14ac:dyDescent="0.25">
      <c r="B1222" s="881" t="s">
        <v>1587</v>
      </c>
      <c r="C1222" s="882"/>
      <c r="D1222" s="883"/>
      <c r="E1222" s="883"/>
      <c r="F1222" s="883"/>
      <c r="G1222" s="883"/>
      <c r="H1222" s="884"/>
      <c r="I1222" s="884"/>
      <c r="J1222" s="884"/>
      <c r="K1222" s="884"/>
      <c r="L1222" s="884"/>
      <c r="M1222" s="885"/>
      <c r="N1222" s="884"/>
      <c r="O1222" s="884"/>
      <c r="P1222" s="884"/>
      <c r="Q1222" s="884"/>
      <c r="R1222" s="1074"/>
      <c r="S1222" s="886"/>
    </row>
    <row r="1223" spans="1:20" s="802" customFormat="1" ht="30" customHeight="1" x14ac:dyDescent="0.25">
      <c r="B1223" s="1241" t="s">
        <v>970</v>
      </c>
      <c r="C1223" s="1236" t="s">
        <v>938</v>
      </c>
      <c r="D1223" s="932" t="s">
        <v>1024</v>
      </c>
      <c r="E1223" s="933" t="s">
        <v>1025</v>
      </c>
      <c r="F1223" s="932" t="s">
        <v>1026</v>
      </c>
      <c r="G1223" s="934" t="s">
        <v>1027</v>
      </c>
      <c r="H1223" s="803" t="s">
        <v>1862</v>
      </c>
      <c r="I1223" s="804" t="s">
        <v>1833</v>
      </c>
      <c r="J1223" s="803" t="s">
        <v>1862</v>
      </c>
      <c r="K1223" s="1228" t="s">
        <v>1948</v>
      </c>
      <c r="L1223" s="1228" t="s">
        <v>1947</v>
      </c>
      <c r="M1223" s="805" t="s">
        <v>1818</v>
      </c>
      <c r="N1223" s="1228" t="s">
        <v>1819</v>
      </c>
      <c r="O1223" s="806" t="s">
        <v>2115</v>
      </c>
      <c r="P1223" s="1090" t="s">
        <v>2135</v>
      </c>
      <c r="Q1223" s="1090" t="s">
        <v>2136</v>
      </c>
      <c r="R1223" s="1065" t="s">
        <v>2132</v>
      </c>
      <c r="S1223" s="807" t="s">
        <v>1850</v>
      </c>
      <c r="T1223" s="1110" t="s">
        <v>1028</v>
      </c>
    </row>
    <row r="1224" spans="1:20" s="802" customFormat="1" x14ac:dyDescent="0.25">
      <c r="B1224" s="1242"/>
      <c r="C1224" s="1237"/>
      <c r="D1224" s="935"/>
      <c r="E1224" s="936"/>
      <c r="F1224" s="935"/>
      <c r="G1224" s="937"/>
      <c r="H1224" s="808"/>
      <c r="I1224" s="808" t="s">
        <v>939</v>
      </c>
      <c r="J1224" s="808"/>
      <c r="K1224" s="1229"/>
      <c r="L1224" s="1229"/>
      <c r="M1224" s="809" t="s">
        <v>939</v>
      </c>
      <c r="N1224" s="1229"/>
      <c r="O1224" s="808" t="s">
        <v>939</v>
      </c>
      <c r="P1224" s="808" t="s">
        <v>939</v>
      </c>
      <c r="Q1224" s="808" t="s">
        <v>939</v>
      </c>
      <c r="R1224" s="1066" t="s">
        <v>939</v>
      </c>
      <c r="S1224" s="810"/>
      <c r="T1224" s="1107"/>
    </row>
    <row r="1225" spans="1:20" x14ac:dyDescent="0.25">
      <c r="A1225" s="858" t="s">
        <v>432</v>
      </c>
      <c r="B1225" s="812" t="s">
        <v>24</v>
      </c>
      <c r="C1225" s="813" t="s">
        <v>290</v>
      </c>
      <c r="D1225" s="814" t="s">
        <v>1</v>
      </c>
      <c r="E1225" s="907">
        <v>0</v>
      </c>
      <c r="F1225" s="816">
        <v>23510200</v>
      </c>
      <c r="G1225" s="869" t="s">
        <v>266</v>
      </c>
      <c r="H1225" s="818">
        <v>2258456</v>
      </c>
      <c r="I1225" s="818">
        <v>11156490</v>
      </c>
      <c r="J1225" s="818">
        <v>2258456</v>
      </c>
      <c r="K1225" s="818">
        <f>M1225</f>
        <v>11156490</v>
      </c>
      <c r="L1225" s="818"/>
      <c r="M1225" s="819">
        <v>11156490</v>
      </c>
      <c r="N1225" s="818"/>
      <c r="O1225" s="818">
        <v>6431676</v>
      </c>
      <c r="P1225" s="818">
        <f>Q1225-O1225</f>
        <v>1148880.8799999999</v>
      </c>
      <c r="Q1225" s="818">
        <v>7580556.8799999999</v>
      </c>
      <c r="R1225" s="1068">
        <f>M1225-Q1225</f>
        <v>3575933.12</v>
      </c>
      <c r="S1225" s="909"/>
      <c r="T1225" s="1117"/>
    </row>
    <row r="1226" spans="1:20" x14ac:dyDescent="0.25">
      <c r="A1226" s="858" t="s">
        <v>432</v>
      </c>
      <c r="B1226" s="812" t="s">
        <v>3</v>
      </c>
      <c r="C1226" s="822" t="s">
        <v>4</v>
      </c>
      <c r="D1226" s="829">
        <v>70161</v>
      </c>
      <c r="E1226" s="907">
        <v>0</v>
      </c>
      <c r="F1226" s="816">
        <v>23510200</v>
      </c>
      <c r="G1226" s="869" t="s">
        <v>266</v>
      </c>
      <c r="H1226" s="830"/>
      <c r="I1226" s="830">
        <v>1200000</v>
      </c>
      <c r="J1226" s="830"/>
      <c r="K1226" s="830">
        <f>M1226</f>
        <v>950000</v>
      </c>
      <c r="L1226" s="830"/>
      <c r="M1226" s="826">
        <v>950000</v>
      </c>
      <c r="N1226" s="830"/>
      <c r="O1226" s="830"/>
      <c r="P1226" s="830"/>
      <c r="Q1226" s="830"/>
      <c r="R1226" s="1068"/>
      <c r="S1226" s="820"/>
      <c r="T1226" s="1104"/>
    </row>
    <row r="1227" spans="1:20" x14ac:dyDescent="0.25">
      <c r="A1227" s="858" t="s">
        <v>432</v>
      </c>
      <c r="B1227" s="812" t="s">
        <v>9</v>
      </c>
      <c r="C1227" s="822" t="s">
        <v>10</v>
      </c>
      <c r="D1227" s="829">
        <v>70161</v>
      </c>
      <c r="E1227" s="907">
        <v>0</v>
      </c>
      <c r="F1227" s="816">
        <v>23510200</v>
      </c>
      <c r="G1227" s="869" t="s">
        <v>266</v>
      </c>
      <c r="H1227" s="830"/>
      <c r="I1227" s="830">
        <v>300000</v>
      </c>
      <c r="J1227" s="830"/>
      <c r="K1227" s="830">
        <f t="shared" ref="K1227:K1228" si="114">M1227</f>
        <v>300000</v>
      </c>
      <c r="L1227" s="830"/>
      <c r="M1227" s="826">
        <v>300000</v>
      </c>
      <c r="N1227" s="830"/>
      <c r="O1227" s="830"/>
      <c r="P1227" s="830"/>
      <c r="Q1227" s="830"/>
      <c r="R1227" s="1068"/>
      <c r="S1227" s="820"/>
      <c r="T1227" s="1104"/>
    </row>
    <row r="1228" spans="1:20" x14ac:dyDescent="0.25">
      <c r="A1228" s="858" t="s">
        <v>432</v>
      </c>
      <c r="B1228" s="812" t="s">
        <v>17</v>
      </c>
      <c r="C1228" s="822" t="s">
        <v>18</v>
      </c>
      <c r="D1228" s="829">
        <v>70161</v>
      </c>
      <c r="E1228" s="907">
        <v>0</v>
      </c>
      <c r="F1228" s="816">
        <v>23510200</v>
      </c>
      <c r="G1228" s="869" t="s">
        <v>266</v>
      </c>
      <c r="H1228" s="830"/>
      <c r="I1228" s="830">
        <v>1500000</v>
      </c>
      <c r="J1228" s="830"/>
      <c r="K1228" s="830">
        <f t="shared" si="114"/>
        <v>500000</v>
      </c>
      <c r="L1228" s="830"/>
      <c r="M1228" s="826">
        <v>500000</v>
      </c>
      <c r="N1228" s="830"/>
      <c r="O1228" s="830"/>
      <c r="P1228" s="830"/>
      <c r="Q1228" s="830"/>
      <c r="R1228" s="1068"/>
      <c r="S1228" s="820"/>
      <c r="T1228" s="1104"/>
    </row>
    <row r="1229" spans="1:20" x14ac:dyDescent="0.25">
      <c r="A1229" s="858" t="s">
        <v>432</v>
      </c>
      <c r="B1229" s="860"/>
      <c r="C1229" s="833" t="s">
        <v>312</v>
      </c>
      <c r="D1229" s="861"/>
      <c r="E1229" s="862"/>
      <c r="F1229" s="863"/>
      <c r="G1229" s="863"/>
      <c r="H1229" s="837">
        <v>875000</v>
      </c>
      <c r="I1229" s="837">
        <f>SUM(I1226:I1228)</f>
        <v>3000000</v>
      </c>
      <c r="J1229" s="837">
        <v>875000</v>
      </c>
      <c r="K1229" s="837">
        <f>SUM(K1226:K1228)</f>
        <v>1750000</v>
      </c>
      <c r="L1229" s="837"/>
      <c r="M1229" s="838">
        <f>SUM(M1226:M1228)</f>
        <v>1750000</v>
      </c>
      <c r="N1229" s="837"/>
      <c r="O1229" s="839">
        <v>1000000</v>
      </c>
      <c r="P1229" s="839">
        <f>Q1229-O1229</f>
        <v>375000</v>
      </c>
      <c r="Q1229" s="839">
        <v>1375000</v>
      </c>
      <c r="R1229" s="1093">
        <f>M1229-Q1229</f>
        <v>375000</v>
      </c>
      <c r="S1229" s="840"/>
      <c r="T1229" s="1106"/>
    </row>
    <row r="1230" spans="1:20" s="831" customFormat="1" x14ac:dyDescent="0.25">
      <c r="A1230" s="800"/>
      <c r="B1230" s="841"/>
      <c r="C1230" s="842"/>
      <c r="D1230" s="843"/>
      <c r="E1230" s="844"/>
      <c r="F1230" s="845"/>
      <c r="G1230" s="928"/>
      <c r="H1230" s="929"/>
      <c r="I1230" s="929"/>
      <c r="J1230" s="929"/>
      <c r="K1230" s="929"/>
      <c r="L1230" s="846"/>
      <c r="M1230" s="847"/>
      <c r="N1230" s="846"/>
      <c r="O1230" s="846"/>
      <c r="P1230" s="846"/>
      <c r="Q1230" s="846"/>
      <c r="R1230" s="1070"/>
      <c r="S1230" s="848"/>
    </row>
    <row r="1231" spans="1:20" s="831" customFormat="1" x14ac:dyDescent="0.25">
      <c r="A1231" s="800"/>
      <c r="B1231" s="841"/>
      <c r="C1231" s="842"/>
      <c r="D1231" s="843"/>
      <c r="E1231" s="844"/>
      <c r="F1231" s="845"/>
      <c r="G1231" s="928"/>
      <c r="H1231" s="929"/>
      <c r="I1231" s="929"/>
      <c r="J1231" s="929"/>
      <c r="K1231" s="929"/>
      <c r="L1231" s="846"/>
      <c r="M1231" s="847"/>
      <c r="N1231" s="846"/>
      <c r="O1231" s="846"/>
      <c r="P1231" s="846"/>
      <c r="Q1231" s="846"/>
      <c r="R1231" s="1070"/>
      <c r="S1231" s="848"/>
    </row>
    <row r="1232" spans="1:20" x14ac:dyDescent="0.25">
      <c r="B1232" s="1238" t="s">
        <v>2129</v>
      </c>
      <c r="C1232" s="1238"/>
      <c r="D1232" s="1238"/>
      <c r="E1232" s="1238"/>
      <c r="F1232" s="1238"/>
      <c r="G1232" s="1238"/>
      <c r="H1232" s="1238"/>
      <c r="I1232" s="1238"/>
      <c r="J1232" s="1238"/>
      <c r="K1232" s="1238"/>
      <c r="L1232" s="1238"/>
      <c r="M1232" s="1238"/>
      <c r="N1232" s="1238"/>
      <c r="O1232" s="1238"/>
      <c r="P1232" s="1238"/>
      <c r="Q1232" s="1238"/>
      <c r="R1232" s="1238"/>
      <c r="S1232" s="1238"/>
    </row>
    <row r="1233" spans="1:20" x14ac:dyDescent="0.25">
      <c r="B1233" s="881" t="s">
        <v>1587</v>
      </c>
      <c r="C1233" s="882"/>
      <c r="D1233" s="883"/>
      <c r="E1233" s="883"/>
      <c r="F1233" s="883"/>
      <c r="G1233" s="883"/>
      <c r="H1233" s="884"/>
      <c r="I1233" s="884"/>
      <c r="J1233" s="884"/>
      <c r="K1233" s="884"/>
      <c r="L1233" s="884"/>
      <c r="M1233" s="885"/>
      <c r="N1233" s="884"/>
      <c r="O1233" s="884"/>
      <c r="P1233" s="884"/>
      <c r="Q1233" s="884"/>
      <c r="R1233" s="1074"/>
      <c r="S1233" s="886"/>
    </row>
    <row r="1234" spans="1:20" s="802" customFormat="1" ht="30" x14ac:dyDescent="0.25">
      <c r="B1234" s="1234" t="s">
        <v>970</v>
      </c>
      <c r="C1234" s="1239" t="s">
        <v>938</v>
      </c>
      <c r="D1234" s="1236" t="s">
        <v>1024</v>
      </c>
      <c r="E1234" s="1230" t="s">
        <v>1025</v>
      </c>
      <c r="F1234" s="1236" t="s">
        <v>1026</v>
      </c>
      <c r="G1234" s="1232" t="s">
        <v>1027</v>
      </c>
      <c r="H1234" s="803" t="s">
        <v>1862</v>
      </c>
      <c r="I1234" s="804" t="s">
        <v>1833</v>
      </c>
      <c r="J1234" s="803" t="s">
        <v>1862</v>
      </c>
      <c r="K1234" s="1228" t="s">
        <v>1948</v>
      </c>
      <c r="L1234" s="1228" t="s">
        <v>1947</v>
      </c>
      <c r="M1234" s="805" t="s">
        <v>1818</v>
      </c>
      <c r="N1234" s="1228" t="s">
        <v>1819</v>
      </c>
      <c r="O1234" s="806" t="s">
        <v>2115</v>
      </c>
      <c r="P1234" s="1090" t="s">
        <v>2135</v>
      </c>
      <c r="Q1234" s="1090" t="s">
        <v>2136</v>
      </c>
      <c r="R1234" s="1065" t="s">
        <v>2132</v>
      </c>
      <c r="S1234" s="807" t="s">
        <v>1850</v>
      </c>
      <c r="T1234" s="1110" t="s">
        <v>1028</v>
      </c>
    </row>
    <row r="1235" spans="1:20" s="802" customFormat="1" x14ac:dyDescent="0.25">
      <c r="B1235" s="1235"/>
      <c r="C1235" s="1240"/>
      <c r="D1235" s="1237"/>
      <c r="E1235" s="1231"/>
      <c r="F1235" s="1237"/>
      <c r="G1235" s="1233"/>
      <c r="H1235" s="808"/>
      <c r="I1235" s="808" t="s">
        <v>939</v>
      </c>
      <c r="J1235" s="808"/>
      <c r="K1235" s="1229"/>
      <c r="L1235" s="1229"/>
      <c r="M1235" s="809" t="s">
        <v>939</v>
      </c>
      <c r="N1235" s="1229"/>
      <c r="O1235" s="808" t="s">
        <v>939</v>
      </c>
      <c r="P1235" s="808" t="s">
        <v>939</v>
      </c>
      <c r="Q1235" s="808" t="s">
        <v>939</v>
      </c>
      <c r="R1235" s="1066" t="s">
        <v>939</v>
      </c>
      <c r="S1235" s="810"/>
      <c r="T1235" s="1107"/>
    </row>
    <row r="1236" spans="1:20" s="828" customFormat="1" x14ac:dyDescent="0.25">
      <c r="A1236" s="858" t="s">
        <v>432</v>
      </c>
      <c r="B1236" s="890" t="s">
        <v>326</v>
      </c>
      <c r="C1236" s="822" t="s">
        <v>327</v>
      </c>
      <c r="D1236" s="829">
        <v>70161</v>
      </c>
      <c r="E1236" s="907">
        <v>0</v>
      </c>
      <c r="F1236" s="823">
        <v>23510200</v>
      </c>
      <c r="G1236" s="896" t="s">
        <v>235</v>
      </c>
      <c r="H1236" s="871"/>
      <c r="I1236" s="871">
        <v>10000000</v>
      </c>
      <c r="J1236" s="871"/>
      <c r="K1236" s="871">
        <f>M1236</f>
        <v>0</v>
      </c>
      <c r="L1236" s="871"/>
      <c r="M1236" s="871">
        <v>0</v>
      </c>
      <c r="N1236" s="871"/>
      <c r="O1236" s="871"/>
      <c r="P1236" s="871"/>
      <c r="Q1236" s="871"/>
      <c r="R1236" s="1068">
        <f t="shared" ref="R1236:R1237" si="115">M1236-O1236</f>
        <v>0</v>
      </c>
      <c r="S1236" s="827"/>
      <c r="T1236" s="975"/>
    </row>
    <row r="1237" spans="1:20" s="828" customFormat="1" x14ac:dyDescent="0.25">
      <c r="A1237" s="858" t="s">
        <v>432</v>
      </c>
      <c r="B1237" s="890" t="s">
        <v>469</v>
      </c>
      <c r="C1237" s="822" t="s">
        <v>162</v>
      </c>
      <c r="D1237" s="829">
        <v>70161</v>
      </c>
      <c r="E1237" s="907">
        <v>0</v>
      </c>
      <c r="F1237" s="823">
        <v>23510200</v>
      </c>
      <c r="G1237" s="896" t="s">
        <v>235</v>
      </c>
      <c r="H1237" s="871"/>
      <c r="I1237" s="871">
        <v>10000000</v>
      </c>
      <c r="J1237" s="871"/>
      <c r="K1237" s="871">
        <f t="shared" ref="K1237:K1238" si="116">M1237</f>
        <v>0</v>
      </c>
      <c r="L1237" s="871"/>
      <c r="M1237" s="871">
        <v>0</v>
      </c>
      <c r="N1237" s="871"/>
      <c r="O1237" s="871"/>
      <c r="P1237" s="871"/>
      <c r="Q1237" s="871"/>
      <c r="R1237" s="1068">
        <f t="shared" si="115"/>
        <v>0</v>
      </c>
      <c r="S1237" s="827"/>
      <c r="T1237" s="822"/>
    </row>
    <row r="1238" spans="1:20" s="828" customFormat="1" x14ac:dyDescent="0.25">
      <c r="A1238" s="858" t="s">
        <v>432</v>
      </c>
      <c r="B1238" s="890" t="s">
        <v>511</v>
      </c>
      <c r="C1238" s="822" t="s">
        <v>1688</v>
      </c>
      <c r="D1238" s="829">
        <v>70161</v>
      </c>
      <c r="E1238" s="907">
        <v>0</v>
      </c>
      <c r="F1238" s="823">
        <v>23510200</v>
      </c>
      <c r="G1238" s="896" t="s">
        <v>235</v>
      </c>
      <c r="H1238" s="871"/>
      <c r="I1238" s="871">
        <v>80000000</v>
      </c>
      <c r="J1238" s="871"/>
      <c r="K1238" s="871">
        <f t="shared" si="116"/>
        <v>80000000</v>
      </c>
      <c r="L1238" s="871"/>
      <c r="M1238" s="871">
        <v>80000000</v>
      </c>
      <c r="N1238" s="871"/>
      <c r="O1238" s="871"/>
      <c r="P1238" s="871"/>
      <c r="Q1238" s="871"/>
      <c r="R1238" s="1068">
        <f>M1238-Q1238</f>
        <v>80000000</v>
      </c>
      <c r="S1238" s="827"/>
      <c r="T1238" s="822"/>
    </row>
    <row r="1239" spans="1:20" s="828" customFormat="1" x14ac:dyDescent="0.25">
      <c r="A1239" s="858" t="s">
        <v>432</v>
      </c>
      <c r="B1239" s="887"/>
      <c r="C1239" s="833" t="s">
        <v>26</v>
      </c>
      <c r="D1239" s="887"/>
      <c r="E1239" s="897"/>
      <c r="F1239" s="887"/>
      <c r="G1239" s="898"/>
      <c r="H1239" s="768">
        <f>SUM(H1236:H1238)</f>
        <v>0</v>
      </c>
      <c r="I1239" s="768">
        <f>SUM(I1236:I1238)</f>
        <v>100000000</v>
      </c>
      <c r="J1239" s="768">
        <f>SUM(J1236:J1238)</f>
        <v>0</v>
      </c>
      <c r="K1239" s="768">
        <f>SUM(K1236:K1238)</f>
        <v>80000000</v>
      </c>
      <c r="L1239" s="768"/>
      <c r="M1239" s="768">
        <f>SUM(M1236:M1238)</f>
        <v>80000000</v>
      </c>
      <c r="N1239" s="768"/>
      <c r="O1239" s="899"/>
      <c r="P1239" s="899"/>
      <c r="Q1239" s="899"/>
      <c r="R1239" s="1069">
        <f>M1239-Q1239</f>
        <v>80000000</v>
      </c>
      <c r="S1239" s="908"/>
      <c r="T1239" s="1003"/>
    </row>
    <row r="1240" spans="1:20" s="828" customFormat="1" x14ac:dyDescent="0.25">
      <c r="A1240" s="858"/>
      <c r="B1240" s="888"/>
      <c r="C1240" s="842"/>
      <c r="D1240" s="888"/>
      <c r="E1240" s="902"/>
      <c r="F1240" s="888"/>
      <c r="G1240" s="903"/>
      <c r="H1240" s="771"/>
      <c r="I1240" s="771"/>
      <c r="J1240" s="771"/>
      <c r="K1240" s="771"/>
      <c r="L1240" s="771"/>
      <c r="M1240" s="771"/>
      <c r="N1240" s="771"/>
      <c r="O1240" s="771"/>
      <c r="P1240" s="771"/>
      <c r="Q1240" s="771"/>
      <c r="R1240" s="1072"/>
      <c r="S1240" s="904"/>
    </row>
    <row r="1241" spans="1:20" s="828" customFormat="1" x14ac:dyDescent="0.25">
      <c r="A1241" s="858"/>
      <c r="B1241" s="888"/>
      <c r="C1241" s="842"/>
      <c r="D1241" s="888"/>
      <c r="E1241" s="902"/>
      <c r="F1241" s="888"/>
      <c r="G1241" s="903"/>
      <c r="H1241" s="771"/>
      <c r="I1241" s="771"/>
      <c r="J1241" s="771"/>
      <c r="K1241" s="771"/>
      <c r="L1241" s="771"/>
      <c r="M1241" s="771"/>
      <c r="N1241" s="771"/>
      <c r="O1241" s="771"/>
      <c r="P1241" s="771"/>
      <c r="Q1241" s="771"/>
      <c r="R1241" s="1075"/>
      <c r="S1241" s="904"/>
    </row>
    <row r="1242" spans="1:20" x14ac:dyDescent="0.25">
      <c r="B1242" s="1238" t="s">
        <v>2128</v>
      </c>
      <c r="C1242" s="1238"/>
      <c r="D1242" s="1238"/>
      <c r="E1242" s="1238"/>
      <c r="F1242" s="1238"/>
      <c r="G1242" s="1238"/>
      <c r="H1242" s="1238"/>
      <c r="I1242" s="1238"/>
      <c r="J1242" s="1238"/>
      <c r="K1242" s="1238"/>
      <c r="L1242" s="1238"/>
      <c r="M1242" s="1238"/>
      <c r="N1242" s="1238"/>
      <c r="O1242" s="1238"/>
      <c r="P1242" s="1238"/>
      <c r="Q1242" s="1238"/>
      <c r="R1242" s="1238"/>
      <c r="S1242" s="1238"/>
    </row>
    <row r="1243" spans="1:20" x14ac:dyDescent="0.25">
      <c r="B1243" s="881" t="s">
        <v>1588</v>
      </c>
      <c r="C1243" s="882"/>
      <c r="D1243" s="883"/>
      <c r="E1243" s="883"/>
      <c r="F1243" s="883"/>
      <c r="G1243" s="883"/>
      <c r="H1243" s="884"/>
      <c r="I1243" s="884"/>
      <c r="J1243" s="884"/>
      <c r="K1243" s="884"/>
      <c r="L1243" s="884"/>
      <c r="M1243" s="885"/>
      <c r="N1243" s="884"/>
      <c r="O1243" s="884"/>
      <c r="P1243" s="884"/>
      <c r="Q1243" s="884"/>
      <c r="R1243" s="1074"/>
      <c r="S1243" s="886"/>
    </row>
    <row r="1244" spans="1:20" s="802" customFormat="1" ht="30" x14ac:dyDescent="0.25">
      <c r="B1244" s="1234" t="s">
        <v>970</v>
      </c>
      <c r="C1244" s="1239" t="s">
        <v>938</v>
      </c>
      <c r="D1244" s="1236" t="s">
        <v>1024</v>
      </c>
      <c r="E1244" s="1230" t="s">
        <v>1025</v>
      </c>
      <c r="F1244" s="1236" t="s">
        <v>1026</v>
      </c>
      <c r="G1244" s="1232" t="s">
        <v>1027</v>
      </c>
      <c r="H1244" s="803" t="s">
        <v>1862</v>
      </c>
      <c r="I1244" s="804" t="s">
        <v>1833</v>
      </c>
      <c r="J1244" s="803" t="s">
        <v>1862</v>
      </c>
      <c r="K1244" s="1228" t="s">
        <v>1948</v>
      </c>
      <c r="L1244" s="1228" t="s">
        <v>1947</v>
      </c>
      <c r="M1244" s="805" t="s">
        <v>1818</v>
      </c>
      <c r="N1244" s="1228" t="s">
        <v>1819</v>
      </c>
      <c r="O1244" s="806" t="s">
        <v>2115</v>
      </c>
      <c r="P1244" s="1090" t="s">
        <v>2135</v>
      </c>
      <c r="Q1244" s="1090" t="s">
        <v>2136</v>
      </c>
      <c r="R1244" s="1065" t="s">
        <v>2132</v>
      </c>
      <c r="S1244" s="807" t="s">
        <v>1850</v>
      </c>
      <c r="T1244" s="1110" t="s">
        <v>1028</v>
      </c>
    </row>
    <row r="1245" spans="1:20" s="802" customFormat="1" x14ac:dyDescent="0.25">
      <c r="B1245" s="1235"/>
      <c r="C1245" s="1240"/>
      <c r="D1245" s="1237"/>
      <c r="E1245" s="1231"/>
      <c r="F1245" s="1237"/>
      <c r="G1245" s="1233"/>
      <c r="H1245" s="808"/>
      <c r="I1245" s="808" t="s">
        <v>939</v>
      </c>
      <c r="J1245" s="808"/>
      <c r="K1245" s="1229"/>
      <c r="L1245" s="1229"/>
      <c r="M1245" s="809" t="s">
        <v>939</v>
      </c>
      <c r="N1245" s="1229"/>
      <c r="O1245" s="808" t="s">
        <v>939</v>
      </c>
      <c r="P1245" s="808" t="s">
        <v>939</v>
      </c>
      <c r="Q1245" s="808" t="s">
        <v>939</v>
      </c>
      <c r="R1245" s="1066" t="s">
        <v>939</v>
      </c>
      <c r="S1245" s="810"/>
      <c r="T1245" s="1107"/>
    </row>
    <row r="1246" spans="1:20" x14ac:dyDescent="0.25">
      <c r="A1246" s="858" t="s">
        <v>1345</v>
      </c>
      <c r="B1246" s="822" t="s">
        <v>24</v>
      </c>
      <c r="C1246" s="813" t="s">
        <v>290</v>
      </c>
      <c r="D1246" s="829" t="s">
        <v>1</v>
      </c>
      <c r="E1246" s="907">
        <v>0</v>
      </c>
      <c r="F1246" s="829">
        <v>23510200</v>
      </c>
      <c r="G1246" s="829" t="s">
        <v>266</v>
      </c>
      <c r="H1246" s="818">
        <v>1351935</v>
      </c>
      <c r="I1246" s="818">
        <v>11591438</v>
      </c>
      <c r="J1246" s="818">
        <v>1351935</v>
      </c>
      <c r="K1246" s="818">
        <f>M1246</f>
        <v>11591438</v>
      </c>
      <c r="L1246" s="818"/>
      <c r="M1246" s="819">
        <v>11591438</v>
      </c>
      <c r="N1246" s="818"/>
      <c r="O1246" s="818">
        <v>2747807</v>
      </c>
      <c r="P1246" s="818">
        <f>Q1246-O1246</f>
        <v>4047136.9299999997</v>
      </c>
      <c r="Q1246" s="818">
        <v>6794943.9299999997</v>
      </c>
      <c r="R1246" s="1068">
        <f>M1246-Q1246</f>
        <v>4796494.07</v>
      </c>
      <c r="S1246" s="909"/>
      <c r="T1246" s="1117"/>
    </row>
    <row r="1247" spans="1:20" x14ac:dyDescent="0.25">
      <c r="A1247" s="858" t="s">
        <v>1345</v>
      </c>
      <c r="B1247" s="938" t="s">
        <v>2</v>
      </c>
      <c r="C1247" s="822" t="s">
        <v>60</v>
      </c>
      <c r="D1247" s="829">
        <v>70161</v>
      </c>
      <c r="E1247" s="907">
        <v>0</v>
      </c>
      <c r="F1247" s="829">
        <v>23510200</v>
      </c>
      <c r="G1247" s="829" t="s">
        <v>266</v>
      </c>
      <c r="H1247" s="830">
        <v>1500000</v>
      </c>
      <c r="I1247" s="830">
        <v>3300000</v>
      </c>
      <c r="J1247" s="830">
        <v>1500000</v>
      </c>
      <c r="K1247" s="830">
        <f>M1247</f>
        <v>3300000</v>
      </c>
      <c r="L1247" s="830"/>
      <c r="M1247" s="826">
        <v>3300000</v>
      </c>
      <c r="N1247" s="830"/>
      <c r="O1247" s="830">
        <v>1000000</v>
      </c>
      <c r="P1247" s="830">
        <f>Q1247-O1247</f>
        <v>1360000</v>
      </c>
      <c r="Q1247" s="830">
        <v>2360000</v>
      </c>
      <c r="R1247" s="1068">
        <f t="shared" ref="R1247:R1258" si="117">M1247-Q1247</f>
        <v>940000</v>
      </c>
      <c r="S1247" s="909"/>
      <c r="T1247" s="1104"/>
    </row>
    <row r="1248" spans="1:20" x14ac:dyDescent="0.25">
      <c r="A1248" s="858" t="s">
        <v>1345</v>
      </c>
      <c r="B1248" s="822" t="s">
        <v>67</v>
      </c>
      <c r="C1248" s="822" t="s">
        <v>92</v>
      </c>
      <c r="D1248" s="829">
        <v>70161</v>
      </c>
      <c r="E1248" s="907">
        <v>0</v>
      </c>
      <c r="F1248" s="829">
        <v>23510200</v>
      </c>
      <c r="G1248" s="829" t="s">
        <v>266</v>
      </c>
      <c r="H1248" s="830"/>
      <c r="I1248" s="830">
        <v>300000</v>
      </c>
      <c r="J1248" s="830"/>
      <c r="K1248" s="830">
        <f>M1248</f>
        <v>300000</v>
      </c>
      <c r="L1248" s="830"/>
      <c r="M1248" s="826">
        <v>300000</v>
      </c>
      <c r="N1248" s="830"/>
      <c r="O1248" s="830"/>
      <c r="P1248" s="830">
        <f>Q1248-O1248</f>
        <v>200000</v>
      </c>
      <c r="Q1248" s="830">
        <v>200000</v>
      </c>
      <c r="R1248" s="1068">
        <f t="shared" si="117"/>
        <v>100000</v>
      </c>
      <c r="S1248" s="909"/>
      <c r="T1248" s="1104"/>
    </row>
    <row r="1249" spans="1:20" s="831" customFormat="1" x14ac:dyDescent="0.25">
      <c r="A1249" s="858" t="s">
        <v>1345</v>
      </c>
      <c r="B1249" s="822" t="s">
        <v>3</v>
      </c>
      <c r="C1249" s="822" t="s">
        <v>4</v>
      </c>
      <c r="D1249" s="829">
        <v>70161</v>
      </c>
      <c r="E1249" s="907">
        <v>0</v>
      </c>
      <c r="F1249" s="829">
        <v>23510200</v>
      </c>
      <c r="G1249" s="829" t="s">
        <v>266</v>
      </c>
      <c r="H1249" s="830">
        <v>1000000</v>
      </c>
      <c r="I1249" s="830">
        <v>2700000</v>
      </c>
      <c r="J1249" s="830">
        <v>1000000</v>
      </c>
      <c r="K1249" s="830">
        <f>M1249</f>
        <v>2700000</v>
      </c>
      <c r="L1249" s="830"/>
      <c r="M1249" s="826">
        <v>2700000</v>
      </c>
      <c r="N1249" s="830"/>
      <c r="O1249" s="830">
        <v>500000</v>
      </c>
      <c r="P1249" s="830"/>
      <c r="Q1249" s="830">
        <f>O1249</f>
        <v>500000</v>
      </c>
      <c r="R1249" s="1068">
        <f t="shared" si="117"/>
        <v>2200000</v>
      </c>
      <c r="S1249" s="909"/>
      <c r="T1249" s="1105"/>
    </row>
    <row r="1250" spans="1:20" s="842" customFormat="1" x14ac:dyDescent="0.25">
      <c r="A1250" s="939" t="s">
        <v>1345</v>
      </c>
      <c r="B1250" s="940" t="s">
        <v>73</v>
      </c>
      <c r="C1250" s="941" t="s">
        <v>1880</v>
      </c>
      <c r="D1250" s="942">
        <v>70161</v>
      </c>
      <c r="E1250" s="943">
        <v>0</v>
      </c>
      <c r="F1250" s="942">
        <v>23510200</v>
      </c>
      <c r="G1250" s="942" t="s">
        <v>266</v>
      </c>
      <c r="H1250" s="944">
        <v>0</v>
      </c>
      <c r="I1250" s="944">
        <v>0</v>
      </c>
      <c r="J1250" s="944">
        <v>0</v>
      </c>
      <c r="K1250" s="944">
        <f t="shared" ref="K1250:K1257" si="118">M1250-L1250</f>
        <v>0</v>
      </c>
      <c r="L1250" s="944">
        <v>325000000</v>
      </c>
      <c r="M1250" s="826">
        <f>55000000+100000000+170000000</f>
        <v>325000000</v>
      </c>
      <c r="N1250" s="826">
        <v>55000000</v>
      </c>
      <c r="O1250" s="826">
        <v>33850000</v>
      </c>
      <c r="P1250" s="826">
        <f>Q1250-O1250</f>
        <v>30000000</v>
      </c>
      <c r="Q1250" s="826">
        <v>63850000</v>
      </c>
      <c r="R1250" s="1068">
        <f t="shared" si="117"/>
        <v>261150000</v>
      </c>
      <c r="S1250" s="827" t="s">
        <v>1952</v>
      </c>
      <c r="T1250" s="1123"/>
    </row>
    <row r="1251" spans="1:20" x14ac:dyDescent="0.25">
      <c r="A1251" s="858" t="s">
        <v>1345</v>
      </c>
      <c r="B1251" s="822" t="s">
        <v>32</v>
      </c>
      <c r="C1251" s="822" t="s">
        <v>33</v>
      </c>
      <c r="D1251" s="829">
        <v>70161</v>
      </c>
      <c r="E1251" s="907">
        <v>0</v>
      </c>
      <c r="F1251" s="829">
        <v>23510200</v>
      </c>
      <c r="G1251" s="829" t="s">
        <v>266</v>
      </c>
      <c r="H1251" s="830"/>
      <c r="I1251" s="830">
        <v>1200000</v>
      </c>
      <c r="J1251" s="830"/>
      <c r="K1251" s="826">
        <f t="shared" si="118"/>
        <v>1200000</v>
      </c>
      <c r="L1251" s="830"/>
      <c r="M1251" s="826">
        <v>1200000</v>
      </c>
      <c r="N1251" s="830"/>
      <c r="O1251" s="830">
        <v>1000000</v>
      </c>
      <c r="P1251" s="830"/>
      <c r="Q1251" s="830">
        <f>O1251</f>
        <v>1000000</v>
      </c>
      <c r="R1251" s="1068">
        <f t="shared" si="117"/>
        <v>200000</v>
      </c>
      <c r="S1251" s="909"/>
      <c r="T1251" s="1104"/>
    </row>
    <row r="1252" spans="1:20" x14ac:dyDescent="0.25">
      <c r="A1252" s="858" t="s">
        <v>1345</v>
      </c>
      <c r="B1252" s="945">
        <v>22020406</v>
      </c>
      <c r="C1252" s="822" t="s">
        <v>1346</v>
      </c>
      <c r="D1252" s="823">
        <v>70161</v>
      </c>
      <c r="E1252" s="907">
        <v>0</v>
      </c>
      <c r="F1252" s="823">
        <v>23510200</v>
      </c>
      <c r="G1252" s="829" t="s">
        <v>266</v>
      </c>
      <c r="H1252" s="830">
        <v>33850000</v>
      </c>
      <c r="I1252" s="830">
        <v>200000000</v>
      </c>
      <c r="J1252" s="830">
        <v>33850000</v>
      </c>
      <c r="K1252" s="826">
        <f t="shared" si="118"/>
        <v>20000000</v>
      </c>
      <c r="L1252" s="830">
        <v>0</v>
      </c>
      <c r="M1252" s="826">
        <v>20000000</v>
      </c>
      <c r="N1252" s="826">
        <v>100000000</v>
      </c>
      <c r="O1252" s="826">
        <v>0</v>
      </c>
      <c r="P1252" s="826">
        <f>Q1252-O1252</f>
        <v>1600000</v>
      </c>
      <c r="Q1252" s="826">
        <v>1600000</v>
      </c>
      <c r="R1252" s="1068">
        <f t="shared" si="117"/>
        <v>18400000</v>
      </c>
      <c r="S1252" s="827"/>
      <c r="T1252" s="1124"/>
    </row>
    <row r="1253" spans="1:20" x14ac:dyDescent="0.25">
      <c r="A1253" s="858" t="s">
        <v>1345</v>
      </c>
      <c r="B1253" s="945">
        <v>22020501</v>
      </c>
      <c r="C1253" s="822" t="s">
        <v>1879</v>
      </c>
      <c r="D1253" s="829">
        <v>70161</v>
      </c>
      <c r="E1253" s="907">
        <v>0</v>
      </c>
      <c r="F1253" s="829">
        <v>23510200</v>
      </c>
      <c r="G1253" s="829" t="s">
        <v>266</v>
      </c>
      <c r="H1253" s="826">
        <v>0</v>
      </c>
      <c r="I1253" s="826">
        <v>0</v>
      </c>
      <c r="J1253" s="826">
        <v>0</v>
      </c>
      <c r="K1253" s="826">
        <f t="shared" si="118"/>
        <v>0</v>
      </c>
      <c r="L1253" s="826">
        <v>0</v>
      </c>
      <c r="M1253" s="826">
        <v>0</v>
      </c>
      <c r="N1253" s="826">
        <v>170000000</v>
      </c>
      <c r="O1253" s="826"/>
      <c r="P1253" s="826"/>
      <c r="Q1253" s="826"/>
      <c r="R1253" s="1068">
        <f t="shared" si="117"/>
        <v>0</v>
      </c>
      <c r="S1253" s="827"/>
      <c r="T1253" s="1124"/>
    </row>
    <row r="1254" spans="1:20" x14ac:dyDescent="0.25">
      <c r="A1254" s="858" t="s">
        <v>1345</v>
      </c>
      <c r="B1254" s="822" t="s">
        <v>15</v>
      </c>
      <c r="C1254" s="822" t="s">
        <v>436</v>
      </c>
      <c r="D1254" s="829">
        <v>70161</v>
      </c>
      <c r="E1254" s="907">
        <v>0</v>
      </c>
      <c r="F1254" s="829">
        <v>23510200</v>
      </c>
      <c r="G1254" s="829" t="s">
        <v>266</v>
      </c>
      <c r="H1254" s="830"/>
      <c r="I1254" s="830">
        <v>1000000</v>
      </c>
      <c r="J1254" s="830"/>
      <c r="K1254" s="826">
        <f t="shared" si="118"/>
        <v>1000000</v>
      </c>
      <c r="L1254" s="830"/>
      <c r="M1254" s="826">
        <v>1000000</v>
      </c>
      <c r="N1254" s="830"/>
      <c r="O1254" s="830">
        <v>500000</v>
      </c>
      <c r="P1254" s="830"/>
      <c r="Q1254" s="830">
        <f>O1254</f>
        <v>500000</v>
      </c>
      <c r="R1254" s="1068">
        <f t="shared" si="117"/>
        <v>500000</v>
      </c>
      <c r="S1254" s="909"/>
      <c r="T1254" s="1104"/>
    </row>
    <row r="1255" spans="1:20" x14ac:dyDescent="0.25">
      <c r="A1255" s="858" t="s">
        <v>1345</v>
      </c>
      <c r="B1255" s="822" t="s">
        <v>17</v>
      </c>
      <c r="C1255" s="822" t="s">
        <v>18</v>
      </c>
      <c r="D1255" s="829">
        <v>70161</v>
      </c>
      <c r="E1255" s="907">
        <v>0</v>
      </c>
      <c r="F1255" s="829">
        <v>23510200</v>
      </c>
      <c r="G1255" s="829" t="s">
        <v>266</v>
      </c>
      <c r="H1255" s="830">
        <v>1000000</v>
      </c>
      <c r="I1255" s="830">
        <v>2100000</v>
      </c>
      <c r="J1255" s="830">
        <v>1000000</v>
      </c>
      <c r="K1255" s="826">
        <f t="shared" si="118"/>
        <v>2100000</v>
      </c>
      <c r="L1255" s="830"/>
      <c r="M1255" s="826">
        <v>2100000</v>
      </c>
      <c r="N1255" s="830"/>
      <c r="O1255" s="830">
        <v>1000000</v>
      </c>
      <c r="P1255" s="830"/>
      <c r="Q1255" s="830">
        <f>O1255</f>
        <v>1000000</v>
      </c>
      <c r="R1255" s="1068">
        <f t="shared" si="117"/>
        <v>1100000</v>
      </c>
      <c r="S1255" s="909"/>
      <c r="T1255" s="1104"/>
    </row>
    <row r="1256" spans="1:20" x14ac:dyDescent="0.25">
      <c r="A1256" s="858" t="s">
        <v>1345</v>
      </c>
      <c r="B1256" s="822" t="s">
        <v>19</v>
      </c>
      <c r="C1256" s="822" t="s">
        <v>20</v>
      </c>
      <c r="D1256" s="829">
        <v>70161</v>
      </c>
      <c r="E1256" s="907">
        <v>0</v>
      </c>
      <c r="F1256" s="829">
        <v>23510200</v>
      </c>
      <c r="G1256" s="829" t="s">
        <v>266</v>
      </c>
      <c r="H1256" s="830"/>
      <c r="I1256" s="830">
        <v>200000</v>
      </c>
      <c r="J1256" s="830"/>
      <c r="K1256" s="826">
        <f t="shared" si="118"/>
        <v>200000</v>
      </c>
      <c r="L1256" s="830"/>
      <c r="M1256" s="826">
        <v>200000</v>
      </c>
      <c r="N1256" s="830"/>
      <c r="O1256" s="830"/>
      <c r="P1256" s="830">
        <f>Q1256-O1256</f>
        <v>100000</v>
      </c>
      <c r="Q1256" s="830">
        <v>100000</v>
      </c>
      <c r="R1256" s="1068">
        <f t="shared" si="117"/>
        <v>100000</v>
      </c>
      <c r="S1256" s="909"/>
      <c r="T1256" s="1104"/>
    </row>
    <row r="1257" spans="1:20" x14ac:dyDescent="0.25">
      <c r="A1257" s="858" t="s">
        <v>1345</v>
      </c>
      <c r="B1257" s="822" t="s">
        <v>37</v>
      </c>
      <c r="C1257" s="822" t="s">
        <v>38</v>
      </c>
      <c r="D1257" s="829">
        <v>70161</v>
      </c>
      <c r="E1257" s="907">
        <v>0</v>
      </c>
      <c r="F1257" s="829">
        <v>23510200</v>
      </c>
      <c r="G1257" s="829" t="s">
        <v>266</v>
      </c>
      <c r="H1257" s="830"/>
      <c r="I1257" s="830">
        <v>1200000</v>
      </c>
      <c r="J1257" s="830"/>
      <c r="K1257" s="826">
        <f t="shared" si="118"/>
        <v>1200000</v>
      </c>
      <c r="L1257" s="830"/>
      <c r="M1257" s="826">
        <v>1200000</v>
      </c>
      <c r="N1257" s="830"/>
      <c r="O1257" s="830"/>
      <c r="P1257" s="830">
        <f>Q1257-O1257</f>
        <v>600000</v>
      </c>
      <c r="Q1257" s="830">
        <v>600000</v>
      </c>
      <c r="R1257" s="1068">
        <f t="shared" si="117"/>
        <v>600000</v>
      </c>
      <c r="S1257" s="909"/>
      <c r="T1257" s="1104"/>
    </row>
    <row r="1258" spans="1:20" x14ac:dyDescent="0.25">
      <c r="A1258" s="858" t="s">
        <v>1345</v>
      </c>
      <c r="B1258" s="833"/>
      <c r="C1258" s="833" t="s">
        <v>312</v>
      </c>
      <c r="D1258" s="834"/>
      <c r="E1258" s="946"/>
      <c r="F1258" s="834"/>
      <c r="G1258" s="834"/>
      <c r="H1258" s="947">
        <f t="shared" ref="H1258:O1258" si="119">SUM(H1247:H1257)</f>
        <v>37350000</v>
      </c>
      <c r="I1258" s="837">
        <f t="shared" si="119"/>
        <v>212000000</v>
      </c>
      <c r="J1258" s="947">
        <f t="shared" si="119"/>
        <v>37350000</v>
      </c>
      <c r="K1258" s="947">
        <f t="shared" si="119"/>
        <v>32000000</v>
      </c>
      <c r="L1258" s="837">
        <f t="shared" si="119"/>
        <v>325000000</v>
      </c>
      <c r="M1258" s="838">
        <f t="shared" si="119"/>
        <v>357000000</v>
      </c>
      <c r="N1258" s="837">
        <f t="shared" si="119"/>
        <v>325000000</v>
      </c>
      <c r="O1258" s="839">
        <f t="shared" si="119"/>
        <v>37850000</v>
      </c>
      <c r="P1258" s="839">
        <f>SUM(P1247:P1257)</f>
        <v>33860000</v>
      </c>
      <c r="Q1258" s="839">
        <f>SUM(Q1247:Q1257)</f>
        <v>71710000</v>
      </c>
      <c r="R1258" s="1093">
        <f t="shared" si="117"/>
        <v>285290000</v>
      </c>
      <c r="S1258" s="840"/>
      <c r="T1258" s="1106"/>
    </row>
    <row r="1259" spans="1:20" x14ac:dyDescent="0.25">
      <c r="B1259" s="842"/>
      <c r="C1259" s="842"/>
      <c r="D1259" s="843"/>
      <c r="E1259" s="948"/>
      <c r="F1259" s="843"/>
      <c r="G1259" s="843"/>
      <c r="H1259" s="895"/>
      <c r="I1259" s="895"/>
      <c r="J1259" s="895"/>
      <c r="K1259" s="895"/>
      <c r="L1259" s="846"/>
      <c r="M1259" s="847"/>
      <c r="N1259" s="846"/>
      <c r="O1259" s="846"/>
      <c r="P1259" s="846"/>
      <c r="Q1259" s="846"/>
      <c r="S1259" s="848"/>
    </row>
    <row r="1260" spans="1:20" x14ac:dyDescent="0.25">
      <c r="B1260" s="842"/>
      <c r="C1260" s="842"/>
      <c r="D1260" s="843"/>
      <c r="E1260" s="948"/>
      <c r="F1260" s="843"/>
      <c r="G1260" s="843"/>
      <c r="H1260" s="895"/>
      <c r="I1260" s="895"/>
      <c r="J1260" s="895"/>
      <c r="K1260" s="895"/>
      <c r="L1260" s="846"/>
      <c r="M1260" s="847"/>
      <c r="N1260" s="846"/>
      <c r="O1260" s="846"/>
      <c r="P1260" s="846"/>
      <c r="Q1260" s="846"/>
      <c r="S1260" s="848"/>
    </row>
    <row r="1261" spans="1:20" x14ac:dyDescent="0.25">
      <c r="B1261" s="1238" t="s">
        <v>1953</v>
      </c>
      <c r="C1261" s="1238"/>
      <c r="D1261" s="1238"/>
      <c r="E1261" s="1238"/>
      <c r="F1261" s="1238"/>
      <c r="G1261" s="1238"/>
      <c r="H1261" s="1238"/>
      <c r="I1261" s="1238"/>
      <c r="J1261" s="1238"/>
      <c r="K1261" s="1238"/>
      <c r="L1261" s="1238"/>
      <c r="M1261" s="1238"/>
      <c r="N1261" s="1238"/>
      <c r="O1261" s="1238"/>
      <c r="P1261" s="1238"/>
      <c r="Q1261" s="1238"/>
      <c r="R1261" s="1238"/>
      <c r="S1261" s="1238"/>
    </row>
    <row r="1262" spans="1:20" x14ac:dyDescent="0.25">
      <c r="B1262" s="881" t="s">
        <v>1588</v>
      </c>
      <c r="C1262" s="882"/>
      <c r="D1262" s="883"/>
      <c r="E1262" s="883"/>
      <c r="F1262" s="883"/>
      <c r="G1262" s="883"/>
      <c r="H1262" s="884"/>
      <c r="I1262" s="884"/>
      <c r="J1262" s="884"/>
      <c r="K1262" s="884"/>
      <c r="L1262" s="884"/>
      <c r="M1262" s="885"/>
      <c r="N1262" s="884"/>
      <c r="O1262" s="884"/>
      <c r="P1262" s="884"/>
      <c r="Q1262" s="884"/>
      <c r="R1262" s="1074"/>
      <c r="S1262" s="886"/>
    </row>
    <row r="1263" spans="1:20" s="802" customFormat="1" ht="30" x14ac:dyDescent="0.25">
      <c r="B1263" s="1234" t="s">
        <v>970</v>
      </c>
      <c r="C1263" s="1239" t="s">
        <v>938</v>
      </c>
      <c r="D1263" s="1236" t="s">
        <v>1024</v>
      </c>
      <c r="E1263" s="1230" t="s">
        <v>1025</v>
      </c>
      <c r="F1263" s="1236" t="s">
        <v>1026</v>
      </c>
      <c r="G1263" s="1232" t="s">
        <v>1027</v>
      </c>
      <c r="H1263" s="803" t="s">
        <v>1862</v>
      </c>
      <c r="I1263" s="804" t="s">
        <v>1833</v>
      </c>
      <c r="J1263" s="803" t="s">
        <v>1862</v>
      </c>
      <c r="K1263" s="1228" t="s">
        <v>1948</v>
      </c>
      <c r="L1263" s="1228" t="s">
        <v>1947</v>
      </c>
      <c r="M1263" s="805" t="s">
        <v>1818</v>
      </c>
      <c r="N1263" s="1228" t="s">
        <v>1819</v>
      </c>
      <c r="O1263" s="806" t="s">
        <v>2115</v>
      </c>
      <c r="P1263" s="1090" t="s">
        <v>2135</v>
      </c>
      <c r="Q1263" s="1090" t="s">
        <v>2136</v>
      </c>
      <c r="R1263" s="1065" t="s">
        <v>2132</v>
      </c>
      <c r="S1263" s="807" t="s">
        <v>1850</v>
      </c>
      <c r="T1263" s="1110" t="s">
        <v>1028</v>
      </c>
    </row>
    <row r="1264" spans="1:20" s="802" customFormat="1" x14ac:dyDescent="0.25">
      <c r="B1264" s="1235"/>
      <c r="C1264" s="1240"/>
      <c r="D1264" s="1237"/>
      <c r="E1264" s="1231"/>
      <c r="F1264" s="1237"/>
      <c r="G1264" s="1233"/>
      <c r="H1264" s="808"/>
      <c r="I1264" s="808" t="s">
        <v>939</v>
      </c>
      <c r="J1264" s="808"/>
      <c r="K1264" s="1229"/>
      <c r="L1264" s="1229"/>
      <c r="M1264" s="809" t="s">
        <v>939</v>
      </c>
      <c r="N1264" s="1229"/>
      <c r="O1264" s="808" t="s">
        <v>939</v>
      </c>
      <c r="P1264" s="808" t="s">
        <v>939</v>
      </c>
      <c r="Q1264" s="808" t="s">
        <v>939</v>
      </c>
      <c r="R1264" s="1066" t="s">
        <v>939</v>
      </c>
      <c r="S1264" s="810"/>
      <c r="T1264" s="1107"/>
    </row>
    <row r="1265" spans="1:20" s="828" customFormat="1" ht="14.65" customHeight="1" x14ac:dyDescent="0.25">
      <c r="A1265" s="939" t="s">
        <v>1345</v>
      </c>
      <c r="B1265" s="890" t="s">
        <v>210</v>
      </c>
      <c r="C1265" s="822" t="s">
        <v>1401</v>
      </c>
      <c r="D1265" s="823" t="s">
        <v>1</v>
      </c>
      <c r="E1265" s="907">
        <v>0</v>
      </c>
      <c r="F1265" s="823">
        <v>23510200</v>
      </c>
      <c r="G1265" s="823" t="s">
        <v>266</v>
      </c>
      <c r="H1265" s="826"/>
      <c r="I1265" s="826"/>
      <c r="J1265" s="826"/>
      <c r="K1265" s="826">
        <f>M1265-L1265</f>
        <v>0</v>
      </c>
      <c r="L1265" s="826">
        <v>80000000</v>
      </c>
      <c r="M1265" s="826">
        <v>80000000</v>
      </c>
      <c r="N1265" s="826">
        <v>80000000</v>
      </c>
      <c r="O1265" s="826"/>
      <c r="P1265" s="826"/>
      <c r="Q1265" s="826"/>
      <c r="R1265" s="1068">
        <f>M1265-Q1265</f>
        <v>80000000</v>
      </c>
      <c r="S1265" s="827" t="s">
        <v>1955</v>
      </c>
      <c r="T1265" s="822"/>
    </row>
    <row r="1266" spans="1:20" ht="14.65" customHeight="1" x14ac:dyDescent="0.25">
      <c r="A1266" s="858" t="s">
        <v>1345</v>
      </c>
      <c r="B1266" s="890" t="s">
        <v>450</v>
      </c>
      <c r="C1266" s="822" t="s">
        <v>1881</v>
      </c>
      <c r="D1266" s="829">
        <v>70161</v>
      </c>
      <c r="E1266" s="907">
        <v>0</v>
      </c>
      <c r="F1266" s="829">
        <v>23510200</v>
      </c>
      <c r="G1266" s="829" t="s">
        <v>266</v>
      </c>
      <c r="H1266" s="830"/>
      <c r="I1266" s="830"/>
      <c r="J1266" s="830"/>
      <c r="K1266" s="830">
        <f t="shared" ref="K1266" si="120">M1266-L1266</f>
        <v>40000000</v>
      </c>
      <c r="L1266" s="830">
        <v>0</v>
      </c>
      <c r="M1266" s="826">
        <v>40000000</v>
      </c>
      <c r="N1266" s="830">
        <v>40000000</v>
      </c>
      <c r="O1266" s="830"/>
      <c r="P1266" s="830"/>
      <c r="Q1266" s="830"/>
      <c r="R1266" s="1068">
        <f>M1266-Q1266</f>
        <v>40000000</v>
      </c>
      <c r="S1266" s="909"/>
      <c r="T1266" s="1104"/>
    </row>
    <row r="1267" spans="1:20" x14ac:dyDescent="0.25">
      <c r="A1267" s="858" t="s">
        <v>1345</v>
      </c>
      <c r="B1267" s="949"/>
      <c r="C1267" s="833" t="s">
        <v>26</v>
      </c>
      <c r="D1267" s="861"/>
      <c r="E1267" s="897"/>
      <c r="F1267" s="861"/>
      <c r="G1267" s="861"/>
      <c r="H1267" s="950"/>
      <c r="I1267" s="950"/>
      <c r="J1267" s="950"/>
      <c r="K1267" s="837">
        <f>SUM(K1265:K1266)</f>
        <v>40000000</v>
      </c>
      <c r="L1267" s="837">
        <f>SUM(L1265:L1266)</f>
        <v>80000000</v>
      </c>
      <c r="M1267" s="838">
        <f>SUM(M1265:M1266)</f>
        <v>120000000</v>
      </c>
      <c r="N1267" s="837">
        <f>SUM(N1265:N1266)</f>
        <v>120000000</v>
      </c>
      <c r="O1267" s="839"/>
      <c r="P1267" s="839"/>
      <c r="Q1267" s="839"/>
      <c r="R1267" s="1069">
        <f>M1267-Q1267</f>
        <v>120000000</v>
      </c>
      <c r="S1267" s="893"/>
      <c r="T1267" s="1111"/>
    </row>
    <row r="1268" spans="1:20" x14ac:dyDescent="0.25">
      <c r="A1268" s="858"/>
      <c r="B1268" s="951"/>
      <c r="C1268" s="842"/>
      <c r="E1268" s="902"/>
      <c r="F1268" s="865"/>
      <c r="G1268" s="865"/>
      <c r="H1268" s="952"/>
      <c r="I1268" s="952"/>
      <c r="J1268" s="952"/>
      <c r="K1268" s="846"/>
      <c r="L1268" s="846"/>
      <c r="M1268" s="847"/>
      <c r="N1268" s="846"/>
      <c r="O1268" s="846"/>
      <c r="P1268" s="846"/>
      <c r="Q1268" s="846"/>
      <c r="R1268" s="1072"/>
      <c r="T1268" s="901"/>
    </row>
    <row r="1269" spans="1:20" x14ac:dyDescent="0.25">
      <c r="A1269" s="858"/>
      <c r="B1269" s="951"/>
      <c r="C1269" s="842"/>
      <c r="E1269" s="902"/>
      <c r="F1269" s="865"/>
      <c r="G1269" s="865"/>
      <c r="H1269" s="952"/>
      <c r="I1269" s="952"/>
      <c r="J1269" s="952"/>
      <c r="K1269" s="846"/>
      <c r="L1269" s="846"/>
      <c r="M1269" s="847"/>
      <c r="N1269" s="846"/>
      <c r="O1269" s="846"/>
      <c r="P1269" s="846"/>
      <c r="Q1269" s="846"/>
      <c r="R1269" s="1072"/>
      <c r="T1269" s="901"/>
    </row>
    <row r="1270" spans="1:20" x14ac:dyDescent="0.25">
      <c r="A1270" s="858"/>
      <c r="B1270" s="951"/>
      <c r="C1270" s="842"/>
      <c r="E1270" s="902"/>
      <c r="F1270" s="865"/>
      <c r="G1270" s="865"/>
      <c r="H1270" s="952"/>
      <c r="I1270" s="952"/>
      <c r="J1270" s="952"/>
      <c r="K1270" s="846"/>
      <c r="L1270" s="846"/>
      <c r="M1270" s="847"/>
      <c r="N1270" s="846"/>
      <c r="O1270" s="846"/>
      <c r="P1270" s="846"/>
      <c r="Q1270" s="846"/>
      <c r="R1270" s="1072"/>
      <c r="T1270" s="901"/>
    </row>
    <row r="1271" spans="1:20" x14ac:dyDescent="0.25">
      <c r="A1271" s="858"/>
      <c r="B1271" s="951"/>
      <c r="C1271" s="842"/>
      <c r="E1271" s="902"/>
      <c r="F1271" s="865"/>
      <c r="G1271" s="865"/>
      <c r="H1271" s="952"/>
      <c r="I1271" s="952"/>
      <c r="J1271" s="952"/>
      <c r="K1271" s="846"/>
      <c r="L1271" s="846"/>
      <c r="M1271" s="847"/>
      <c r="N1271" s="846"/>
      <c r="O1271" s="846"/>
      <c r="P1271" s="846"/>
      <c r="Q1271" s="846"/>
      <c r="R1271" s="1072"/>
      <c r="T1271" s="901"/>
    </row>
    <row r="1272" spans="1:20" x14ac:dyDescent="0.25">
      <c r="A1272" s="858"/>
      <c r="B1272" s="951"/>
      <c r="C1272" s="842"/>
      <c r="E1272" s="902"/>
      <c r="F1272" s="865"/>
      <c r="G1272" s="865"/>
      <c r="H1272" s="952"/>
      <c r="I1272" s="952"/>
      <c r="J1272" s="952"/>
      <c r="K1272" s="952"/>
      <c r="R1272" s="1076"/>
      <c r="S1272" s="848"/>
    </row>
    <row r="1273" spans="1:20" x14ac:dyDescent="0.25">
      <c r="A1273" s="858"/>
      <c r="B1273" s="951"/>
      <c r="C1273" s="842"/>
      <c r="E1273" s="902"/>
      <c r="F1273" s="865"/>
      <c r="G1273" s="865"/>
      <c r="H1273" s="952"/>
      <c r="I1273" s="952"/>
      <c r="J1273" s="952"/>
      <c r="K1273" s="952"/>
      <c r="R1273" s="1076"/>
      <c r="S1273" s="848"/>
    </row>
    <row r="1274" spans="1:20" x14ac:dyDescent="0.25">
      <c r="A1274" s="858"/>
      <c r="B1274" s="951"/>
      <c r="C1274" s="842"/>
      <c r="E1274" s="902"/>
      <c r="F1274" s="865"/>
      <c r="G1274" s="865"/>
      <c r="H1274" s="952"/>
      <c r="I1274" s="952"/>
      <c r="J1274" s="952"/>
      <c r="K1274" s="952"/>
      <c r="R1274" s="1076"/>
      <c r="S1274" s="848"/>
    </row>
    <row r="1275" spans="1:20" x14ac:dyDescent="0.25">
      <c r="A1275" s="858"/>
      <c r="B1275" s="951"/>
      <c r="C1275" s="842"/>
      <c r="E1275" s="902"/>
      <c r="F1275" s="865"/>
      <c r="G1275" s="865"/>
      <c r="H1275" s="952"/>
      <c r="I1275" s="952"/>
      <c r="J1275" s="952"/>
      <c r="K1275" s="952"/>
      <c r="R1275" s="1076"/>
      <c r="S1275" s="848"/>
    </row>
    <row r="1276" spans="1:20" x14ac:dyDescent="0.25">
      <c r="B1276" s="1238" t="s">
        <v>2128</v>
      </c>
      <c r="C1276" s="1238"/>
      <c r="D1276" s="1238"/>
      <c r="E1276" s="1238"/>
      <c r="F1276" s="1238"/>
      <c r="G1276" s="1238"/>
      <c r="H1276" s="1238"/>
      <c r="I1276" s="1238"/>
      <c r="J1276" s="1238"/>
      <c r="K1276" s="1238"/>
      <c r="L1276" s="1238"/>
      <c r="M1276" s="1238"/>
      <c r="N1276" s="1238"/>
      <c r="O1276" s="1238"/>
      <c r="P1276" s="1238"/>
      <c r="Q1276" s="1238"/>
      <c r="R1276" s="1238"/>
      <c r="S1276" s="1238"/>
    </row>
    <row r="1277" spans="1:20" x14ac:dyDescent="0.25">
      <c r="B1277" s="881" t="s">
        <v>1706</v>
      </c>
      <c r="C1277" s="882"/>
      <c r="D1277" s="883"/>
      <c r="E1277" s="883"/>
      <c r="F1277" s="883"/>
      <c r="G1277" s="883"/>
      <c r="H1277" s="884"/>
      <c r="I1277" s="884"/>
      <c r="J1277" s="884"/>
      <c r="K1277" s="884"/>
      <c r="L1277" s="884"/>
      <c r="M1277" s="885"/>
      <c r="N1277" s="884"/>
      <c r="O1277" s="884"/>
      <c r="P1277" s="884"/>
      <c r="Q1277" s="884"/>
      <c r="R1277" s="1074"/>
      <c r="S1277" s="886"/>
    </row>
    <row r="1278" spans="1:20" s="802" customFormat="1" ht="30" x14ac:dyDescent="0.25">
      <c r="B1278" s="1234" t="s">
        <v>970</v>
      </c>
      <c r="C1278" s="1239" t="s">
        <v>938</v>
      </c>
      <c r="D1278" s="1236" t="s">
        <v>1024</v>
      </c>
      <c r="E1278" s="1230" t="s">
        <v>1025</v>
      </c>
      <c r="F1278" s="1236" t="s">
        <v>1026</v>
      </c>
      <c r="G1278" s="1232" t="s">
        <v>1027</v>
      </c>
      <c r="H1278" s="803" t="s">
        <v>1862</v>
      </c>
      <c r="I1278" s="804" t="s">
        <v>1833</v>
      </c>
      <c r="J1278" s="803" t="s">
        <v>1862</v>
      </c>
      <c r="K1278" s="1228" t="s">
        <v>1948</v>
      </c>
      <c r="L1278" s="1228" t="s">
        <v>1947</v>
      </c>
      <c r="M1278" s="805" t="s">
        <v>1818</v>
      </c>
      <c r="N1278" s="1228" t="s">
        <v>1819</v>
      </c>
      <c r="O1278" s="806" t="s">
        <v>2115</v>
      </c>
      <c r="P1278" s="1090" t="s">
        <v>2137</v>
      </c>
      <c r="Q1278" s="1090" t="s">
        <v>2136</v>
      </c>
      <c r="R1278" s="1065" t="s">
        <v>2132</v>
      </c>
      <c r="S1278" s="807" t="s">
        <v>1850</v>
      </c>
      <c r="T1278" s="1110" t="s">
        <v>1028</v>
      </c>
    </row>
    <row r="1279" spans="1:20" s="802" customFormat="1" x14ac:dyDescent="0.25">
      <c r="B1279" s="1235"/>
      <c r="C1279" s="1240"/>
      <c r="D1279" s="1237"/>
      <c r="E1279" s="1231"/>
      <c r="F1279" s="1237"/>
      <c r="G1279" s="1233"/>
      <c r="H1279" s="808"/>
      <c r="I1279" s="808" t="s">
        <v>939</v>
      </c>
      <c r="J1279" s="808"/>
      <c r="K1279" s="1229"/>
      <c r="L1279" s="1229"/>
      <c r="M1279" s="809" t="s">
        <v>939</v>
      </c>
      <c r="N1279" s="1229"/>
      <c r="O1279" s="808" t="s">
        <v>939</v>
      </c>
      <c r="P1279" s="808" t="s">
        <v>939</v>
      </c>
      <c r="Q1279" s="808" t="s">
        <v>939</v>
      </c>
      <c r="R1279" s="1066" t="s">
        <v>939</v>
      </c>
      <c r="S1279" s="810"/>
      <c r="T1279" s="1107"/>
    </row>
    <row r="1280" spans="1:20" x14ac:dyDescent="0.25">
      <c r="A1280" s="858" t="s">
        <v>1707</v>
      </c>
      <c r="B1280" s="823" t="s">
        <v>25</v>
      </c>
      <c r="C1280" s="822" t="s">
        <v>59</v>
      </c>
      <c r="D1280" s="829">
        <v>70161</v>
      </c>
      <c r="E1280" s="815" t="s">
        <v>1689</v>
      </c>
      <c r="F1280" s="896" t="s">
        <v>27</v>
      </c>
      <c r="G1280" s="954" t="s">
        <v>266</v>
      </c>
      <c r="H1280" s="830">
        <v>50000</v>
      </c>
      <c r="I1280" s="830">
        <v>510000</v>
      </c>
      <c r="J1280" s="830">
        <v>50000</v>
      </c>
      <c r="K1280" s="830">
        <f>M1280</f>
        <v>510000</v>
      </c>
      <c r="L1280" s="830"/>
      <c r="M1280" s="826">
        <v>510000</v>
      </c>
      <c r="N1280" s="830"/>
      <c r="O1280" s="830"/>
      <c r="P1280" s="830">
        <f>Q1280-O1280</f>
        <v>0</v>
      </c>
      <c r="Q1280" s="830">
        <v>0</v>
      </c>
      <c r="R1280" s="1068">
        <f>M1280-Q1280</f>
        <v>510000</v>
      </c>
      <c r="S1280" s="820"/>
      <c r="T1280" s="1117"/>
    </row>
    <row r="1281" spans="1:20" x14ac:dyDescent="0.25">
      <c r="A1281" s="858" t="s">
        <v>1707</v>
      </c>
      <c r="B1281" s="823" t="s">
        <v>2</v>
      </c>
      <c r="C1281" s="822" t="s">
        <v>60</v>
      </c>
      <c r="D1281" s="829">
        <v>70161</v>
      </c>
      <c r="E1281" s="815" t="s">
        <v>1689</v>
      </c>
      <c r="F1281" s="896" t="s">
        <v>27</v>
      </c>
      <c r="G1281" s="954" t="s">
        <v>266</v>
      </c>
      <c r="H1281" s="830">
        <v>100000</v>
      </c>
      <c r="I1281" s="830">
        <v>500000</v>
      </c>
      <c r="J1281" s="830">
        <v>100000</v>
      </c>
      <c r="K1281" s="830">
        <f t="shared" ref="K1281:K1286" si="121">M1281</f>
        <v>500000</v>
      </c>
      <c r="L1281" s="830"/>
      <c r="M1281" s="826">
        <v>500000</v>
      </c>
      <c r="N1281" s="830"/>
      <c r="O1281" s="830"/>
      <c r="P1281" s="830">
        <f t="shared" ref="P1281:P1293" si="122">Q1281-O1281</f>
        <v>0</v>
      </c>
      <c r="Q1281" s="830">
        <v>0</v>
      </c>
      <c r="R1281" s="1068">
        <f t="shared" ref="R1281:R1294" si="123">M1281-Q1281</f>
        <v>500000</v>
      </c>
      <c r="S1281" s="820"/>
      <c r="T1281" s="1104"/>
    </row>
    <row r="1282" spans="1:20" x14ac:dyDescent="0.25">
      <c r="A1282" s="858" t="s">
        <v>1707</v>
      </c>
      <c r="B1282" s="812" t="s">
        <v>323</v>
      </c>
      <c r="C1282" s="822" t="s">
        <v>324</v>
      </c>
      <c r="D1282" s="829">
        <v>70161</v>
      </c>
      <c r="E1282" s="815" t="s">
        <v>1689</v>
      </c>
      <c r="F1282" s="816" t="s">
        <v>27</v>
      </c>
      <c r="G1282" s="817" t="s">
        <v>266</v>
      </c>
      <c r="H1282" s="830">
        <v>500000</v>
      </c>
      <c r="I1282" s="830">
        <v>5000000</v>
      </c>
      <c r="J1282" s="830">
        <v>500000</v>
      </c>
      <c r="K1282" s="830">
        <f t="shared" si="121"/>
        <v>5000000</v>
      </c>
      <c r="L1282" s="830"/>
      <c r="M1282" s="826">
        <v>5000000</v>
      </c>
      <c r="N1282" s="830"/>
      <c r="O1282" s="830"/>
      <c r="P1282" s="830">
        <f t="shared" si="122"/>
        <v>0</v>
      </c>
      <c r="Q1282" s="830">
        <v>0</v>
      </c>
      <c r="R1282" s="1068">
        <f t="shared" si="123"/>
        <v>5000000</v>
      </c>
      <c r="S1282" s="820"/>
      <c r="T1282" s="1104"/>
    </row>
    <row r="1283" spans="1:20" x14ac:dyDescent="0.25">
      <c r="A1283" s="858" t="s">
        <v>1707</v>
      </c>
      <c r="B1283" s="812" t="s">
        <v>3</v>
      </c>
      <c r="C1283" s="822" t="s">
        <v>4</v>
      </c>
      <c r="D1283" s="829">
        <v>70161</v>
      </c>
      <c r="E1283" s="815" t="s">
        <v>1689</v>
      </c>
      <c r="F1283" s="816" t="s">
        <v>27</v>
      </c>
      <c r="G1283" s="817" t="s">
        <v>266</v>
      </c>
      <c r="H1283" s="830">
        <v>225000</v>
      </c>
      <c r="I1283" s="830">
        <v>665000</v>
      </c>
      <c r="J1283" s="830">
        <v>225000</v>
      </c>
      <c r="K1283" s="830">
        <f t="shared" si="121"/>
        <v>665000</v>
      </c>
      <c r="L1283" s="830"/>
      <c r="M1283" s="826">
        <v>665000</v>
      </c>
      <c r="N1283" s="830"/>
      <c r="O1283" s="830"/>
      <c r="P1283" s="830">
        <f t="shared" si="122"/>
        <v>0</v>
      </c>
      <c r="Q1283" s="830">
        <v>0</v>
      </c>
      <c r="R1283" s="1068">
        <f t="shared" si="123"/>
        <v>665000</v>
      </c>
      <c r="S1283" s="820"/>
      <c r="T1283" s="1104"/>
    </row>
    <row r="1284" spans="1:20" x14ac:dyDescent="0.25">
      <c r="A1284" s="858" t="s">
        <v>1707</v>
      </c>
      <c r="B1284" s="812" t="s">
        <v>106</v>
      </c>
      <c r="C1284" s="822" t="s">
        <v>107</v>
      </c>
      <c r="D1284" s="829">
        <v>70161</v>
      </c>
      <c r="E1284" s="815" t="s">
        <v>1689</v>
      </c>
      <c r="F1284" s="816" t="s">
        <v>27</v>
      </c>
      <c r="G1284" s="817" t="s">
        <v>266</v>
      </c>
      <c r="H1284" s="830">
        <v>2000000</v>
      </c>
      <c r="I1284" s="830">
        <v>1500000</v>
      </c>
      <c r="J1284" s="830">
        <v>2000000</v>
      </c>
      <c r="K1284" s="830">
        <f t="shared" si="121"/>
        <v>3000000</v>
      </c>
      <c r="L1284" s="830"/>
      <c r="M1284" s="826">
        <v>3000000</v>
      </c>
      <c r="N1284" s="830"/>
      <c r="O1284" s="830">
        <v>2000000</v>
      </c>
      <c r="P1284" s="830">
        <f t="shared" si="122"/>
        <v>0</v>
      </c>
      <c r="Q1284" s="830">
        <v>2000000</v>
      </c>
      <c r="R1284" s="1068">
        <f t="shared" si="123"/>
        <v>1000000</v>
      </c>
      <c r="S1284" s="820"/>
      <c r="T1284" s="1104"/>
    </row>
    <row r="1285" spans="1:20" x14ac:dyDescent="0.25">
      <c r="A1285" s="858" t="s">
        <v>1707</v>
      </c>
      <c r="B1285" s="812" t="s">
        <v>32</v>
      </c>
      <c r="C1285" s="822" t="s">
        <v>33</v>
      </c>
      <c r="D1285" s="829">
        <v>70161</v>
      </c>
      <c r="E1285" s="815" t="s">
        <v>1689</v>
      </c>
      <c r="F1285" s="816" t="s">
        <v>27</v>
      </c>
      <c r="G1285" s="817" t="s">
        <v>266</v>
      </c>
      <c r="H1285" s="830"/>
      <c r="I1285" s="830">
        <v>200000</v>
      </c>
      <c r="J1285" s="830"/>
      <c r="K1285" s="830">
        <f t="shared" si="121"/>
        <v>200000</v>
      </c>
      <c r="L1285" s="830"/>
      <c r="M1285" s="826">
        <v>200000</v>
      </c>
      <c r="N1285" s="830"/>
      <c r="O1285" s="830"/>
      <c r="P1285" s="830">
        <f t="shared" si="122"/>
        <v>0</v>
      </c>
      <c r="Q1285" s="830">
        <v>0</v>
      </c>
      <c r="R1285" s="1068">
        <f t="shared" si="123"/>
        <v>200000</v>
      </c>
      <c r="S1285" s="820"/>
      <c r="T1285" s="1104"/>
    </row>
    <row r="1286" spans="1:20" x14ac:dyDescent="0.25">
      <c r="A1286" s="858" t="s">
        <v>1707</v>
      </c>
      <c r="B1286" s="812" t="s">
        <v>13</v>
      </c>
      <c r="C1286" s="822" t="s">
        <v>14</v>
      </c>
      <c r="D1286" s="829">
        <v>70161</v>
      </c>
      <c r="E1286" s="815" t="s">
        <v>1689</v>
      </c>
      <c r="F1286" s="816" t="s">
        <v>27</v>
      </c>
      <c r="G1286" s="817" t="s">
        <v>266</v>
      </c>
      <c r="H1286" s="830"/>
      <c r="I1286" s="830">
        <v>250000</v>
      </c>
      <c r="J1286" s="830"/>
      <c r="K1286" s="830">
        <f t="shared" si="121"/>
        <v>250000</v>
      </c>
      <c r="L1286" s="830"/>
      <c r="M1286" s="826">
        <v>250000</v>
      </c>
      <c r="N1286" s="830"/>
      <c r="O1286" s="830"/>
      <c r="P1286" s="830">
        <f t="shared" si="122"/>
        <v>0</v>
      </c>
      <c r="Q1286" s="830">
        <v>0</v>
      </c>
      <c r="R1286" s="1068">
        <f t="shared" si="123"/>
        <v>250000</v>
      </c>
      <c r="S1286" s="820"/>
      <c r="T1286" s="1104"/>
    </row>
    <row r="1287" spans="1:20" x14ac:dyDescent="0.25">
      <c r="A1287" s="858" t="s">
        <v>1707</v>
      </c>
      <c r="B1287" s="812" t="s">
        <v>41</v>
      </c>
      <c r="C1287" s="822" t="s">
        <v>28</v>
      </c>
      <c r="D1287" s="829">
        <v>70161</v>
      </c>
      <c r="E1287" s="815" t="s">
        <v>1689</v>
      </c>
      <c r="F1287" s="816" t="s">
        <v>27</v>
      </c>
      <c r="G1287" s="817" t="s">
        <v>266</v>
      </c>
      <c r="H1287" s="920">
        <v>560185695</v>
      </c>
      <c r="I1287" s="920">
        <v>250000000</v>
      </c>
      <c r="J1287" s="920">
        <v>560185695</v>
      </c>
      <c r="K1287" s="830">
        <f>M1287-L1287</f>
        <v>150000000</v>
      </c>
      <c r="L1287" s="920">
        <v>800000000</v>
      </c>
      <c r="M1287" s="871">
        <v>950000000</v>
      </c>
      <c r="N1287" s="920">
        <v>800000000</v>
      </c>
      <c r="O1287" s="920">
        <v>610280345</v>
      </c>
      <c r="P1287" s="830">
        <f t="shared" si="122"/>
        <v>170808194</v>
      </c>
      <c r="Q1287" s="920">
        <v>781088539</v>
      </c>
      <c r="R1287" s="1068">
        <f t="shared" si="123"/>
        <v>168911461</v>
      </c>
      <c r="S1287" s="820" t="s">
        <v>1954</v>
      </c>
      <c r="T1287" s="1124"/>
    </row>
    <row r="1288" spans="1:20" x14ac:dyDescent="0.25">
      <c r="A1288" s="858" t="s">
        <v>1707</v>
      </c>
      <c r="B1288" s="812" t="s">
        <v>15</v>
      </c>
      <c r="C1288" s="822" t="s">
        <v>436</v>
      </c>
      <c r="D1288" s="829">
        <v>70161</v>
      </c>
      <c r="E1288" s="815" t="s">
        <v>1689</v>
      </c>
      <c r="F1288" s="816" t="s">
        <v>27</v>
      </c>
      <c r="G1288" s="817" t="s">
        <v>266</v>
      </c>
      <c r="H1288" s="830"/>
      <c r="I1288" s="830">
        <v>325000</v>
      </c>
      <c r="J1288" s="830"/>
      <c r="K1288" s="830">
        <f t="shared" ref="K1288:K1293" si="124">M1288</f>
        <v>325000</v>
      </c>
      <c r="L1288" s="830"/>
      <c r="M1288" s="826">
        <v>325000</v>
      </c>
      <c r="N1288" s="830"/>
      <c r="O1288" s="830"/>
      <c r="P1288" s="830">
        <f t="shared" si="122"/>
        <v>0</v>
      </c>
      <c r="Q1288" s="830">
        <v>0</v>
      </c>
      <c r="R1288" s="1068">
        <f t="shared" si="123"/>
        <v>325000</v>
      </c>
      <c r="S1288" s="820"/>
      <c r="T1288" s="1104"/>
    </row>
    <row r="1289" spans="1:20" x14ac:dyDescent="0.25">
      <c r="A1289" s="858" t="s">
        <v>1707</v>
      </c>
      <c r="B1289" s="812" t="s">
        <v>19</v>
      </c>
      <c r="C1289" s="822" t="s">
        <v>20</v>
      </c>
      <c r="D1289" s="829">
        <v>70161</v>
      </c>
      <c r="E1289" s="815" t="s">
        <v>1689</v>
      </c>
      <c r="F1289" s="816" t="s">
        <v>27</v>
      </c>
      <c r="G1289" s="817" t="s">
        <v>266</v>
      </c>
      <c r="H1289" s="830"/>
      <c r="I1289" s="830">
        <v>25000</v>
      </c>
      <c r="J1289" s="830"/>
      <c r="K1289" s="830">
        <f t="shared" si="124"/>
        <v>25000</v>
      </c>
      <c r="L1289" s="830"/>
      <c r="M1289" s="826">
        <v>25000</v>
      </c>
      <c r="N1289" s="830"/>
      <c r="O1289" s="830"/>
      <c r="P1289" s="830">
        <f t="shared" si="122"/>
        <v>0</v>
      </c>
      <c r="Q1289" s="830">
        <v>0</v>
      </c>
      <c r="R1289" s="1068">
        <f t="shared" si="123"/>
        <v>25000</v>
      </c>
      <c r="S1289" s="820"/>
      <c r="T1289" s="1104"/>
    </row>
    <row r="1290" spans="1:20" x14ac:dyDescent="0.25">
      <c r="A1290" s="858" t="s">
        <v>1707</v>
      </c>
      <c r="B1290" s="812" t="s">
        <v>22</v>
      </c>
      <c r="C1290" s="822" t="s">
        <v>23</v>
      </c>
      <c r="D1290" s="829">
        <v>70161</v>
      </c>
      <c r="E1290" s="815" t="s">
        <v>1689</v>
      </c>
      <c r="F1290" s="816" t="s">
        <v>27</v>
      </c>
      <c r="G1290" s="817" t="s">
        <v>266</v>
      </c>
      <c r="H1290" s="830"/>
      <c r="I1290" s="830">
        <v>300000</v>
      </c>
      <c r="J1290" s="830"/>
      <c r="K1290" s="830">
        <f t="shared" si="124"/>
        <v>300000</v>
      </c>
      <c r="L1290" s="830"/>
      <c r="M1290" s="826">
        <v>300000</v>
      </c>
      <c r="N1290" s="830"/>
      <c r="O1290" s="830"/>
      <c r="P1290" s="830">
        <f t="shared" si="122"/>
        <v>200000</v>
      </c>
      <c r="Q1290" s="830">
        <v>200000</v>
      </c>
      <c r="R1290" s="1068">
        <f t="shared" si="123"/>
        <v>100000</v>
      </c>
      <c r="S1290" s="820"/>
      <c r="T1290" s="1104"/>
    </row>
    <row r="1291" spans="1:20" x14ac:dyDescent="0.25">
      <c r="A1291" s="858" t="s">
        <v>1707</v>
      </c>
      <c r="B1291" s="812" t="s">
        <v>37</v>
      </c>
      <c r="C1291" s="822" t="s">
        <v>38</v>
      </c>
      <c r="D1291" s="829">
        <v>70161</v>
      </c>
      <c r="E1291" s="815" t="s">
        <v>1689</v>
      </c>
      <c r="F1291" s="816" t="s">
        <v>27</v>
      </c>
      <c r="G1291" s="817" t="s">
        <v>266</v>
      </c>
      <c r="H1291" s="830"/>
      <c r="I1291" s="830">
        <v>200000</v>
      </c>
      <c r="J1291" s="830"/>
      <c r="K1291" s="830">
        <f t="shared" si="124"/>
        <v>200000</v>
      </c>
      <c r="L1291" s="830"/>
      <c r="M1291" s="826">
        <v>200000</v>
      </c>
      <c r="N1291" s="830"/>
      <c r="O1291" s="830"/>
      <c r="P1291" s="830">
        <f t="shared" si="122"/>
        <v>175000</v>
      </c>
      <c r="Q1291" s="830">
        <v>175000</v>
      </c>
      <c r="R1291" s="1068">
        <f t="shared" si="123"/>
        <v>25000</v>
      </c>
      <c r="S1291" s="820"/>
      <c r="T1291" s="1104"/>
    </row>
    <row r="1292" spans="1:20" x14ac:dyDescent="0.25">
      <c r="A1292" s="858" t="s">
        <v>1707</v>
      </c>
      <c r="B1292" s="812" t="s">
        <v>376</v>
      </c>
      <c r="C1292" s="822" t="s">
        <v>377</v>
      </c>
      <c r="D1292" s="829">
        <v>70161</v>
      </c>
      <c r="E1292" s="815" t="s">
        <v>1689</v>
      </c>
      <c r="F1292" s="816" t="s">
        <v>27</v>
      </c>
      <c r="G1292" s="817" t="s">
        <v>266</v>
      </c>
      <c r="H1292" s="830"/>
      <c r="I1292" s="830">
        <v>25000</v>
      </c>
      <c r="J1292" s="830"/>
      <c r="K1292" s="830">
        <f t="shared" si="124"/>
        <v>25000</v>
      </c>
      <c r="L1292" s="830"/>
      <c r="M1292" s="826">
        <v>25000</v>
      </c>
      <c r="N1292" s="830"/>
      <c r="O1292" s="830"/>
      <c r="P1292" s="830">
        <f t="shared" si="122"/>
        <v>0</v>
      </c>
      <c r="Q1292" s="830">
        <v>0</v>
      </c>
      <c r="R1292" s="1068">
        <f t="shared" si="123"/>
        <v>25000</v>
      </c>
      <c r="S1292" s="820"/>
      <c r="T1292" s="1104"/>
    </row>
    <row r="1293" spans="1:20" s="831" customFormat="1" x14ac:dyDescent="0.25">
      <c r="A1293" s="858" t="s">
        <v>1707</v>
      </c>
      <c r="B1293" s="812" t="s">
        <v>81</v>
      </c>
      <c r="C1293" s="822" t="s">
        <v>82</v>
      </c>
      <c r="D1293" s="829">
        <v>70161</v>
      </c>
      <c r="E1293" s="815" t="s">
        <v>1689</v>
      </c>
      <c r="F1293" s="816" t="s">
        <v>27</v>
      </c>
      <c r="G1293" s="817" t="s">
        <v>266</v>
      </c>
      <c r="H1293" s="830"/>
      <c r="I1293" s="830">
        <v>1000000</v>
      </c>
      <c r="J1293" s="830"/>
      <c r="K1293" s="830">
        <f t="shared" si="124"/>
        <v>1000000</v>
      </c>
      <c r="L1293" s="830"/>
      <c r="M1293" s="826">
        <v>1000000</v>
      </c>
      <c r="N1293" s="830"/>
      <c r="O1293" s="830">
        <v>1000000</v>
      </c>
      <c r="P1293" s="830">
        <f t="shared" si="122"/>
        <v>0</v>
      </c>
      <c r="Q1293" s="830">
        <v>1000000</v>
      </c>
      <c r="R1293" s="1068">
        <f t="shared" si="123"/>
        <v>0</v>
      </c>
      <c r="S1293" s="820"/>
      <c r="T1293" s="1105"/>
    </row>
    <row r="1294" spans="1:20" x14ac:dyDescent="0.25">
      <c r="A1294" s="858" t="s">
        <v>1707</v>
      </c>
      <c r="B1294" s="860"/>
      <c r="C1294" s="833" t="s">
        <v>312</v>
      </c>
      <c r="D1294" s="861"/>
      <c r="E1294" s="862"/>
      <c r="F1294" s="863"/>
      <c r="G1294" s="863"/>
      <c r="H1294" s="837">
        <f t="shared" ref="H1294:O1294" si="125">SUM(H1280:H1293)</f>
        <v>563060695</v>
      </c>
      <c r="I1294" s="837">
        <f t="shared" si="125"/>
        <v>260500000</v>
      </c>
      <c r="J1294" s="837">
        <f t="shared" si="125"/>
        <v>563060695</v>
      </c>
      <c r="K1294" s="837">
        <f t="shared" si="125"/>
        <v>162000000</v>
      </c>
      <c r="L1294" s="837">
        <f t="shared" si="125"/>
        <v>800000000</v>
      </c>
      <c r="M1294" s="838">
        <f t="shared" si="125"/>
        <v>962000000</v>
      </c>
      <c r="N1294" s="837"/>
      <c r="O1294" s="839">
        <f t="shared" si="125"/>
        <v>613280345</v>
      </c>
      <c r="P1294" s="839">
        <f>SUM(P1280:P1293)</f>
        <v>171183194</v>
      </c>
      <c r="Q1294" s="839">
        <f>SUM(Q1280:Q1293)</f>
        <v>784463539</v>
      </c>
      <c r="R1294" s="1093">
        <f t="shared" si="123"/>
        <v>177536461</v>
      </c>
      <c r="S1294" s="840"/>
      <c r="T1294" s="1106"/>
    </row>
    <row r="1295" spans="1:20" x14ac:dyDescent="0.25">
      <c r="A1295" s="858"/>
      <c r="C1295" s="842"/>
      <c r="H1295" s="846"/>
      <c r="I1295" s="846"/>
      <c r="J1295" s="846"/>
      <c r="K1295" s="846"/>
      <c r="L1295" s="846"/>
      <c r="M1295" s="847"/>
      <c r="N1295" s="846"/>
      <c r="O1295" s="846"/>
      <c r="P1295" s="846"/>
      <c r="Q1295" s="846"/>
      <c r="S1295" s="848"/>
    </row>
    <row r="1296" spans="1:20" x14ac:dyDescent="0.25">
      <c r="A1296" s="858"/>
      <c r="C1296" s="842"/>
      <c r="H1296" s="846"/>
      <c r="I1296" s="846"/>
      <c r="J1296" s="846"/>
      <c r="K1296" s="846"/>
      <c r="L1296" s="846"/>
      <c r="M1296" s="847"/>
      <c r="N1296" s="846"/>
      <c r="O1296" s="846"/>
      <c r="P1296" s="846"/>
      <c r="Q1296" s="846"/>
      <c r="S1296" s="848"/>
    </row>
    <row r="1297" spans="1:19" x14ac:dyDescent="0.25">
      <c r="A1297" s="858"/>
      <c r="C1297" s="842"/>
      <c r="H1297" s="846"/>
      <c r="I1297" s="846"/>
      <c r="J1297" s="846"/>
      <c r="K1297" s="846"/>
      <c r="L1297" s="846"/>
      <c r="M1297" s="847"/>
      <c r="N1297" s="846"/>
      <c r="O1297" s="846"/>
      <c r="P1297" s="846"/>
      <c r="Q1297" s="846"/>
      <c r="S1297" s="848"/>
    </row>
    <row r="1298" spans="1:19" x14ac:dyDescent="0.25">
      <c r="A1298" s="858"/>
      <c r="C1298" s="842"/>
      <c r="H1298" s="846"/>
      <c r="I1298" s="846"/>
      <c r="J1298" s="846"/>
      <c r="K1298" s="846"/>
      <c r="L1298" s="846"/>
      <c r="M1298" s="847"/>
      <c r="N1298" s="846"/>
      <c r="O1298" s="846"/>
      <c r="P1298" s="846"/>
      <c r="Q1298" s="846"/>
      <c r="S1298" s="848"/>
    </row>
    <row r="1299" spans="1:19" x14ac:dyDescent="0.25">
      <c r="A1299" s="858"/>
      <c r="C1299" s="842"/>
      <c r="H1299" s="846"/>
      <c r="I1299" s="846"/>
      <c r="J1299" s="846"/>
      <c r="K1299" s="846"/>
      <c r="L1299" s="846"/>
      <c r="M1299" s="847"/>
      <c r="N1299" s="846"/>
      <c r="O1299" s="846"/>
      <c r="P1299" s="846"/>
      <c r="Q1299" s="846"/>
      <c r="S1299" s="848"/>
    </row>
    <row r="1300" spans="1:19" x14ac:dyDescent="0.25">
      <c r="A1300" s="858"/>
      <c r="C1300" s="842"/>
      <c r="H1300" s="846"/>
      <c r="I1300" s="846"/>
      <c r="J1300" s="846"/>
      <c r="K1300" s="846"/>
      <c r="L1300" s="846"/>
      <c r="M1300" s="847"/>
      <c r="N1300" s="846"/>
      <c r="O1300" s="846"/>
      <c r="P1300" s="846"/>
      <c r="Q1300" s="846"/>
      <c r="S1300" s="848"/>
    </row>
    <row r="1301" spans="1:19" x14ac:dyDescent="0.25">
      <c r="A1301" s="858"/>
      <c r="C1301" s="842"/>
      <c r="H1301" s="846"/>
      <c r="I1301" s="846"/>
      <c r="J1301" s="846"/>
      <c r="K1301" s="846"/>
      <c r="L1301" s="846"/>
      <c r="M1301" s="847"/>
      <c r="N1301" s="846"/>
      <c r="O1301" s="846"/>
      <c r="P1301" s="846"/>
      <c r="Q1301" s="846"/>
      <c r="S1301" s="848"/>
    </row>
    <row r="1302" spans="1:19" x14ac:dyDescent="0.25">
      <c r="A1302" s="858"/>
      <c r="C1302" s="842"/>
      <c r="H1302" s="846"/>
      <c r="I1302" s="846"/>
      <c r="J1302" s="846"/>
      <c r="K1302" s="846"/>
      <c r="L1302" s="846"/>
      <c r="M1302" s="847"/>
      <c r="N1302" s="846"/>
      <c r="O1302" s="846"/>
      <c r="P1302" s="846"/>
      <c r="Q1302" s="846"/>
      <c r="S1302" s="848"/>
    </row>
    <row r="1303" spans="1:19" x14ac:dyDescent="0.25">
      <c r="A1303" s="858"/>
      <c r="C1303" s="842"/>
      <c r="H1303" s="846"/>
      <c r="I1303" s="846"/>
      <c r="J1303" s="846"/>
      <c r="K1303" s="846"/>
      <c r="L1303" s="846"/>
      <c r="M1303" s="847"/>
      <c r="N1303" s="846"/>
      <c r="O1303" s="846"/>
      <c r="P1303" s="846"/>
      <c r="Q1303" s="846"/>
      <c r="S1303" s="848"/>
    </row>
    <row r="1304" spans="1:19" x14ac:dyDescent="0.25">
      <c r="A1304" s="858"/>
      <c r="C1304" s="842"/>
      <c r="H1304" s="846"/>
      <c r="I1304" s="846"/>
      <c r="J1304" s="846"/>
      <c r="K1304" s="846"/>
      <c r="L1304" s="846"/>
      <c r="M1304" s="847"/>
      <c r="N1304" s="846"/>
      <c r="O1304" s="846"/>
      <c r="P1304" s="846"/>
      <c r="Q1304" s="846"/>
      <c r="S1304" s="848"/>
    </row>
    <row r="1305" spans="1:19" x14ac:dyDescent="0.25">
      <c r="A1305" s="858"/>
      <c r="C1305" s="842"/>
      <c r="H1305" s="846"/>
      <c r="I1305" s="846"/>
      <c r="J1305" s="846"/>
      <c r="K1305" s="846"/>
      <c r="L1305" s="846"/>
      <c r="M1305" s="847"/>
      <c r="N1305" s="846"/>
      <c r="O1305" s="846"/>
      <c r="P1305" s="846"/>
      <c r="Q1305" s="846"/>
      <c r="S1305" s="848"/>
    </row>
    <row r="1306" spans="1:19" x14ac:dyDescent="0.25">
      <c r="A1306" s="858"/>
      <c r="C1306" s="842"/>
      <c r="H1306" s="846"/>
      <c r="I1306" s="846"/>
      <c r="J1306" s="846"/>
      <c r="K1306" s="846"/>
      <c r="L1306" s="846"/>
      <c r="M1306" s="847"/>
      <c r="N1306" s="846"/>
      <c r="O1306" s="846"/>
      <c r="P1306" s="846"/>
      <c r="Q1306" s="846"/>
      <c r="S1306" s="848"/>
    </row>
    <row r="1307" spans="1:19" x14ac:dyDescent="0.25">
      <c r="A1307" s="858"/>
      <c r="C1307" s="842"/>
      <c r="H1307" s="846"/>
      <c r="I1307" s="846"/>
      <c r="J1307" s="846"/>
      <c r="K1307" s="846"/>
      <c r="L1307" s="846"/>
      <c r="M1307" s="847"/>
      <c r="N1307" s="846"/>
      <c r="O1307" s="846"/>
      <c r="P1307" s="846"/>
      <c r="Q1307" s="846"/>
      <c r="S1307" s="848"/>
    </row>
    <row r="1308" spans="1:19" x14ac:dyDescent="0.25">
      <c r="A1308" s="858"/>
      <c r="C1308" s="842"/>
      <c r="H1308" s="846"/>
      <c r="I1308" s="846"/>
      <c r="J1308" s="846"/>
      <c r="K1308" s="846"/>
      <c r="L1308" s="846"/>
      <c r="M1308" s="847"/>
      <c r="N1308" s="846"/>
      <c r="O1308" s="846"/>
      <c r="P1308" s="846"/>
      <c r="Q1308" s="846"/>
      <c r="S1308" s="848"/>
    </row>
    <row r="1309" spans="1:19" x14ac:dyDescent="0.25">
      <c r="A1309" s="858"/>
      <c r="C1309" s="842"/>
      <c r="H1309" s="846"/>
      <c r="I1309" s="846"/>
      <c r="J1309" s="846"/>
      <c r="K1309" s="846"/>
      <c r="L1309" s="846"/>
      <c r="M1309" s="847"/>
      <c r="N1309" s="846"/>
      <c r="O1309" s="846"/>
      <c r="P1309" s="846"/>
      <c r="Q1309" s="846"/>
      <c r="S1309" s="848"/>
    </row>
    <row r="1310" spans="1:19" x14ac:dyDescent="0.25">
      <c r="A1310" s="858"/>
      <c r="C1310" s="842"/>
      <c r="H1310" s="846"/>
      <c r="I1310" s="846"/>
      <c r="J1310" s="846"/>
      <c r="K1310" s="846"/>
      <c r="L1310" s="846"/>
      <c r="M1310" s="847"/>
      <c r="N1310" s="846"/>
      <c r="O1310" s="846"/>
      <c r="P1310" s="846"/>
      <c r="Q1310" s="846"/>
      <c r="S1310" s="848"/>
    </row>
    <row r="1311" spans="1:19" x14ac:dyDescent="0.25">
      <c r="B1311" s="1238" t="s">
        <v>2128</v>
      </c>
      <c r="C1311" s="1238"/>
      <c r="D1311" s="1238"/>
      <c r="E1311" s="1238"/>
      <c r="F1311" s="1238"/>
      <c r="G1311" s="1238"/>
      <c r="H1311" s="1238"/>
      <c r="I1311" s="1238"/>
      <c r="J1311" s="1238"/>
      <c r="K1311" s="1238"/>
      <c r="L1311" s="1238"/>
      <c r="M1311" s="1238"/>
      <c r="N1311" s="1238"/>
      <c r="O1311" s="1238"/>
      <c r="P1311" s="1238"/>
      <c r="Q1311" s="1238"/>
      <c r="R1311" s="1238"/>
      <c r="S1311" s="1238"/>
    </row>
    <row r="1312" spans="1:19" x14ac:dyDescent="0.25">
      <c r="B1312" s="881" t="s">
        <v>1589</v>
      </c>
      <c r="C1312" s="882"/>
      <c r="D1312" s="883"/>
      <c r="E1312" s="883"/>
      <c r="F1312" s="883"/>
      <c r="G1312" s="883"/>
      <c r="H1312" s="884"/>
      <c r="I1312" s="884"/>
      <c r="J1312" s="884"/>
      <c r="K1312" s="884"/>
      <c r="L1312" s="884"/>
      <c r="M1312" s="885"/>
      <c r="N1312" s="884"/>
      <c r="O1312" s="884"/>
      <c r="P1312" s="884"/>
      <c r="Q1312" s="884"/>
      <c r="R1312" s="1074"/>
      <c r="S1312" s="886"/>
    </row>
    <row r="1313" spans="1:20" s="955" customFormat="1" ht="30" x14ac:dyDescent="0.25">
      <c r="B1313" s="1241" t="s">
        <v>970</v>
      </c>
      <c r="C1313" s="1236" t="s">
        <v>938</v>
      </c>
      <c r="D1313" s="1236" t="s">
        <v>1024</v>
      </c>
      <c r="E1313" s="1230" t="s">
        <v>1025</v>
      </c>
      <c r="F1313" s="1236" t="s">
        <v>1026</v>
      </c>
      <c r="G1313" s="1232" t="s">
        <v>1027</v>
      </c>
      <c r="H1313" s="956" t="s">
        <v>1862</v>
      </c>
      <c r="I1313" s="957" t="s">
        <v>1833</v>
      </c>
      <c r="J1313" s="956" t="s">
        <v>1862</v>
      </c>
      <c r="K1313" s="1228" t="s">
        <v>1948</v>
      </c>
      <c r="L1313" s="1228" t="s">
        <v>1947</v>
      </c>
      <c r="M1313" s="805" t="s">
        <v>1818</v>
      </c>
      <c r="N1313" s="1228" t="s">
        <v>1819</v>
      </c>
      <c r="O1313" s="806" t="s">
        <v>2115</v>
      </c>
      <c r="P1313" s="1090" t="s">
        <v>2135</v>
      </c>
      <c r="Q1313" s="1090" t="s">
        <v>2136</v>
      </c>
      <c r="R1313" s="1065" t="s">
        <v>2132</v>
      </c>
      <c r="S1313" s="958" t="s">
        <v>1850</v>
      </c>
      <c r="T1313" s="1110" t="s">
        <v>1028</v>
      </c>
    </row>
    <row r="1314" spans="1:20" s="802" customFormat="1" x14ac:dyDescent="0.25">
      <c r="B1314" s="1242"/>
      <c r="C1314" s="1237"/>
      <c r="D1314" s="1237"/>
      <c r="E1314" s="1231"/>
      <c r="F1314" s="1237"/>
      <c r="G1314" s="1233"/>
      <c r="H1314" s="808"/>
      <c r="I1314" s="808" t="s">
        <v>939</v>
      </c>
      <c r="J1314" s="808"/>
      <c r="K1314" s="1229"/>
      <c r="L1314" s="1229"/>
      <c r="M1314" s="809" t="s">
        <v>939</v>
      </c>
      <c r="N1314" s="1229"/>
      <c r="O1314" s="808" t="s">
        <v>939</v>
      </c>
      <c r="P1314" s="808" t="s">
        <v>939</v>
      </c>
      <c r="Q1314" s="808" t="s">
        <v>939</v>
      </c>
      <c r="R1314" s="1066" t="s">
        <v>939</v>
      </c>
      <c r="S1314" s="810"/>
      <c r="T1314" s="1107"/>
    </row>
    <row r="1315" spans="1:20" ht="14.65" customHeight="1" x14ac:dyDescent="0.25">
      <c r="A1315" s="858" t="s">
        <v>328</v>
      </c>
      <c r="B1315" s="812" t="s">
        <v>24</v>
      </c>
      <c r="C1315" s="813" t="s">
        <v>290</v>
      </c>
      <c r="D1315" s="814" t="s">
        <v>1</v>
      </c>
      <c r="E1315" s="907">
        <v>0</v>
      </c>
      <c r="F1315" s="816">
        <v>23540000</v>
      </c>
      <c r="G1315" s="817" t="s">
        <v>266</v>
      </c>
      <c r="H1315" s="818">
        <v>36625479</v>
      </c>
      <c r="I1315" s="818">
        <v>117796850</v>
      </c>
      <c r="J1315" s="818">
        <v>36625479</v>
      </c>
      <c r="K1315" s="818">
        <f>M1315</f>
        <v>97796850</v>
      </c>
      <c r="L1315" s="818"/>
      <c r="M1315" s="819">
        <f>117796850-20000000</f>
        <v>97796850</v>
      </c>
      <c r="N1315" s="818"/>
      <c r="O1315" s="818">
        <v>43883733</v>
      </c>
      <c r="P1315" s="818">
        <f>Q1315-O1315</f>
        <v>21275575.539999999</v>
      </c>
      <c r="Q1315" s="818">
        <v>65159308.539999999</v>
      </c>
      <c r="R1315" s="1068">
        <f>M1315-Q1315</f>
        <v>32637541.460000001</v>
      </c>
      <c r="S1315" s="909"/>
      <c r="T1315" s="1104"/>
    </row>
    <row r="1316" spans="1:20" ht="14.65" customHeight="1" x14ac:dyDescent="0.25">
      <c r="A1316" s="858" t="s">
        <v>328</v>
      </c>
      <c r="B1316" s="825" t="s">
        <v>25</v>
      </c>
      <c r="C1316" s="822" t="s">
        <v>59</v>
      </c>
      <c r="D1316" s="814" t="s">
        <v>1803</v>
      </c>
      <c r="E1316" s="907">
        <v>0</v>
      </c>
      <c r="F1316" s="816">
        <v>23540000</v>
      </c>
      <c r="G1316" s="817" t="s">
        <v>266</v>
      </c>
      <c r="H1316" s="830"/>
      <c r="I1316" s="830">
        <v>2400000</v>
      </c>
      <c r="J1316" s="830"/>
      <c r="K1316" s="830">
        <f>M1316</f>
        <v>2400000</v>
      </c>
      <c r="L1316" s="830"/>
      <c r="M1316" s="826">
        <v>2400000</v>
      </c>
      <c r="N1316" s="830"/>
      <c r="O1316" s="830">
        <v>500000</v>
      </c>
      <c r="P1316" s="830">
        <f>Q1316-O1316</f>
        <v>200000</v>
      </c>
      <c r="Q1316" s="830">
        <v>700000</v>
      </c>
      <c r="R1316" s="1068">
        <f t="shared" ref="R1316:R1334" si="126">M1316-Q1316</f>
        <v>1700000</v>
      </c>
      <c r="S1316" s="820"/>
      <c r="T1316" s="1104"/>
    </row>
    <row r="1317" spans="1:20" ht="14.65" customHeight="1" x14ac:dyDescent="0.25">
      <c r="A1317" s="858" t="s">
        <v>328</v>
      </c>
      <c r="B1317" s="812" t="s">
        <v>2</v>
      </c>
      <c r="C1317" s="822" t="s">
        <v>60</v>
      </c>
      <c r="D1317" s="814" t="s">
        <v>1803</v>
      </c>
      <c r="E1317" s="907">
        <v>0</v>
      </c>
      <c r="F1317" s="816">
        <v>23540000</v>
      </c>
      <c r="G1317" s="817" t="s">
        <v>266</v>
      </c>
      <c r="H1317" s="830"/>
      <c r="I1317" s="830">
        <v>400000</v>
      </c>
      <c r="J1317" s="830"/>
      <c r="K1317" s="830">
        <f t="shared" ref="K1317:K1332" si="127">M1317</f>
        <v>400000</v>
      </c>
      <c r="L1317" s="830"/>
      <c r="M1317" s="826">
        <v>400000</v>
      </c>
      <c r="N1317" s="830"/>
      <c r="O1317" s="830"/>
      <c r="P1317" s="830"/>
      <c r="Q1317" s="830"/>
      <c r="R1317" s="1068">
        <f t="shared" si="126"/>
        <v>400000</v>
      </c>
      <c r="S1317" s="820"/>
      <c r="T1317" s="1104"/>
    </row>
    <row r="1318" spans="1:20" ht="14.65" customHeight="1" x14ac:dyDescent="0.25">
      <c r="A1318" s="858" t="s">
        <v>328</v>
      </c>
      <c r="B1318" s="812" t="s">
        <v>3</v>
      </c>
      <c r="C1318" s="822" t="s">
        <v>4</v>
      </c>
      <c r="D1318" s="814" t="s">
        <v>1803</v>
      </c>
      <c r="E1318" s="907">
        <v>0</v>
      </c>
      <c r="F1318" s="816">
        <v>23540000</v>
      </c>
      <c r="G1318" s="817" t="s">
        <v>266</v>
      </c>
      <c r="H1318" s="830"/>
      <c r="I1318" s="830">
        <v>3000000</v>
      </c>
      <c r="J1318" s="830"/>
      <c r="K1318" s="830">
        <f t="shared" si="127"/>
        <v>2000000</v>
      </c>
      <c r="L1318" s="830"/>
      <c r="M1318" s="826">
        <v>2000000</v>
      </c>
      <c r="N1318" s="830"/>
      <c r="O1318" s="830">
        <v>500000</v>
      </c>
      <c r="P1318" s="830">
        <f>Q1318-O1318</f>
        <v>0</v>
      </c>
      <c r="Q1318" s="830">
        <v>500000</v>
      </c>
      <c r="R1318" s="1068">
        <f t="shared" si="126"/>
        <v>1500000</v>
      </c>
      <c r="S1318" s="820"/>
      <c r="T1318" s="1104"/>
    </row>
    <row r="1319" spans="1:20" ht="14.65" customHeight="1" x14ac:dyDescent="0.25">
      <c r="A1319" s="858" t="s">
        <v>328</v>
      </c>
      <c r="B1319" s="812" t="s">
        <v>85</v>
      </c>
      <c r="C1319" s="822" t="s">
        <v>86</v>
      </c>
      <c r="D1319" s="814" t="s">
        <v>1803</v>
      </c>
      <c r="E1319" s="907">
        <v>0</v>
      </c>
      <c r="F1319" s="816">
        <v>23540000</v>
      </c>
      <c r="G1319" s="817" t="s">
        <v>266</v>
      </c>
      <c r="H1319" s="830"/>
      <c r="I1319" s="830">
        <v>300000</v>
      </c>
      <c r="J1319" s="830"/>
      <c r="K1319" s="830">
        <f t="shared" si="127"/>
        <v>300000</v>
      </c>
      <c r="L1319" s="830"/>
      <c r="M1319" s="826">
        <v>300000</v>
      </c>
      <c r="N1319" s="830"/>
      <c r="O1319" s="830"/>
      <c r="P1319" s="830">
        <f>Q1319-O1319</f>
        <v>100000</v>
      </c>
      <c r="Q1319" s="830">
        <v>100000</v>
      </c>
      <c r="R1319" s="1068">
        <f t="shared" si="126"/>
        <v>200000</v>
      </c>
      <c r="S1319" s="820"/>
      <c r="T1319" s="1104"/>
    </row>
    <row r="1320" spans="1:20" ht="14.65" customHeight="1" x14ac:dyDescent="0.25">
      <c r="A1320" s="858" t="s">
        <v>328</v>
      </c>
      <c r="B1320" s="812" t="s">
        <v>52</v>
      </c>
      <c r="C1320" s="822" t="s">
        <v>53</v>
      </c>
      <c r="D1320" s="814" t="s">
        <v>1803</v>
      </c>
      <c r="E1320" s="907">
        <v>0</v>
      </c>
      <c r="F1320" s="816">
        <v>23540000</v>
      </c>
      <c r="G1320" s="817" t="s">
        <v>266</v>
      </c>
      <c r="H1320" s="830">
        <v>1000000</v>
      </c>
      <c r="I1320" s="830">
        <v>4100000</v>
      </c>
      <c r="J1320" s="830">
        <v>1000000</v>
      </c>
      <c r="K1320" s="830">
        <f t="shared" si="127"/>
        <v>4100000</v>
      </c>
      <c r="L1320" s="830"/>
      <c r="M1320" s="826">
        <v>4100000</v>
      </c>
      <c r="N1320" s="830"/>
      <c r="O1320" s="830"/>
      <c r="P1320" s="830"/>
      <c r="Q1320" s="830"/>
      <c r="R1320" s="1068">
        <f t="shared" si="126"/>
        <v>4100000</v>
      </c>
      <c r="S1320" s="820"/>
      <c r="T1320" s="1104"/>
    </row>
    <row r="1321" spans="1:20" ht="14.65" customHeight="1" x14ac:dyDescent="0.25">
      <c r="A1321" s="858" t="s">
        <v>328</v>
      </c>
      <c r="B1321" s="812" t="s">
        <v>136</v>
      </c>
      <c r="C1321" s="822" t="s">
        <v>137</v>
      </c>
      <c r="D1321" s="814" t="s">
        <v>1803</v>
      </c>
      <c r="E1321" s="907">
        <v>0</v>
      </c>
      <c r="F1321" s="816">
        <v>23540000</v>
      </c>
      <c r="G1321" s="817" t="s">
        <v>266</v>
      </c>
      <c r="H1321" s="830"/>
      <c r="I1321" s="830">
        <v>200000</v>
      </c>
      <c r="J1321" s="830"/>
      <c r="K1321" s="830">
        <f t="shared" si="127"/>
        <v>200000</v>
      </c>
      <c r="L1321" s="830"/>
      <c r="M1321" s="826">
        <v>200000</v>
      </c>
      <c r="N1321" s="830"/>
      <c r="O1321" s="830"/>
      <c r="P1321" s="830">
        <f t="shared" ref="P1321:P1327" si="128">Q1321-O1321</f>
        <v>100000</v>
      </c>
      <c r="Q1321" s="830">
        <v>100000</v>
      </c>
      <c r="R1321" s="1068">
        <f t="shared" si="126"/>
        <v>100000</v>
      </c>
      <c r="S1321" s="820"/>
      <c r="T1321" s="1104"/>
    </row>
    <row r="1322" spans="1:20" s="831" customFormat="1" ht="14.65" customHeight="1" x14ac:dyDescent="0.25">
      <c r="A1322" s="858" t="s">
        <v>328</v>
      </c>
      <c r="B1322" s="812" t="s">
        <v>5</v>
      </c>
      <c r="C1322" s="822" t="s">
        <v>6</v>
      </c>
      <c r="D1322" s="814" t="s">
        <v>1803</v>
      </c>
      <c r="E1322" s="907">
        <v>0</v>
      </c>
      <c r="F1322" s="816">
        <v>23540000</v>
      </c>
      <c r="G1322" s="817" t="s">
        <v>266</v>
      </c>
      <c r="H1322" s="830"/>
      <c r="I1322" s="830">
        <v>200000</v>
      </c>
      <c r="J1322" s="830"/>
      <c r="K1322" s="830">
        <f t="shared" si="127"/>
        <v>200000</v>
      </c>
      <c r="L1322" s="830"/>
      <c r="M1322" s="826">
        <v>200000</v>
      </c>
      <c r="N1322" s="830"/>
      <c r="O1322" s="830"/>
      <c r="P1322" s="830">
        <f t="shared" si="128"/>
        <v>100000</v>
      </c>
      <c r="Q1322" s="830">
        <v>100000</v>
      </c>
      <c r="R1322" s="1068">
        <f t="shared" si="126"/>
        <v>100000</v>
      </c>
      <c r="S1322" s="820"/>
      <c r="T1322" s="1105"/>
    </row>
    <row r="1323" spans="1:20" ht="14.65" customHeight="1" x14ac:dyDescent="0.25">
      <c r="A1323" s="858" t="s">
        <v>328</v>
      </c>
      <c r="B1323" s="812" t="s">
        <v>73</v>
      </c>
      <c r="C1323" s="822" t="s">
        <v>74</v>
      </c>
      <c r="D1323" s="814" t="s">
        <v>1803</v>
      </c>
      <c r="E1323" s="907">
        <v>0</v>
      </c>
      <c r="F1323" s="816">
        <v>23540000</v>
      </c>
      <c r="G1323" s="817" t="s">
        <v>266</v>
      </c>
      <c r="H1323" s="830">
        <v>42500000</v>
      </c>
      <c r="I1323" s="830">
        <v>100000000</v>
      </c>
      <c r="J1323" s="830">
        <v>42500000</v>
      </c>
      <c r="K1323" s="826">
        <f>M1323-L1323</f>
        <v>0</v>
      </c>
      <c r="L1323" s="826">
        <v>100000000</v>
      </c>
      <c r="M1323" s="826">
        <v>100000000</v>
      </c>
      <c r="N1323" s="826">
        <v>50000000</v>
      </c>
      <c r="O1323" s="826">
        <v>44000000</v>
      </c>
      <c r="P1323" s="826">
        <f t="shared" si="128"/>
        <v>4500000</v>
      </c>
      <c r="Q1323" s="826">
        <v>48500000</v>
      </c>
      <c r="R1323" s="1068">
        <f t="shared" si="126"/>
        <v>51500000</v>
      </c>
      <c r="S1323" s="827" t="s">
        <v>1956</v>
      </c>
      <c r="T1323" s="1124"/>
    </row>
    <row r="1324" spans="1:20" ht="14.65" customHeight="1" x14ac:dyDescent="0.25">
      <c r="A1324" s="858" t="s">
        <v>328</v>
      </c>
      <c r="B1324" s="812" t="s">
        <v>32</v>
      </c>
      <c r="C1324" s="822" t="s">
        <v>33</v>
      </c>
      <c r="D1324" s="814" t="s">
        <v>1803</v>
      </c>
      <c r="E1324" s="907">
        <v>0</v>
      </c>
      <c r="F1324" s="816">
        <v>23540000</v>
      </c>
      <c r="G1324" s="817" t="s">
        <v>266</v>
      </c>
      <c r="H1324" s="830"/>
      <c r="I1324" s="830">
        <v>200000</v>
      </c>
      <c r="J1324" s="830"/>
      <c r="K1324" s="830">
        <f t="shared" si="127"/>
        <v>200000</v>
      </c>
      <c r="L1324" s="830"/>
      <c r="M1324" s="826">
        <v>200000</v>
      </c>
      <c r="N1324" s="830"/>
      <c r="O1324" s="830"/>
      <c r="P1324" s="830">
        <f t="shared" si="128"/>
        <v>100000</v>
      </c>
      <c r="Q1324" s="830">
        <v>100000</v>
      </c>
      <c r="R1324" s="1068">
        <f t="shared" si="126"/>
        <v>100000</v>
      </c>
      <c r="S1324" s="820"/>
      <c r="T1324" s="1104"/>
    </row>
    <row r="1325" spans="1:20" ht="14.65" customHeight="1" x14ac:dyDescent="0.25">
      <c r="A1325" s="858" t="s">
        <v>328</v>
      </c>
      <c r="B1325" s="812" t="s">
        <v>7</v>
      </c>
      <c r="C1325" s="822" t="s">
        <v>8</v>
      </c>
      <c r="D1325" s="814" t="s">
        <v>1803</v>
      </c>
      <c r="E1325" s="907">
        <v>0</v>
      </c>
      <c r="F1325" s="816">
        <v>23540000</v>
      </c>
      <c r="G1325" s="817" t="s">
        <v>266</v>
      </c>
      <c r="H1325" s="830">
        <v>100000</v>
      </c>
      <c r="I1325" s="830">
        <v>400000</v>
      </c>
      <c r="J1325" s="830">
        <v>100000</v>
      </c>
      <c r="K1325" s="830">
        <f t="shared" si="127"/>
        <v>400000</v>
      </c>
      <c r="L1325" s="830"/>
      <c r="M1325" s="826">
        <v>400000</v>
      </c>
      <c r="N1325" s="830"/>
      <c r="O1325" s="830"/>
      <c r="P1325" s="830">
        <f t="shared" si="128"/>
        <v>200000</v>
      </c>
      <c r="Q1325" s="830">
        <v>200000</v>
      </c>
      <c r="R1325" s="1068">
        <f t="shared" si="126"/>
        <v>200000</v>
      </c>
      <c r="S1325" s="820"/>
      <c r="T1325" s="1104"/>
    </row>
    <row r="1326" spans="1:20" ht="14.65" customHeight="1" x14ac:dyDescent="0.25">
      <c r="A1326" s="858" t="s">
        <v>328</v>
      </c>
      <c r="B1326" s="812" t="s">
        <v>13</v>
      </c>
      <c r="C1326" s="822" t="s">
        <v>14</v>
      </c>
      <c r="D1326" s="814" t="s">
        <v>1803</v>
      </c>
      <c r="E1326" s="907">
        <v>0</v>
      </c>
      <c r="F1326" s="816">
        <v>23540000</v>
      </c>
      <c r="G1326" s="817" t="s">
        <v>266</v>
      </c>
      <c r="H1326" s="830">
        <v>500000</v>
      </c>
      <c r="I1326" s="830">
        <v>1000000</v>
      </c>
      <c r="J1326" s="830">
        <v>500000</v>
      </c>
      <c r="K1326" s="830">
        <f t="shared" si="127"/>
        <v>1000000</v>
      </c>
      <c r="L1326" s="830"/>
      <c r="M1326" s="826">
        <v>1000000</v>
      </c>
      <c r="N1326" s="830"/>
      <c r="O1326" s="830">
        <v>500000</v>
      </c>
      <c r="P1326" s="830">
        <f t="shared" si="128"/>
        <v>300000</v>
      </c>
      <c r="Q1326" s="830">
        <v>800000</v>
      </c>
      <c r="R1326" s="1068">
        <f t="shared" si="126"/>
        <v>200000</v>
      </c>
      <c r="S1326" s="820"/>
      <c r="T1326" s="1104"/>
    </row>
    <row r="1327" spans="1:20" ht="14.65" customHeight="1" x14ac:dyDescent="0.25">
      <c r="A1327" s="858" t="s">
        <v>328</v>
      </c>
      <c r="B1327" s="812" t="s">
        <v>15</v>
      </c>
      <c r="C1327" s="822" t="s">
        <v>436</v>
      </c>
      <c r="D1327" s="814" t="s">
        <v>1803</v>
      </c>
      <c r="E1327" s="907">
        <v>0</v>
      </c>
      <c r="F1327" s="816">
        <v>23540000</v>
      </c>
      <c r="G1327" s="817" t="s">
        <v>266</v>
      </c>
      <c r="H1327" s="830">
        <v>500000</v>
      </c>
      <c r="I1327" s="830">
        <v>1000000</v>
      </c>
      <c r="J1327" s="830">
        <v>500000</v>
      </c>
      <c r="K1327" s="830">
        <f t="shared" si="127"/>
        <v>1000000</v>
      </c>
      <c r="L1327" s="830"/>
      <c r="M1327" s="826">
        <v>1000000</v>
      </c>
      <c r="N1327" s="830"/>
      <c r="O1327" s="830">
        <v>500000</v>
      </c>
      <c r="P1327" s="830">
        <f t="shared" si="128"/>
        <v>100000</v>
      </c>
      <c r="Q1327" s="830">
        <v>600000</v>
      </c>
      <c r="R1327" s="1068">
        <f t="shared" si="126"/>
        <v>400000</v>
      </c>
      <c r="S1327" s="820"/>
      <c r="T1327" s="1104"/>
    </row>
    <row r="1328" spans="1:20" ht="14.65" customHeight="1" x14ac:dyDescent="0.25">
      <c r="A1328" s="858" t="s">
        <v>328</v>
      </c>
      <c r="B1328" s="812" t="s">
        <v>17</v>
      </c>
      <c r="C1328" s="822" t="s">
        <v>18</v>
      </c>
      <c r="D1328" s="814" t="s">
        <v>1803</v>
      </c>
      <c r="E1328" s="907">
        <v>0</v>
      </c>
      <c r="F1328" s="816">
        <v>23540000</v>
      </c>
      <c r="G1328" s="817" t="s">
        <v>266</v>
      </c>
      <c r="H1328" s="830">
        <v>400000</v>
      </c>
      <c r="I1328" s="830">
        <v>1400000</v>
      </c>
      <c r="J1328" s="830">
        <v>400000</v>
      </c>
      <c r="K1328" s="830">
        <f t="shared" si="127"/>
        <v>1400000</v>
      </c>
      <c r="L1328" s="830"/>
      <c r="M1328" s="826">
        <v>1400000</v>
      </c>
      <c r="N1328" s="830"/>
      <c r="O1328" s="830">
        <v>1000000</v>
      </c>
      <c r="P1328" s="830"/>
      <c r="Q1328" s="830">
        <f>SUM(O1328:P1328)</f>
        <v>1000000</v>
      </c>
      <c r="R1328" s="1068">
        <f t="shared" si="126"/>
        <v>400000</v>
      </c>
      <c r="S1328" s="820"/>
      <c r="T1328" s="1104"/>
    </row>
    <row r="1329" spans="1:20" ht="14.65" customHeight="1" x14ac:dyDescent="0.25">
      <c r="A1329" s="858" t="s">
        <v>328</v>
      </c>
      <c r="B1329" s="812" t="s">
        <v>19</v>
      </c>
      <c r="C1329" s="822" t="s">
        <v>20</v>
      </c>
      <c r="D1329" s="814" t="s">
        <v>1803</v>
      </c>
      <c r="E1329" s="907">
        <v>0</v>
      </c>
      <c r="F1329" s="816">
        <v>23540000</v>
      </c>
      <c r="G1329" s="817" t="s">
        <v>266</v>
      </c>
      <c r="H1329" s="830"/>
      <c r="I1329" s="830">
        <v>100000</v>
      </c>
      <c r="J1329" s="830"/>
      <c r="K1329" s="830">
        <f t="shared" si="127"/>
        <v>100000</v>
      </c>
      <c r="L1329" s="830"/>
      <c r="M1329" s="826">
        <v>100000</v>
      </c>
      <c r="N1329" s="830"/>
      <c r="O1329" s="830"/>
      <c r="P1329" s="830"/>
      <c r="Q1329" s="830"/>
      <c r="R1329" s="1068">
        <f t="shared" si="126"/>
        <v>100000</v>
      </c>
      <c r="S1329" s="820"/>
      <c r="T1329" s="1104"/>
    </row>
    <row r="1330" spans="1:20" ht="14.65" customHeight="1" x14ac:dyDescent="0.25">
      <c r="A1330" s="858" t="s">
        <v>328</v>
      </c>
      <c r="B1330" s="812" t="s">
        <v>22</v>
      </c>
      <c r="C1330" s="822" t="s">
        <v>23</v>
      </c>
      <c r="D1330" s="814" t="s">
        <v>1803</v>
      </c>
      <c r="E1330" s="907">
        <v>0</v>
      </c>
      <c r="F1330" s="816">
        <v>23540000</v>
      </c>
      <c r="G1330" s="817" t="s">
        <v>266</v>
      </c>
      <c r="H1330" s="830"/>
      <c r="I1330" s="830">
        <v>100000</v>
      </c>
      <c r="J1330" s="830"/>
      <c r="K1330" s="830">
        <f t="shared" si="127"/>
        <v>100000</v>
      </c>
      <c r="L1330" s="830"/>
      <c r="M1330" s="826">
        <v>100000</v>
      </c>
      <c r="N1330" s="830"/>
      <c r="O1330" s="830"/>
      <c r="P1330" s="830"/>
      <c r="Q1330" s="830"/>
      <c r="R1330" s="1068">
        <f t="shared" si="126"/>
        <v>100000</v>
      </c>
      <c r="S1330" s="820"/>
      <c r="T1330" s="1104"/>
    </row>
    <row r="1331" spans="1:20" ht="14.65" customHeight="1" x14ac:dyDescent="0.25">
      <c r="A1331" s="858" t="s">
        <v>328</v>
      </c>
      <c r="B1331" s="812" t="s">
        <v>37</v>
      </c>
      <c r="C1331" s="822" t="s">
        <v>38</v>
      </c>
      <c r="D1331" s="814" t="s">
        <v>1803</v>
      </c>
      <c r="E1331" s="907">
        <v>0</v>
      </c>
      <c r="F1331" s="816">
        <v>23540000</v>
      </c>
      <c r="G1331" s="817" t="s">
        <v>266</v>
      </c>
      <c r="H1331" s="830">
        <v>1000000</v>
      </c>
      <c r="I1331" s="830">
        <v>2400000</v>
      </c>
      <c r="J1331" s="830">
        <v>1000000</v>
      </c>
      <c r="K1331" s="830">
        <f t="shared" si="127"/>
        <v>1100000</v>
      </c>
      <c r="L1331" s="830"/>
      <c r="M1331" s="826">
        <v>1100000</v>
      </c>
      <c r="N1331" s="830"/>
      <c r="O1331" s="830">
        <v>500000</v>
      </c>
      <c r="P1331" s="830">
        <f>Q1331-O1331</f>
        <v>200000</v>
      </c>
      <c r="Q1331" s="830">
        <v>700000</v>
      </c>
      <c r="R1331" s="1068">
        <f t="shared" si="126"/>
        <v>400000</v>
      </c>
      <c r="S1331" s="820"/>
      <c r="T1331" s="1104"/>
    </row>
    <row r="1332" spans="1:20" ht="14.65" customHeight="1" x14ac:dyDescent="0.25">
      <c r="A1332" s="858" t="s">
        <v>328</v>
      </c>
      <c r="B1332" s="812" t="s">
        <v>99</v>
      </c>
      <c r="C1332" s="822" t="s">
        <v>100</v>
      </c>
      <c r="D1332" s="814" t="s">
        <v>1803</v>
      </c>
      <c r="E1332" s="907">
        <v>0</v>
      </c>
      <c r="F1332" s="816">
        <v>23540000</v>
      </c>
      <c r="G1332" s="817" t="s">
        <v>266</v>
      </c>
      <c r="H1332" s="830"/>
      <c r="I1332" s="830">
        <v>800000</v>
      </c>
      <c r="J1332" s="830"/>
      <c r="K1332" s="830">
        <f t="shared" si="127"/>
        <v>800000</v>
      </c>
      <c r="L1332" s="830"/>
      <c r="M1332" s="826">
        <v>800000</v>
      </c>
      <c r="N1332" s="830"/>
      <c r="O1332" s="830">
        <v>500000</v>
      </c>
      <c r="P1332" s="830">
        <f>Q1332-O1332</f>
        <v>100000</v>
      </c>
      <c r="Q1332" s="830">
        <v>600000</v>
      </c>
      <c r="R1332" s="1068">
        <f t="shared" si="126"/>
        <v>200000</v>
      </c>
      <c r="S1332" s="820"/>
      <c r="T1332" s="1104"/>
    </row>
    <row r="1333" spans="1:20" ht="14.65" customHeight="1" x14ac:dyDescent="0.25">
      <c r="A1333" s="858" t="s">
        <v>328</v>
      </c>
      <c r="B1333" s="812" t="s">
        <v>81</v>
      </c>
      <c r="C1333" s="822" t="s">
        <v>82</v>
      </c>
      <c r="D1333" s="814" t="s">
        <v>1803</v>
      </c>
      <c r="E1333" s="907">
        <v>0</v>
      </c>
      <c r="F1333" s="816">
        <v>23540000</v>
      </c>
      <c r="G1333" s="817" t="s">
        <v>266</v>
      </c>
      <c r="H1333" s="830">
        <v>1810000</v>
      </c>
      <c r="I1333" s="830">
        <v>50000000</v>
      </c>
      <c r="J1333" s="830">
        <v>1810000</v>
      </c>
      <c r="K1333" s="826">
        <f>M1333-L1333</f>
        <v>0</v>
      </c>
      <c r="L1333" s="826">
        <v>30000000</v>
      </c>
      <c r="M1333" s="826">
        <v>30000000</v>
      </c>
      <c r="N1333" s="826"/>
      <c r="O1333" s="826">
        <v>2172000</v>
      </c>
      <c r="P1333" s="826">
        <f>Q1333-O1333</f>
        <v>1086000</v>
      </c>
      <c r="Q1333" s="826">
        <v>3258000</v>
      </c>
      <c r="R1333" s="1068">
        <f t="shared" si="126"/>
        <v>26742000</v>
      </c>
      <c r="S1333" s="827" t="s">
        <v>1957</v>
      </c>
      <c r="T1333" s="1104"/>
    </row>
    <row r="1334" spans="1:20" ht="14.65" customHeight="1" x14ac:dyDescent="0.25">
      <c r="A1334" s="858" t="s">
        <v>328</v>
      </c>
      <c r="B1334" s="832"/>
      <c r="C1334" s="833" t="s">
        <v>312</v>
      </c>
      <c r="D1334" s="834"/>
      <c r="E1334" s="835"/>
      <c r="F1334" s="916"/>
      <c r="G1334" s="916"/>
      <c r="H1334" s="905">
        <f>SUM(H1316:H1333)</f>
        <v>47810000</v>
      </c>
      <c r="I1334" s="837">
        <f>SUM(I1316:I1333)</f>
        <v>168000000</v>
      </c>
      <c r="J1334" s="905">
        <f>SUM(J1316:J1333)</f>
        <v>47810000</v>
      </c>
      <c r="K1334" s="905">
        <f>SUM(K1316:K1333)</f>
        <v>15700000</v>
      </c>
      <c r="L1334" s="837">
        <f>SUM(L1315:L1333)</f>
        <v>130000000</v>
      </c>
      <c r="M1334" s="838">
        <f>SUM(M1316:M1333)</f>
        <v>145700000</v>
      </c>
      <c r="N1334" s="837">
        <f>SUM(N1315:N1333)</f>
        <v>50000000</v>
      </c>
      <c r="O1334" s="959">
        <f>SUM(O1316:O1333)</f>
        <v>50172000</v>
      </c>
      <c r="P1334" s="959">
        <f>SUM(P1316:P1333)</f>
        <v>7086000</v>
      </c>
      <c r="Q1334" s="959">
        <f>SUM(Q1316:Q1333)</f>
        <v>57258000</v>
      </c>
      <c r="R1334" s="1093">
        <f t="shared" si="126"/>
        <v>88442000</v>
      </c>
      <c r="S1334" s="840"/>
      <c r="T1334" s="1106"/>
    </row>
    <row r="1335" spans="1:20" x14ac:dyDescent="0.25">
      <c r="B1335" s="841"/>
      <c r="C1335" s="842"/>
      <c r="D1335" s="843"/>
      <c r="E1335" s="844"/>
      <c r="F1335" s="917"/>
      <c r="G1335" s="917"/>
      <c r="H1335" s="922"/>
      <c r="I1335" s="922"/>
      <c r="J1335" s="922"/>
      <c r="K1335" s="922"/>
      <c r="L1335" s="846"/>
      <c r="M1335" s="847"/>
      <c r="N1335" s="846"/>
      <c r="O1335" s="846"/>
      <c r="P1335" s="846"/>
      <c r="Q1335" s="846"/>
      <c r="S1335" s="848"/>
    </row>
    <row r="1336" spans="1:20" x14ac:dyDescent="0.25">
      <c r="B1336" s="841"/>
      <c r="C1336" s="842"/>
      <c r="D1336" s="843"/>
      <c r="E1336" s="844"/>
      <c r="F1336" s="917"/>
      <c r="G1336" s="917"/>
      <c r="H1336" s="922"/>
      <c r="I1336" s="922"/>
      <c r="J1336" s="922"/>
      <c r="K1336" s="922"/>
      <c r="L1336" s="846"/>
      <c r="M1336" s="847"/>
      <c r="N1336" s="846"/>
      <c r="O1336" s="846"/>
      <c r="P1336" s="846"/>
      <c r="Q1336" s="846"/>
      <c r="S1336" s="848"/>
    </row>
    <row r="1337" spans="1:20" x14ac:dyDescent="0.25">
      <c r="B1337" s="841"/>
      <c r="C1337" s="842"/>
      <c r="D1337" s="843"/>
      <c r="E1337" s="844"/>
      <c r="F1337" s="917"/>
      <c r="G1337" s="917"/>
      <c r="H1337" s="922"/>
      <c r="I1337" s="922"/>
      <c r="J1337" s="922"/>
      <c r="K1337" s="922"/>
      <c r="L1337" s="846"/>
      <c r="M1337" s="847"/>
      <c r="N1337" s="846"/>
      <c r="O1337" s="846"/>
      <c r="P1337" s="846"/>
      <c r="Q1337" s="846"/>
      <c r="S1337" s="848"/>
    </row>
    <row r="1338" spans="1:20" x14ac:dyDescent="0.25">
      <c r="B1338" s="841"/>
      <c r="C1338" s="842"/>
      <c r="D1338" s="843"/>
      <c r="E1338" s="844"/>
      <c r="F1338" s="917"/>
      <c r="G1338" s="917"/>
      <c r="H1338" s="922"/>
      <c r="I1338" s="922"/>
      <c r="J1338" s="922"/>
      <c r="K1338" s="922"/>
      <c r="L1338" s="846"/>
      <c r="M1338" s="847"/>
      <c r="N1338" s="846"/>
      <c r="O1338" s="846"/>
      <c r="P1338" s="846"/>
      <c r="Q1338" s="846"/>
      <c r="S1338" s="848"/>
    </row>
    <row r="1339" spans="1:20" x14ac:dyDescent="0.25">
      <c r="B1339" s="841"/>
      <c r="C1339" s="842"/>
      <c r="D1339" s="843"/>
      <c r="E1339" s="844"/>
      <c r="F1339" s="917"/>
      <c r="G1339" s="917"/>
      <c r="H1339" s="922"/>
      <c r="I1339" s="922"/>
      <c r="J1339" s="922"/>
      <c r="K1339" s="922"/>
      <c r="L1339" s="846"/>
      <c r="M1339" s="847"/>
      <c r="N1339" s="846"/>
      <c r="O1339" s="846"/>
      <c r="P1339" s="846"/>
      <c r="Q1339" s="846"/>
      <c r="S1339" s="848"/>
    </row>
    <row r="1340" spans="1:20" x14ac:dyDescent="0.25">
      <c r="B1340" s="841"/>
      <c r="C1340" s="842"/>
      <c r="D1340" s="843"/>
      <c r="E1340" s="844"/>
      <c r="F1340" s="917"/>
      <c r="G1340" s="917"/>
      <c r="H1340" s="922"/>
      <c r="I1340" s="922"/>
      <c r="J1340" s="922"/>
      <c r="K1340" s="922"/>
      <c r="L1340" s="846"/>
      <c r="M1340" s="847"/>
      <c r="N1340" s="846"/>
      <c r="O1340" s="846"/>
      <c r="P1340" s="846"/>
      <c r="Q1340" s="846"/>
      <c r="S1340" s="848"/>
    </row>
    <row r="1341" spans="1:20" x14ac:dyDescent="0.25">
      <c r="B1341" s="841"/>
      <c r="C1341" s="842"/>
      <c r="D1341" s="843"/>
      <c r="E1341" s="844"/>
      <c r="F1341" s="917"/>
      <c r="G1341" s="917"/>
      <c r="H1341" s="922"/>
      <c r="I1341" s="922"/>
      <c r="J1341" s="922"/>
      <c r="K1341" s="922"/>
      <c r="L1341" s="846"/>
      <c r="M1341" s="847"/>
      <c r="N1341" s="846"/>
      <c r="O1341" s="846"/>
      <c r="P1341" s="846"/>
      <c r="Q1341" s="846"/>
      <c r="S1341" s="848"/>
    </row>
    <row r="1342" spans="1:20" x14ac:dyDescent="0.25">
      <c r="B1342" s="841"/>
      <c r="C1342" s="842"/>
      <c r="D1342" s="843"/>
      <c r="E1342" s="844"/>
      <c r="F1342" s="917"/>
      <c r="G1342" s="917"/>
      <c r="H1342" s="922"/>
      <c r="I1342" s="922"/>
      <c r="J1342" s="922"/>
      <c r="K1342" s="922"/>
      <c r="L1342" s="846"/>
      <c r="M1342" s="847"/>
      <c r="N1342" s="846"/>
      <c r="O1342" s="846"/>
      <c r="P1342" s="846"/>
      <c r="Q1342" s="846"/>
      <c r="S1342" s="848"/>
    </row>
    <row r="1343" spans="1:20" x14ac:dyDescent="0.25">
      <c r="B1343" s="841"/>
      <c r="C1343" s="842"/>
      <c r="D1343" s="843"/>
      <c r="E1343" s="844"/>
      <c r="F1343" s="917"/>
      <c r="G1343" s="917"/>
      <c r="H1343" s="922"/>
      <c r="I1343" s="922"/>
      <c r="J1343" s="922"/>
      <c r="K1343" s="922"/>
      <c r="L1343" s="846"/>
      <c r="M1343" s="847"/>
      <c r="N1343" s="846"/>
      <c r="O1343" s="846"/>
      <c r="P1343" s="846"/>
      <c r="Q1343" s="846"/>
      <c r="S1343" s="848"/>
    </row>
    <row r="1344" spans="1:20" x14ac:dyDescent="0.25">
      <c r="B1344" s="841"/>
      <c r="C1344" s="842"/>
      <c r="D1344" s="843"/>
      <c r="E1344" s="844"/>
      <c r="F1344" s="917"/>
      <c r="G1344" s="917"/>
      <c r="H1344" s="922"/>
      <c r="I1344" s="922"/>
      <c r="J1344" s="922"/>
      <c r="K1344" s="922"/>
      <c r="L1344" s="846"/>
      <c r="M1344" s="847"/>
      <c r="N1344" s="846"/>
      <c r="O1344" s="846"/>
      <c r="P1344" s="846"/>
      <c r="Q1344" s="846"/>
      <c r="S1344" s="848"/>
    </row>
    <row r="1345" spans="1:20" x14ac:dyDescent="0.25">
      <c r="B1345" s="841"/>
      <c r="C1345" s="842"/>
      <c r="D1345" s="843"/>
      <c r="E1345" s="844"/>
      <c r="F1345" s="917"/>
      <c r="G1345" s="917"/>
      <c r="H1345" s="922"/>
      <c r="I1345" s="922"/>
      <c r="J1345" s="922"/>
      <c r="K1345" s="922"/>
      <c r="L1345" s="846"/>
      <c r="M1345" s="847"/>
      <c r="N1345" s="846"/>
      <c r="O1345" s="846"/>
      <c r="P1345" s="846"/>
      <c r="Q1345" s="846"/>
      <c r="S1345" s="848"/>
    </row>
    <row r="1346" spans="1:20" x14ac:dyDescent="0.25">
      <c r="B1346" s="841"/>
      <c r="C1346" s="842"/>
      <c r="D1346" s="843"/>
      <c r="E1346" s="844"/>
      <c r="F1346" s="917"/>
      <c r="G1346" s="917"/>
      <c r="H1346" s="922"/>
      <c r="I1346" s="922"/>
      <c r="J1346" s="922"/>
      <c r="K1346" s="922"/>
      <c r="L1346" s="846"/>
      <c r="M1346" s="847"/>
      <c r="N1346" s="846"/>
      <c r="O1346" s="846"/>
      <c r="P1346" s="846"/>
      <c r="Q1346" s="846"/>
      <c r="S1346" s="848"/>
    </row>
    <row r="1347" spans="1:20" x14ac:dyDescent="0.25">
      <c r="B1347" s="1238" t="s">
        <v>2129</v>
      </c>
      <c r="C1347" s="1238"/>
      <c r="D1347" s="1238"/>
      <c r="E1347" s="1238"/>
      <c r="F1347" s="1238"/>
      <c r="G1347" s="1238"/>
      <c r="H1347" s="1238"/>
      <c r="I1347" s="1238"/>
      <c r="J1347" s="1238"/>
      <c r="K1347" s="1238"/>
      <c r="L1347" s="1238"/>
      <c r="M1347" s="1238"/>
      <c r="N1347" s="1238"/>
      <c r="O1347" s="1238"/>
      <c r="P1347" s="1238"/>
      <c r="Q1347" s="1238"/>
      <c r="R1347" s="1238"/>
      <c r="S1347" s="1238"/>
    </row>
    <row r="1348" spans="1:20" x14ac:dyDescent="0.25">
      <c r="B1348" s="881" t="s">
        <v>1589</v>
      </c>
      <c r="C1348" s="882"/>
      <c r="D1348" s="883"/>
      <c r="E1348" s="883"/>
      <c r="F1348" s="883"/>
      <c r="G1348" s="883"/>
      <c r="H1348" s="884"/>
      <c r="I1348" s="884"/>
      <c r="J1348" s="884"/>
      <c r="K1348" s="884"/>
      <c r="L1348" s="884"/>
      <c r="M1348" s="885"/>
      <c r="N1348" s="884"/>
      <c r="O1348" s="884"/>
      <c r="P1348" s="884"/>
      <c r="Q1348" s="884"/>
      <c r="R1348" s="1074"/>
      <c r="S1348" s="886"/>
    </row>
    <row r="1349" spans="1:20" s="802" customFormat="1" ht="30" x14ac:dyDescent="0.25">
      <c r="B1349" s="1234" t="s">
        <v>970</v>
      </c>
      <c r="C1349" s="1239" t="s">
        <v>938</v>
      </c>
      <c r="D1349" s="1236" t="s">
        <v>1024</v>
      </c>
      <c r="E1349" s="1230" t="s">
        <v>1025</v>
      </c>
      <c r="F1349" s="1236" t="s">
        <v>1026</v>
      </c>
      <c r="G1349" s="1232" t="s">
        <v>1027</v>
      </c>
      <c r="H1349" s="803" t="s">
        <v>1862</v>
      </c>
      <c r="I1349" s="804" t="s">
        <v>1833</v>
      </c>
      <c r="J1349" s="803" t="s">
        <v>1862</v>
      </c>
      <c r="K1349" s="1228" t="s">
        <v>1948</v>
      </c>
      <c r="L1349" s="1228" t="s">
        <v>1947</v>
      </c>
      <c r="M1349" s="805" t="s">
        <v>1818</v>
      </c>
      <c r="N1349" s="1228" t="s">
        <v>1819</v>
      </c>
      <c r="O1349" s="806" t="s">
        <v>2115</v>
      </c>
      <c r="P1349" s="1090" t="s">
        <v>2135</v>
      </c>
      <c r="Q1349" s="1090" t="s">
        <v>2136</v>
      </c>
      <c r="R1349" s="1065" t="s">
        <v>2132</v>
      </c>
      <c r="S1349" s="807" t="s">
        <v>1850</v>
      </c>
      <c r="T1349" s="1110" t="s">
        <v>1028</v>
      </c>
    </row>
    <row r="1350" spans="1:20" s="802" customFormat="1" x14ac:dyDescent="0.25">
      <c r="B1350" s="1235"/>
      <c r="C1350" s="1240"/>
      <c r="D1350" s="1237"/>
      <c r="E1350" s="1231"/>
      <c r="F1350" s="1237"/>
      <c r="G1350" s="1233"/>
      <c r="H1350" s="808"/>
      <c r="I1350" s="808" t="s">
        <v>939</v>
      </c>
      <c r="J1350" s="808"/>
      <c r="K1350" s="1229"/>
      <c r="L1350" s="1229"/>
      <c r="M1350" s="809" t="s">
        <v>939</v>
      </c>
      <c r="N1350" s="1229"/>
      <c r="O1350" s="808" t="s">
        <v>939</v>
      </c>
      <c r="P1350" s="808" t="s">
        <v>939</v>
      </c>
      <c r="Q1350" s="808" t="s">
        <v>939</v>
      </c>
      <c r="R1350" s="1066" t="s">
        <v>939</v>
      </c>
      <c r="S1350" s="810"/>
      <c r="T1350" s="1107"/>
    </row>
    <row r="1351" spans="1:20" s="828" customFormat="1" x14ac:dyDescent="0.25">
      <c r="A1351" s="858" t="s">
        <v>328</v>
      </c>
      <c r="B1351" s="890" t="s">
        <v>325</v>
      </c>
      <c r="C1351" s="822" t="s">
        <v>507</v>
      </c>
      <c r="D1351" s="814" t="s">
        <v>1803</v>
      </c>
      <c r="E1351" s="907">
        <v>0</v>
      </c>
      <c r="F1351" s="890" t="s">
        <v>354</v>
      </c>
      <c r="G1351" s="896" t="s">
        <v>235</v>
      </c>
      <c r="H1351" s="871"/>
      <c r="I1351" s="871">
        <v>30000000</v>
      </c>
      <c r="J1351" s="871"/>
      <c r="K1351" s="871">
        <f>M1351</f>
        <v>0</v>
      </c>
      <c r="L1351" s="871"/>
      <c r="M1351" s="871">
        <v>0</v>
      </c>
      <c r="N1351" s="871"/>
      <c r="O1351" s="871"/>
      <c r="P1351" s="871"/>
      <c r="Q1351" s="871"/>
      <c r="R1351" s="1068">
        <f>M1351-Q1351</f>
        <v>0</v>
      </c>
      <c r="S1351" s="827"/>
      <c r="T1351" s="975"/>
    </row>
    <row r="1352" spans="1:20" s="828" customFormat="1" x14ac:dyDescent="0.25">
      <c r="A1352" s="858" t="s">
        <v>328</v>
      </c>
      <c r="B1352" s="890" t="s">
        <v>332</v>
      </c>
      <c r="C1352" s="822" t="s">
        <v>333</v>
      </c>
      <c r="D1352" s="814" t="s">
        <v>1803</v>
      </c>
      <c r="E1352" s="907">
        <v>0</v>
      </c>
      <c r="F1352" s="890" t="s">
        <v>354</v>
      </c>
      <c r="G1352" s="896" t="s">
        <v>235</v>
      </c>
      <c r="H1352" s="871"/>
      <c r="I1352" s="871">
        <v>20000000</v>
      </c>
      <c r="J1352" s="871"/>
      <c r="K1352" s="871">
        <f t="shared" ref="K1352:K1354" si="129">M1352</f>
        <v>0</v>
      </c>
      <c r="L1352" s="871"/>
      <c r="M1352" s="871">
        <v>0</v>
      </c>
      <c r="N1352" s="871"/>
      <c r="O1352" s="871"/>
      <c r="P1352" s="871"/>
      <c r="Q1352" s="871"/>
      <c r="R1352" s="1068">
        <f t="shared" ref="R1352:R1356" si="130">M1352-Q1352</f>
        <v>0</v>
      </c>
      <c r="S1352" s="827"/>
      <c r="T1352" s="822"/>
    </row>
    <row r="1353" spans="1:20" s="828" customFormat="1" ht="30" x14ac:dyDescent="0.25">
      <c r="A1353" s="858" t="s">
        <v>328</v>
      </c>
      <c r="B1353" s="890" t="s">
        <v>525</v>
      </c>
      <c r="C1353" s="822" t="s">
        <v>1083</v>
      </c>
      <c r="D1353" s="814" t="s">
        <v>1803</v>
      </c>
      <c r="E1353" s="907">
        <v>0</v>
      </c>
      <c r="F1353" s="890" t="s">
        <v>354</v>
      </c>
      <c r="G1353" s="896" t="s">
        <v>235</v>
      </c>
      <c r="H1353" s="871"/>
      <c r="I1353" s="871">
        <v>250000000</v>
      </c>
      <c r="J1353" s="871"/>
      <c r="K1353" s="871">
        <f t="shared" si="129"/>
        <v>100000000</v>
      </c>
      <c r="L1353" s="871"/>
      <c r="M1353" s="871">
        <v>100000000</v>
      </c>
      <c r="N1353" s="871"/>
      <c r="O1353" s="871">
        <v>11600000</v>
      </c>
      <c r="P1353" s="871">
        <f>Q1353-O1353</f>
        <v>0</v>
      </c>
      <c r="Q1353" s="871">
        <v>11600000</v>
      </c>
      <c r="R1353" s="1068">
        <f t="shared" si="130"/>
        <v>88400000</v>
      </c>
      <c r="S1353" s="827"/>
      <c r="T1353" s="990" t="s">
        <v>2152</v>
      </c>
    </row>
    <row r="1354" spans="1:20" s="828" customFormat="1" x14ac:dyDescent="0.25">
      <c r="A1354" s="858" t="s">
        <v>328</v>
      </c>
      <c r="B1354" s="890" t="s">
        <v>469</v>
      </c>
      <c r="C1354" s="822" t="s">
        <v>162</v>
      </c>
      <c r="D1354" s="814" t="s">
        <v>1803</v>
      </c>
      <c r="E1354" s="907">
        <v>0</v>
      </c>
      <c r="F1354" s="890" t="s">
        <v>354</v>
      </c>
      <c r="G1354" s="896" t="s">
        <v>235</v>
      </c>
      <c r="H1354" s="871">
        <v>11600000</v>
      </c>
      <c r="I1354" s="871">
        <v>25000000</v>
      </c>
      <c r="J1354" s="871">
        <v>11600000</v>
      </c>
      <c r="K1354" s="871">
        <f t="shared" si="129"/>
        <v>10000000</v>
      </c>
      <c r="L1354" s="871"/>
      <c r="M1354" s="871">
        <v>10000000</v>
      </c>
      <c r="N1354" s="871"/>
      <c r="O1354" s="871"/>
      <c r="P1354" s="871">
        <f t="shared" ref="P1354:P1355" si="131">Q1354-O1354</f>
        <v>0</v>
      </c>
      <c r="Q1354" s="871"/>
      <c r="R1354" s="1068">
        <f t="shared" si="130"/>
        <v>10000000</v>
      </c>
      <c r="S1354" s="827"/>
      <c r="T1354" s="822"/>
    </row>
    <row r="1355" spans="1:20" s="828" customFormat="1" x14ac:dyDescent="0.25">
      <c r="A1355" s="858" t="s">
        <v>328</v>
      </c>
      <c r="B1355" s="890" t="s">
        <v>467</v>
      </c>
      <c r="C1355" s="822" t="s">
        <v>163</v>
      </c>
      <c r="D1355" s="814" t="s">
        <v>1803</v>
      </c>
      <c r="E1355" s="907">
        <v>0</v>
      </c>
      <c r="F1355" s="890" t="s">
        <v>354</v>
      </c>
      <c r="G1355" s="896" t="s">
        <v>235</v>
      </c>
      <c r="H1355" s="871"/>
      <c r="I1355" s="871">
        <v>5000000</v>
      </c>
      <c r="J1355" s="871"/>
      <c r="K1355" s="871">
        <f>M1355</f>
        <v>5000000</v>
      </c>
      <c r="L1355" s="871"/>
      <c r="M1355" s="871">
        <v>5000000</v>
      </c>
      <c r="N1355" s="871"/>
      <c r="O1355" s="871"/>
      <c r="P1355" s="871">
        <f t="shared" si="131"/>
        <v>0</v>
      </c>
      <c r="Q1355" s="871"/>
      <c r="R1355" s="1068">
        <f t="shared" si="130"/>
        <v>5000000</v>
      </c>
      <c r="S1355" s="827"/>
      <c r="T1355" s="822"/>
    </row>
    <row r="1356" spans="1:20" s="828" customFormat="1" x14ac:dyDescent="0.25">
      <c r="A1356" s="858" t="s">
        <v>328</v>
      </c>
      <c r="B1356" s="887"/>
      <c r="C1356" s="833" t="s">
        <v>26</v>
      </c>
      <c r="D1356" s="887"/>
      <c r="E1356" s="897"/>
      <c r="F1356" s="887"/>
      <c r="G1356" s="898"/>
      <c r="H1356" s="768">
        <f>SUM(H1351:H1355)</f>
        <v>11600000</v>
      </c>
      <c r="I1356" s="768">
        <f>SUM(I1351:I1355)</f>
        <v>330000000</v>
      </c>
      <c r="J1356" s="768">
        <f>SUM(J1351:J1355)</f>
        <v>11600000</v>
      </c>
      <c r="K1356" s="768">
        <f>SUM(K1351:K1355)</f>
        <v>115000000</v>
      </c>
      <c r="L1356" s="768"/>
      <c r="M1356" s="768">
        <f>SUM(M1351:M1355)</f>
        <v>115000000</v>
      </c>
      <c r="N1356" s="768"/>
      <c r="O1356" s="899">
        <f>SUM(O1351:O1355)</f>
        <v>11600000</v>
      </c>
      <c r="P1356" s="1096"/>
      <c r="Q1356" s="899">
        <f>SUM(Q1351:Q1355)</f>
        <v>11600000</v>
      </c>
      <c r="R1356" s="1093">
        <f t="shared" si="130"/>
        <v>103400000</v>
      </c>
      <c r="S1356" s="908"/>
      <c r="T1356" s="1003"/>
    </row>
    <row r="1357" spans="1:20" s="828" customFormat="1" x14ac:dyDescent="0.25">
      <c r="A1357" s="858"/>
      <c r="B1357" s="888"/>
      <c r="C1357" s="842"/>
      <c r="D1357" s="888"/>
      <c r="E1357" s="902"/>
      <c r="F1357" s="888"/>
      <c r="G1357" s="903"/>
      <c r="H1357" s="771"/>
      <c r="I1357" s="771"/>
      <c r="J1357" s="771"/>
      <c r="K1357" s="771"/>
      <c r="L1357" s="771"/>
      <c r="M1357" s="771"/>
      <c r="N1357" s="771"/>
      <c r="O1357" s="771"/>
      <c r="P1357" s="771"/>
      <c r="Q1357" s="771"/>
      <c r="R1357" s="1075"/>
      <c r="S1357" s="904"/>
    </row>
    <row r="1358" spans="1:20" s="828" customFormat="1" x14ac:dyDescent="0.25">
      <c r="A1358" s="858"/>
      <c r="B1358" s="888"/>
      <c r="C1358" s="842"/>
      <c r="D1358" s="888"/>
      <c r="E1358" s="902"/>
      <c r="F1358" s="888"/>
      <c r="G1358" s="903"/>
      <c r="H1358" s="771"/>
      <c r="I1358" s="771"/>
      <c r="J1358" s="771"/>
      <c r="K1358" s="771"/>
      <c r="L1358" s="771"/>
      <c r="M1358" s="771"/>
      <c r="N1358" s="771"/>
      <c r="O1358" s="771"/>
      <c r="P1358" s="771"/>
      <c r="Q1358" s="771"/>
      <c r="R1358" s="1075"/>
      <c r="S1358" s="904"/>
    </row>
    <row r="1359" spans="1:20" x14ac:dyDescent="0.25">
      <c r="B1359" s="1238" t="s">
        <v>2128</v>
      </c>
      <c r="C1359" s="1238"/>
      <c r="D1359" s="1238"/>
      <c r="E1359" s="1238"/>
      <c r="F1359" s="1238"/>
      <c r="G1359" s="1238"/>
      <c r="H1359" s="1238"/>
      <c r="I1359" s="1238"/>
      <c r="J1359" s="1238"/>
      <c r="K1359" s="1238"/>
      <c r="L1359" s="1238"/>
      <c r="M1359" s="1238"/>
      <c r="N1359" s="1238"/>
      <c r="O1359" s="1238"/>
      <c r="P1359" s="1238"/>
      <c r="Q1359" s="1238"/>
      <c r="R1359" s="1238"/>
      <c r="S1359" s="1238"/>
    </row>
    <row r="1360" spans="1:20" x14ac:dyDescent="0.25">
      <c r="B1360" s="881" t="s">
        <v>1590</v>
      </c>
      <c r="C1360" s="882"/>
      <c r="D1360" s="883"/>
      <c r="E1360" s="883"/>
      <c r="F1360" s="883"/>
      <c r="G1360" s="883"/>
      <c r="H1360" s="884"/>
      <c r="I1360" s="884"/>
      <c r="J1360" s="884"/>
      <c r="K1360" s="884"/>
      <c r="L1360" s="884"/>
      <c r="M1360" s="885"/>
      <c r="N1360" s="884"/>
      <c r="O1360" s="884"/>
      <c r="P1360" s="884"/>
      <c r="Q1360" s="884"/>
      <c r="R1360" s="1074"/>
      <c r="S1360" s="886"/>
    </row>
    <row r="1361" spans="1:20" s="802" customFormat="1" ht="30" x14ac:dyDescent="0.25">
      <c r="B1361" s="1234" t="s">
        <v>970</v>
      </c>
      <c r="C1361" s="1239" t="s">
        <v>938</v>
      </c>
      <c r="D1361" s="1236" t="s">
        <v>1024</v>
      </c>
      <c r="E1361" s="1230" t="s">
        <v>1025</v>
      </c>
      <c r="F1361" s="1236" t="s">
        <v>1026</v>
      </c>
      <c r="G1361" s="1232" t="s">
        <v>1027</v>
      </c>
      <c r="H1361" s="803" t="s">
        <v>1862</v>
      </c>
      <c r="I1361" s="804" t="s">
        <v>1833</v>
      </c>
      <c r="J1361" s="803" t="s">
        <v>1862</v>
      </c>
      <c r="K1361" s="1228" t="s">
        <v>1948</v>
      </c>
      <c r="L1361" s="1228" t="s">
        <v>1947</v>
      </c>
      <c r="M1361" s="805" t="s">
        <v>1818</v>
      </c>
      <c r="N1361" s="1228" t="s">
        <v>1819</v>
      </c>
      <c r="O1361" s="806" t="s">
        <v>2115</v>
      </c>
      <c r="P1361" s="1090" t="s">
        <v>2135</v>
      </c>
      <c r="Q1361" s="1090" t="s">
        <v>2136</v>
      </c>
      <c r="R1361" s="1065" t="s">
        <v>2132</v>
      </c>
      <c r="S1361" s="807" t="s">
        <v>1850</v>
      </c>
      <c r="T1361" s="1110" t="s">
        <v>1028</v>
      </c>
    </row>
    <row r="1362" spans="1:20" s="802" customFormat="1" x14ac:dyDescent="0.25">
      <c r="B1362" s="1235"/>
      <c r="C1362" s="1240"/>
      <c r="D1362" s="1237"/>
      <c r="E1362" s="1231"/>
      <c r="F1362" s="1237"/>
      <c r="G1362" s="1233"/>
      <c r="H1362" s="808"/>
      <c r="I1362" s="808" t="s">
        <v>939</v>
      </c>
      <c r="J1362" s="808"/>
      <c r="K1362" s="1229"/>
      <c r="L1362" s="1229"/>
      <c r="M1362" s="809" t="s">
        <v>939</v>
      </c>
      <c r="N1362" s="1229"/>
      <c r="O1362" s="808" t="s">
        <v>939</v>
      </c>
      <c r="P1362" s="808" t="s">
        <v>939</v>
      </c>
      <c r="Q1362" s="808" t="s">
        <v>939</v>
      </c>
      <c r="R1362" s="1066" t="s">
        <v>939</v>
      </c>
      <c r="S1362" s="810"/>
      <c r="T1362" s="1107"/>
    </row>
    <row r="1363" spans="1:20" x14ac:dyDescent="0.25">
      <c r="A1363" s="858" t="s">
        <v>1806</v>
      </c>
      <c r="B1363" s="812" t="s">
        <v>24</v>
      </c>
      <c r="C1363" s="813" t="s">
        <v>290</v>
      </c>
      <c r="D1363" s="814" t="s">
        <v>1</v>
      </c>
      <c r="E1363" s="907">
        <v>0</v>
      </c>
      <c r="F1363" s="816">
        <v>23540000</v>
      </c>
      <c r="G1363" s="869" t="s">
        <v>266</v>
      </c>
      <c r="H1363" s="818">
        <v>22500000</v>
      </c>
      <c r="I1363" s="818">
        <v>61020000</v>
      </c>
      <c r="J1363" s="818">
        <v>22500000</v>
      </c>
      <c r="K1363" s="818">
        <f>M1363</f>
        <v>61020000</v>
      </c>
      <c r="L1363" s="818"/>
      <c r="M1363" s="819">
        <v>61020000</v>
      </c>
      <c r="N1363" s="818"/>
      <c r="O1363" s="818">
        <v>27000000</v>
      </c>
      <c r="P1363" s="818">
        <f>Q1363-O1363</f>
        <v>13500000</v>
      </c>
      <c r="Q1363" s="818">
        <v>40500000</v>
      </c>
      <c r="R1363" s="1068">
        <f>M1363-Q1363</f>
        <v>20520000</v>
      </c>
      <c r="S1363" s="909"/>
      <c r="T1363" s="1117"/>
    </row>
    <row r="1364" spans="1:20" x14ac:dyDescent="0.25">
      <c r="A1364" s="858" t="s">
        <v>1806</v>
      </c>
      <c r="B1364" s="825" t="s">
        <v>25</v>
      </c>
      <c r="C1364" s="822" t="s">
        <v>59</v>
      </c>
      <c r="D1364" s="814" t="s">
        <v>1803</v>
      </c>
      <c r="E1364" s="907">
        <v>0</v>
      </c>
      <c r="F1364" s="816">
        <v>23540000</v>
      </c>
      <c r="G1364" s="869" t="s">
        <v>266</v>
      </c>
      <c r="H1364" s="830"/>
      <c r="I1364" s="830">
        <v>225000</v>
      </c>
      <c r="J1364" s="830"/>
      <c r="K1364" s="830">
        <f>M1364</f>
        <v>75000</v>
      </c>
      <c r="L1364" s="830"/>
      <c r="M1364" s="826">
        <v>75000</v>
      </c>
      <c r="N1364" s="830"/>
      <c r="O1364" s="830"/>
      <c r="P1364" s="830"/>
      <c r="Q1364" s="830"/>
      <c r="R1364" s="1068"/>
      <c r="S1364" s="820"/>
      <c r="T1364" s="1104"/>
    </row>
    <row r="1365" spans="1:20" x14ac:dyDescent="0.25">
      <c r="A1365" s="858" t="s">
        <v>1806</v>
      </c>
      <c r="B1365" s="812" t="s">
        <v>2</v>
      </c>
      <c r="C1365" s="822" t="s">
        <v>60</v>
      </c>
      <c r="D1365" s="814" t="s">
        <v>1803</v>
      </c>
      <c r="E1365" s="907">
        <v>0</v>
      </c>
      <c r="F1365" s="816">
        <v>23540000</v>
      </c>
      <c r="G1365" s="869" t="s">
        <v>266</v>
      </c>
      <c r="H1365" s="830"/>
      <c r="I1365" s="830">
        <v>175000</v>
      </c>
      <c r="J1365" s="830"/>
      <c r="K1365" s="830">
        <f t="shared" ref="K1365:K1368" si="132">M1365</f>
        <v>75000</v>
      </c>
      <c r="L1365" s="830"/>
      <c r="M1365" s="826">
        <v>75000</v>
      </c>
      <c r="N1365" s="830"/>
      <c r="O1365" s="830"/>
      <c r="P1365" s="830"/>
      <c r="Q1365" s="830"/>
      <c r="R1365" s="1068"/>
      <c r="S1365" s="820"/>
      <c r="T1365" s="1104"/>
    </row>
    <row r="1366" spans="1:20" x14ac:dyDescent="0.25">
      <c r="A1366" s="858" t="s">
        <v>1806</v>
      </c>
      <c r="B1366" s="812" t="s">
        <v>34</v>
      </c>
      <c r="C1366" s="822" t="s">
        <v>761</v>
      </c>
      <c r="D1366" s="814" t="s">
        <v>1803</v>
      </c>
      <c r="E1366" s="907">
        <v>0</v>
      </c>
      <c r="F1366" s="816">
        <v>23540000</v>
      </c>
      <c r="G1366" s="869" t="s">
        <v>266</v>
      </c>
      <c r="H1366" s="830"/>
      <c r="I1366" s="830">
        <v>50000</v>
      </c>
      <c r="J1366" s="830"/>
      <c r="K1366" s="830">
        <f t="shared" si="132"/>
        <v>50000</v>
      </c>
      <c r="L1366" s="830"/>
      <c r="M1366" s="826">
        <v>50000</v>
      </c>
      <c r="N1366" s="830"/>
      <c r="O1366" s="830"/>
      <c r="P1366" s="830"/>
      <c r="Q1366" s="830"/>
      <c r="R1366" s="1068"/>
      <c r="S1366" s="820"/>
      <c r="T1366" s="1104"/>
    </row>
    <row r="1367" spans="1:20" x14ac:dyDescent="0.25">
      <c r="A1367" s="858" t="s">
        <v>1806</v>
      </c>
      <c r="B1367" s="812" t="s">
        <v>47</v>
      </c>
      <c r="C1367" s="822" t="s">
        <v>63</v>
      </c>
      <c r="D1367" s="814" t="s">
        <v>1803</v>
      </c>
      <c r="E1367" s="907">
        <v>0</v>
      </c>
      <c r="F1367" s="816">
        <v>23540000</v>
      </c>
      <c r="G1367" s="869" t="s">
        <v>266</v>
      </c>
      <c r="H1367" s="830"/>
      <c r="I1367" s="830">
        <v>90000</v>
      </c>
      <c r="J1367" s="830"/>
      <c r="K1367" s="830">
        <f t="shared" si="132"/>
        <v>90000</v>
      </c>
      <c r="L1367" s="830"/>
      <c r="M1367" s="826">
        <v>90000</v>
      </c>
      <c r="N1367" s="830"/>
      <c r="O1367" s="830"/>
      <c r="P1367" s="830"/>
      <c r="Q1367" s="830"/>
      <c r="R1367" s="1068"/>
      <c r="S1367" s="820"/>
      <c r="T1367" s="1104"/>
    </row>
    <row r="1368" spans="1:20" x14ac:dyDescent="0.25">
      <c r="A1368" s="858" t="s">
        <v>1806</v>
      </c>
      <c r="B1368" s="812" t="s">
        <v>179</v>
      </c>
      <c r="C1368" s="822" t="s">
        <v>180</v>
      </c>
      <c r="D1368" s="814" t="s">
        <v>1803</v>
      </c>
      <c r="E1368" s="907">
        <v>0</v>
      </c>
      <c r="F1368" s="816">
        <v>23540000</v>
      </c>
      <c r="G1368" s="869" t="s">
        <v>266</v>
      </c>
      <c r="H1368" s="830"/>
      <c r="I1368" s="830">
        <v>60000</v>
      </c>
      <c r="J1368" s="830"/>
      <c r="K1368" s="830">
        <f t="shared" si="132"/>
        <v>60000</v>
      </c>
      <c r="L1368" s="830"/>
      <c r="M1368" s="826">
        <v>60000</v>
      </c>
      <c r="N1368" s="830"/>
      <c r="O1368" s="830"/>
      <c r="P1368" s="830"/>
      <c r="Q1368" s="830"/>
      <c r="R1368" s="1068"/>
      <c r="S1368" s="820"/>
      <c r="T1368" s="1104"/>
    </row>
    <row r="1369" spans="1:20" x14ac:dyDescent="0.25">
      <c r="A1369" s="858" t="s">
        <v>1806</v>
      </c>
      <c r="B1369" s="860"/>
      <c r="C1369" s="833" t="s">
        <v>312</v>
      </c>
      <c r="D1369" s="861"/>
      <c r="E1369" s="862"/>
      <c r="F1369" s="863"/>
      <c r="G1369" s="863"/>
      <c r="H1369" s="837">
        <v>175000</v>
      </c>
      <c r="I1369" s="837">
        <f>SUM(I1364:I1368)</f>
        <v>600000</v>
      </c>
      <c r="J1369" s="837">
        <v>175000</v>
      </c>
      <c r="K1369" s="837">
        <f>SUM(K1364:K1368)</f>
        <v>350000</v>
      </c>
      <c r="L1369" s="837"/>
      <c r="M1369" s="838">
        <f>SUM(M1364:M1368)</f>
        <v>350000</v>
      </c>
      <c r="N1369" s="837"/>
      <c r="O1369" s="839">
        <v>200000</v>
      </c>
      <c r="P1369" s="839">
        <f>Q1369-O1369</f>
        <v>75000</v>
      </c>
      <c r="Q1369" s="839">
        <v>275000</v>
      </c>
      <c r="R1369" s="1095">
        <f t="shared" ref="R1369" si="133">M1369-Q1369</f>
        <v>75000</v>
      </c>
      <c r="S1369" s="840"/>
      <c r="T1369" s="1106"/>
    </row>
    <row r="1370" spans="1:20" x14ac:dyDescent="0.25">
      <c r="C1370" s="842"/>
      <c r="L1370" s="846"/>
      <c r="M1370" s="847"/>
      <c r="N1370" s="846"/>
      <c r="O1370" s="846"/>
      <c r="P1370" s="846"/>
      <c r="Q1370" s="846"/>
      <c r="S1370" s="848"/>
    </row>
    <row r="1371" spans="1:20" x14ac:dyDescent="0.25">
      <c r="C1371" s="842"/>
      <c r="L1371" s="846"/>
      <c r="M1371" s="847"/>
      <c r="N1371" s="846"/>
      <c r="O1371" s="846"/>
      <c r="P1371" s="846"/>
      <c r="Q1371" s="846"/>
      <c r="S1371" s="848"/>
    </row>
    <row r="1372" spans="1:20" x14ac:dyDescent="0.25">
      <c r="C1372" s="842"/>
      <c r="L1372" s="846"/>
      <c r="M1372" s="847"/>
      <c r="N1372" s="846"/>
      <c r="O1372" s="846"/>
      <c r="P1372" s="846"/>
      <c r="Q1372" s="846"/>
      <c r="S1372" s="848"/>
    </row>
    <row r="1373" spans="1:20" x14ac:dyDescent="0.25">
      <c r="C1373" s="842"/>
      <c r="L1373" s="846"/>
      <c r="M1373" s="847"/>
      <c r="N1373" s="846"/>
      <c r="O1373" s="846"/>
      <c r="P1373" s="846"/>
      <c r="Q1373" s="846"/>
      <c r="S1373" s="848"/>
    </row>
    <row r="1374" spans="1:20" x14ac:dyDescent="0.25">
      <c r="C1374" s="842"/>
      <c r="L1374" s="846"/>
      <c r="M1374" s="847"/>
      <c r="N1374" s="846"/>
      <c r="O1374" s="846"/>
      <c r="P1374" s="846"/>
      <c r="Q1374" s="846"/>
      <c r="S1374" s="848"/>
    </row>
    <row r="1375" spans="1:20" x14ac:dyDescent="0.25">
      <c r="C1375" s="842"/>
      <c r="L1375" s="846"/>
      <c r="M1375" s="847"/>
      <c r="N1375" s="846"/>
      <c r="O1375" s="846"/>
      <c r="P1375" s="846"/>
      <c r="Q1375" s="846"/>
      <c r="S1375" s="848"/>
    </row>
    <row r="1376" spans="1:20" x14ac:dyDescent="0.25">
      <c r="C1376" s="842"/>
      <c r="L1376" s="846"/>
      <c r="M1376" s="847"/>
      <c r="N1376" s="846"/>
      <c r="O1376" s="846"/>
      <c r="P1376" s="846"/>
      <c r="Q1376" s="846"/>
      <c r="S1376" s="848"/>
    </row>
    <row r="1377" spans="1:20" x14ac:dyDescent="0.25">
      <c r="C1377" s="842"/>
      <c r="L1377" s="846"/>
      <c r="M1377" s="847"/>
      <c r="N1377" s="846"/>
      <c r="O1377" s="846"/>
      <c r="P1377" s="846"/>
      <c r="Q1377" s="846"/>
      <c r="S1377" s="848"/>
    </row>
    <row r="1378" spans="1:20" x14ac:dyDescent="0.25">
      <c r="C1378" s="842"/>
      <c r="L1378" s="846"/>
      <c r="M1378" s="847"/>
      <c r="N1378" s="846"/>
      <c r="O1378" s="846"/>
      <c r="P1378" s="846"/>
      <c r="Q1378" s="846"/>
      <c r="S1378" s="848"/>
    </row>
    <row r="1379" spans="1:20" x14ac:dyDescent="0.25">
      <c r="C1379" s="842"/>
      <c r="L1379" s="846"/>
      <c r="M1379" s="847"/>
      <c r="N1379" s="846"/>
      <c r="O1379" s="846"/>
      <c r="P1379" s="846"/>
      <c r="Q1379" s="846"/>
      <c r="S1379" s="848"/>
    </row>
    <row r="1380" spans="1:20" x14ac:dyDescent="0.25">
      <c r="C1380" s="842"/>
      <c r="L1380" s="846"/>
      <c r="M1380" s="847"/>
      <c r="N1380" s="846"/>
      <c r="O1380" s="846"/>
      <c r="P1380" s="846"/>
      <c r="Q1380" s="846"/>
      <c r="S1380" s="848"/>
    </row>
    <row r="1381" spans="1:20" x14ac:dyDescent="0.25">
      <c r="B1381" s="1238" t="s">
        <v>2128</v>
      </c>
      <c r="C1381" s="1238"/>
      <c r="D1381" s="1238"/>
      <c r="E1381" s="1238"/>
      <c r="F1381" s="1238"/>
      <c r="G1381" s="1238"/>
      <c r="H1381" s="1238"/>
      <c r="I1381" s="1238"/>
      <c r="J1381" s="1238"/>
      <c r="K1381" s="1238"/>
      <c r="L1381" s="1238"/>
      <c r="M1381" s="1238"/>
      <c r="N1381" s="1238"/>
      <c r="O1381" s="1238"/>
      <c r="P1381" s="1238"/>
      <c r="Q1381" s="1238"/>
      <c r="R1381" s="1238"/>
      <c r="S1381" s="1238"/>
    </row>
    <row r="1382" spans="1:20" x14ac:dyDescent="0.25">
      <c r="B1382" s="881" t="s">
        <v>1591</v>
      </c>
      <c r="C1382" s="882"/>
      <c r="D1382" s="883"/>
      <c r="E1382" s="883"/>
      <c r="F1382" s="883"/>
      <c r="G1382" s="883"/>
      <c r="H1382" s="884"/>
      <c r="I1382" s="884"/>
      <c r="J1382" s="884"/>
      <c r="K1382" s="884"/>
      <c r="L1382" s="884"/>
      <c r="M1382" s="885"/>
      <c r="N1382" s="884"/>
      <c r="O1382" s="884"/>
      <c r="P1382" s="884"/>
      <c r="Q1382" s="884"/>
      <c r="R1382" s="1074"/>
      <c r="S1382" s="886"/>
    </row>
    <row r="1383" spans="1:20" s="802" customFormat="1" ht="30" x14ac:dyDescent="0.25">
      <c r="B1383" s="1234" t="s">
        <v>970</v>
      </c>
      <c r="C1383" s="1239" t="s">
        <v>938</v>
      </c>
      <c r="D1383" s="1236" t="s">
        <v>1024</v>
      </c>
      <c r="E1383" s="1230" t="s">
        <v>1025</v>
      </c>
      <c r="F1383" s="1236" t="s">
        <v>1026</v>
      </c>
      <c r="G1383" s="1232" t="s">
        <v>1027</v>
      </c>
      <c r="H1383" s="803" t="s">
        <v>1862</v>
      </c>
      <c r="I1383" s="804" t="s">
        <v>1833</v>
      </c>
      <c r="J1383" s="803" t="s">
        <v>1862</v>
      </c>
      <c r="K1383" s="1228" t="s">
        <v>1948</v>
      </c>
      <c r="L1383" s="1228" t="s">
        <v>1947</v>
      </c>
      <c r="M1383" s="805" t="s">
        <v>1818</v>
      </c>
      <c r="N1383" s="1228" t="s">
        <v>1819</v>
      </c>
      <c r="O1383" s="806" t="s">
        <v>2115</v>
      </c>
      <c r="P1383" s="1090" t="s">
        <v>2135</v>
      </c>
      <c r="Q1383" s="1090" t="s">
        <v>2136</v>
      </c>
      <c r="R1383" s="1065" t="s">
        <v>2132</v>
      </c>
      <c r="S1383" s="807" t="s">
        <v>1850</v>
      </c>
      <c r="T1383" s="1110" t="s">
        <v>1028</v>
      </c>
    </row>
    <row r="1384" spans="1:20" s="802" customFormat="1" x14ac:dyDescent="0.25">
      <c r="B1384" s="1235"/>
      <c r="C1384" s="1240"/>
      <c r="D1384" s="1237"/>
      <c r="E1384" s="1231"/>
      <c r="F1384" s="1237"/>
      <c r="G1384" s="1233"/>
      <c r="H1384" s="808"/>
      <c r="I1384" s="808" t="s">
        <v>939</v>
      </c>
      <c r="J1384" s="808"/>
      <c r="K1384" s="1229"/>
      <c r="L1384" s="1229"/>
      <c r="M1384" s="809" t="s">
        <v>939</v>
      </c>
      <c r="N1384" s="1229"/>
      <c r="O1384" s="808" t="s">
        <v>939</v>
      </c>
      <c r="P1384" s="808" t="s">
        <v>939</v>
      </c>
      <c r="Q1384" s="808" t="s">
        <v>939</v>
      </c>
      <c r="R1384" s="1066" t="s">
        <v>939</v>
      </c>
      <c r="S1384" s="810"/>
      <c r="T1384" s="1107"/>
    </row>
    <row r="1385" spans="1:20" ht="14.65" customHeight="1" x14ac:dyDescent="0.25">
      <c r="A1385" s="858" t="s">
        <v>339</v>
      </c>
      <c r="B1385" s="812" t="s">
        <v>24</v>
      </c>
      <c r="C1385" s="813" t="s">
        <v>290</v>
      </c>
      <c r="D1385" s="814" t="s">
        <v>1</v>
      </c>
      <c r="E1385" s="907">
        <v>0</v>
      </c>
      <c r="F1385" s="816">
        <v>23540000</v>
      </c>
      <c r="G1385" s="817" t="s">
        <v>266</v>
      </c>
      <c r="H1385" s="818">
        <v>543490386</v>
      </c>
      <c r="I1385" s="818">
        <v>1328763200</v>
      </c>
      <c r="J1385" s="818">
        <v>543490386</v>
      </c>
      <c r="K1385" s="818">
        <f>M1385</f>
        <v>1328763200</v>
      </c>
      <c r="L1385" s="818"/>
      <c r="M1385" s="819">
        <v>1328763200</v>
      </c>
      <c r="N1385" s="818"/>
      <c r="O1385" s="818">
        <v>656778195</v>
      </c>
      <c r="P1385" s="818">
        <f>Q1385-O1385</f>
        <v>325026089.23000002</v>
      </c>
      <c r="Q1385" s="818">
        <v>981804284.23000002</v>
      </c>
      <c r="R1385" s="1068">
        <f>M1385-Q1385</f>
        <v>346958915.76999998</v>
      </c>
      <c r="S1385" s="909"/>
      <c r="T1385" s="1104"/>
    </row>
    <row r="1386" spans="1:20" ht="14.65" customHeight="1" x14ac:dyDescent="0.25">
      <c r="A1386" s="858" t="s">
        <v>339</v>
      </c>
      <c r="B1386" s="825" t="s">
        <v>25</v>
      </c>
      <c r="C1386" s="822" t="s">
        <v>59</v>
      </c>
      <c r="D1386" s="814" t="s">
        <v>149</v>
      </c>
      <c r="E1386" s="907">
        <v>0</v>
      </c>
      <c r="F1386" s="816">
        <v>23540000</v>
      </c>
      <c r="G1386" s="817" t="s">
        <v>266</v>
      </c>
      <c r="H1386" s="920">
        <v>1000000</v>
      </c>
      <c r="I1386" s="920">
        <v>3864000</v>
      </c>
      <c r="J1386" s="920">
        <v>1000000</v>
      </c>
      <c r="K1386" s="920">
        <f>M1386-L1386</f>
        <v>2864000</v>
      </c>
      <c r="L1386" s="920"/>
      <c r="M1386" s="871">
        <v>2864000</v>
      </c>
      <c r="N1386" s="920"/>
      <c r="O1386" s="920"/>
      <c r="P1386" s="920"/>
      <c r="Q1386" s="920"/>
      <c r="R1386" s="1068">
        <f t="shared" ref="R1386:R1402" si="134">M1386-Q1386</f>
        <v>2864000</v>
      </c>
      <c r="S1386" s="872"/>
      <c r="T1386" s="1104"/>
    </row>
    <row r="1387" spans="1:20" ht="14.65" customHeight="1" x14ac:dyDescent="0.25">
      <c r="A1387" s="858" t="s">
        <v>339</v>
      </c>
      <c r="B1387" s="812" t="s">
        <v>3</v>
      </c>
      <c r="C1387" s="822" t="s">
        <v>4</v>
      </c>
      <c r="D1387" s="814" t="s">
        <v>149</v>
      </c>
      <c r="E1387" s="907">
        <v>0</v>
      </c>
      <c r="F1387" s="816">
        <v>23540000</v>
      </c>
      <c r="G1387" s="817" t="s">
        <v>266</v>
      </c>
      <c r="H1387" s="920">
        <v>1500000</v>
      </c>
      <c r="I1387" s="920">
        <v>5040000</v>
      </c>
      <c r="J1387" s="920">
        <v>1500000</v>
      </c>
      <c r="K1387" s="920">
        <f t="shared" ref="K1387:K1401" si="135">M1387-L1387</f>
        <v>3040000</v>
      </c>
      <c r="L1387" s="920"/>
      <c r="M1387" s="871">
        <v>3040000</v>
      </c>
      <c r="N1387" s="920"/>
      <c r="O1387" s="920"/>
      <c r="P1387" s="920"/>
      <c r="Q1387" s="920"/>
      <c r="R1387" s="1068">
        <f t="shared" si="134"/>
        <v>3040000</v>
      </c>
      <c r="S1387" s="872"/>
      <c r="T1387" s="1104"/>
    </row>
    <row r="1388" spans="1:20" ht="14.65" customHeight="1" x14ac:dyDescent="0.25">
      <c r="A1388" s="858" t="s">
        <v>339</v>
      </c>
      <c r="B1388" s="812" t="s">
        <v>106</v>
      </c>
      <c r="C1388" s="822" t="s">
        <v>107</v>
      </c>
      <c r="D1388" s="814" t="s">
        <v>149</v>
      </c>
      <c r="E1388" s="907">
        <v>0</v>
      </c>
      <c r="F1388" s="816">
        <v>23540000</v>
      </c>
      <c r="G1388" s="817" t="s">
        <v>266</v>
      </c>
      <c r="H1388" s="920"/>
      <c r="I1388" s="920">
        <v>60000000</v>
      </c>
      <c r="J1388" s="920"/>
      <c r="K1388" s="920">
        <f t="shared" si="135"/>
        <v>30000000</v>
      </c>
      <c r="L1388" s="920"/>
      <c r="M1388" s="871">
        <v>30000000</v>
      </c>
      <c r="N1388" s="920"/>
      <c r="O1388" s="920"/>
      <c r="P1388" s="920"/>
      <c r="Q1388" s="920"/>
      <c r="R1388" s="1068">
        <f t="shared" si="134"/>
        <v>30000000</v>
      </c>
      <c r="S1388" s="872"/>
      <c r="T1388" s="1104"/>
    </row>
    <row r="1389" spans="1:20" ht="14.65" customHeight="1" x14ac:dyDescent="0.25">
      <c r="A1389" s="858" t="s">
        <v>339</v>
      </c>
      <c r="B1389" s="812" t="s">
        <v>136</v>
      </c>
      <c r="C1389" s="822" t="s">
        <v>137</v>
      </c>
      <c r="D1389" s="814" t="s">
        <v>149</v>
      </c>
      <c r="E1389" s="907">
        <v>0</v>
      </c>
      <c r="F1389" s="816">
        <v>23540000</v>
      </c>
      <c r="G1389" s="817" t="s">
        <v>266</v>
      </c>
      <c r="H1389" s="920"/>
      <c r="I1389" s="920">
        <v>128000</v>
      </c>
      <c r="J1389" s="920"/>
      <c r="K1389" s="920">
        <f t="shared" si="135"/>
        <v>128000</v>
      </c>
      <c r="L1389" s="920"/>
      <c r="M1389" s="871">
        <v>128000</v>
      </c>
      <c r="N1389" s="920"/>
      <c r="O1389" s="920"/>
      <c r="P1389" s="920"/>
      <c r="Q1389" s="920"/>
      <c r="R1389" s="1068">
        <f t="shared" si="134"/>
        <v>128000</v>
      </c>
      <c r="S1389" s="872"/>
      <c r="T1389" s="1104"/>
    </row>
    <row r="1390" spans="1:20" ht="14.65" customHeight="1" x14ac:dyDescent="0.25">
      <c r="A1390" s="858" t="s">
        <v>339</v>
      </c>
      <c r="B1390" s="812" t="s">
        <v>5</v>
      </c>
      <c r="C1390" s="822" t="s">
        <v>6</v>
      </c>
      <c r="D1390" s="814" t="s">
        <v>149</v>
      </c>
      <c r="E1390" s="907">
        <v>0</v>
      </c>
      <c r="F1390" s="816">
        <v>23540000</v>
      </c>
      <c r="G1390" s="817" t="s">
        <v>266</v>
      </c>
      <c r="H1390" s="920"/>
      <c r="I1390" s="920">
        <v>148000</v>
      </c>
      <c r="J1390" s="920"/>
      <c r="K1390" s="920">
        <f t="shared" si="135"/>
        <v>148000</v>
      </c>
      <c r="L1390" s="920"/>
      <c r="M1390" s="871">
        <v>148000</v>
      </c>
      <c r="N1390" s="920"/>
      <c r="O1390" s="920"/>
      <c r="P1390" s="920"/>
      <c r="Q1390" s="920"/>
      <c r="R1390" s="1068">
        <f t="shared" si="134"/>
        <v>148000</v>
      </c>
      <c r="S1390" s="872"/>
      <c r="T1390" s="1104"/>
    </row>
    <row r="1391" spans="1:20" s="828" customFormat="1" ht="14.65" customHeight="1" x14ac:dyDescent="0.25">
      <c r="A1391" s="939" t="s">
        <v>339</v>
      </c>
      <c r="B1391" s="812" t="s">
        <v>73</v>
      </c>
      <c r="C1391" s="822" t="s">
        <v>74</v>
      </c>
      <c r="D1391" s="890" t="s">
        <v>149</v>
      </c>
      <c r="E1391" s="907">
        <v>0</v>
      </c>
      <c r="F1391" s="812">
        <v>23540000</v>
      </c>
      <c r="G1391" s="825" t="s">
        <v>266</v>
      </c>
      <c r="H1391" s="871"/>
      <c r="I1391" s="871">
        <v>60000000</v>
      </c>
      <c r="J1391" s="871"/>
      <c r="K1391" s="871">
        <f t="shared" si="135"/>
        <v>500000</v>
      </c>
      <c r="L1391" s="871"/>
      <c r="M1391" s="871">
        <v>500000</v>
      </c>
      <c r="N1391" s="871">
        <v>30000000</v>
      </c>
      <c r="O1391" s="871"/>
      <c r="P1391" s="871"/>
      <c r="Q1391" s="871"/>
      <c r="R1391" s="1068">
        <f t="shared" si="134"/>
        <v>500000</v>
      </c>
      <c r="S1391" s="960"/>
      <c r="T1391" s="1125"/>
    </row>
    <row r="1392" spans="1:20" s="828" customFormat="1" ht="14.65" customHeight="1" x14ac:dyDescent="0.25">
      <c r="A1392" s="939" t="s">
        <v>339</v>
      </c>
      <c r="B1392" s="812" t="s">
        <v>201</v>
      </c>
      <c r="C1392" s="822" t="s">
        <v>202</v>
      </c>
      <c r="D1392" s="890" t="s">
        <v>149</v>
      </c>
      <c r="E1392" s="907">
        <v>0</v>
      </c>
      <c r="F1392" s="812">
        <v>23540000</v>
      </c>
      <c r="G1392" s="825" t="s">
        <v>266</v>
      </c>
      <c r="H1392" s="871"/>
      <c r="I1392" s="871">
        <v>50000000</v>
      </c>
      <c r="J1392" s="871"/>
      <c r="K1392" s="871">
        <f>M1392-L1392</f>
        <v>0</v>
      </c>
      <c r="L1392" s="871">
        <v>69500000</v>
      </c>
      <c r="M1392" s="871">
        <v>69500000</v>
      </c>
      <c r="N1392" s="871"/>
      <c r="O1392" s="871"/>
      <c r="P1392" s="871"/>
      <c r="Q1392" s="871"/>
      <c r="R1392" s="1068">
        <f t="shared" si="134"/>
        <v>69500000</v>
      </c>
      <c r="S1392" s="961" t="s">
        <v>1958</v>
      </c>
      <c r="T1392" s="822"/>
    </row>
    <row r="1393" spans="1:20" s="831" customFormat="1" ht="14.65" customHeight="1" x14ac:dyDescent="0.25">
      <c r="A1393" s="858" t="s">
        <v>339</v>
      </c>
      <c r="B1393" s="812" t="s">
        <v>32</v>
      </c>
      <c r="C1393" s="822" t="s">
        <v>33</v>
      </c>
      <c r="D1393" s="814" t="s">
        <v>149</v>
      </c>
      <c r="E1393" s="907">
        <v>0</v>
      </c>
      <c r="F1393" s="816">
        <v>23540000</v>
      </c>
      <c r="G1393" s="817" t="s">
        <v>266</v>
      </c>
      <c r="H1393" s="920"/>
      <c r="I1393" s="920">
        <v>200000</v>
      </c>
      <c r="J1393" s="920"/>
      <c r="K1393" s="920">
        <f t="shared" si="135"/>
        <v>200000</v>
      </c>
      <c r="L1393" s="920"/>
      <c r="M1393" s="871">
        <v>200000</v>
      </c>
      <c r="N1393" s="920"/>
      <c r="O1393" s="920"/>
      <c r="P1393" s="920"/>
      <c r="Q1393" s="920"/>
      <c r="R1393" s="1068">
        <f t="shared" si="134"/>
        <v>200000</v>
      </c>
      <c r="S1393" s="872"/>
      <c r="T1393" s="1105"/>
    </row>
    <row r="1394" spans="1:20" ht="14.65" customHeight="1" x14ac:dyDescent="0.25">
      <c r="A1394" s="858" t="s">
        <v>339</v>
      </c>
      <c r="B1394" s="812" t="s">
        <v>9</v>
      </c>
      <c r="C1394" s="822" t="s">
        <v>10</v>
      </c>
      <c r="D1394" s="814" t="s">
        <v>149</v>
      </c>
      <c r="E1394" s="907">
        <v>0</v>
      </c>
      <c r="F1394" s="816">
        <v>23540000</v>
      </c>
      <c r="G1394" s="817" t="s">
        <v>266</v>
      </c>
      <c r="H1394" s="920"/>
      <c r="I1394" s="920">
        <v>600000</v>
      </c>
      <c r="J1394" s="920"/>
      <c r="K1394" s="920">
        <f t="shared" si="135"/>
        <v>600000</v>
      </c>
      <c r="L1394" s="920"/>
      <c r="M1394" s="871">
        <v>600000</v>
      </c>
      <c r="N1394" s="920"/>
      <c r="O1394" s="920"/>
      <c r="P1394" s="920"/>
      <c r="Q1394" s="920"/>
      <c r="R1394" s="1068">
        <f t="shared" si="134"/>
        <v>600000</v>
      </c>
      <c r="S1394" s="872"/>
      <c r="T1394" s="1104"/>
    </row>
    <row r="1395" spans="1:20" s="828" customFormat="1" ht="14.65" customHeight="1" x14ac:dyDescent="0.25">
      <c r="A1395" s="939" t="s">
        <v>339</v>
      </c>
      <c r="B1395" s="812" t="s">
        <v>13</v>
      </c>
      <c r="C1395" s="822" t="s">
        <v>14</v>
      </c>
      <c r="D1395" s="890" t="s">
        <v>149</v>
      </c>
      <c r="E1395" s="907">
        <v>0</v>
      </c>
      <c r="F1395" s="812">
        <v>23540000</v>
      </c>
      <c r="G1395" s="825" t="s">
        <v>266</v>
      </c>
      <c r="H1395" s="871">
        <v>9210000</v>
      </c>
      <c r="I1395" s="871">
        <v>50000000</v>
      </c>
      <c r="J1395" s="871">
        <v>9210000</v>
      </c>
      <c r="K1395" s="871">
        <f t="shared" si="135"/>
        <v>30000000</v>
      </c>
      <c r="L1395" s="871">
        <v>0</v>
      </c>
      <c r="M1395" s="871">
        <v>30000000</v>
      </c>
      <c r="N1395" s="871">
        <v>20000000</v>
      </c>
      <c r="O1395" s="871">
        <v>9210000</v>
      </c>
      <c r="P1395" s="871">
        <f>Q1395-O1395</f>
        <v>0</v>
      </c>
      <c r="Q1395" s="871">
        <v>9210000</v>
      </c>
      <c r="R1395" s="1068">
        <f t="shared" si="134"/>
        <v>20790000</v>
      </c>
      <c r="S1395" s="960"/>
      <c r="T1395" s="1123"/>
    </row>
    <row r="1396" spans="1:20" ht="14.65" customHeight="1" x14ac:dyDescent="0.25">
      <c r="A1396" s="858" t="s">
        <v>339</v>
      </c>
      <c r="B1396" s="812" t="s">
        <v>123</v>
      </c>
      <c r="C1396" s="822" t="s">
        <v>124</v>
      </c>
      <c r="D1396" s="814" t="s">
        <v>149</v>
      </c>
      <c r="E1396" s="907">
        <v>0</v>
      </c>
      <c r="F1396" s="816">
        <v>23540000</v>
      </c>
      <c r="G1396" s="817" t="s">
        <v>266</v>
      </c>
      <c r="H1396" s="920"/>
      <c r="I1396" s="920">
        <v>240000</v>
      </c>
      <c r="J1396" s="920"/>
      <c r="K1396" s="920">
        <f t="shared" si="135"/>
        <v>240000</v>
      </c>
      <c r="L1396" s="920"/>
      <c r="M1396" s="871">
        <v>240000</v>
      </c>
      <c r="N1396" s="920"/>
      <c r="O1396" s="920"/>
      <c r="P1396" s="920"/>
      <c r="Q1396" s="920"/>
      <c r="R1396" s="1068">
        <f t="shared" si="134"/>
        <v>240000</v>
      </c>
      <c r="S1396" s="872"/>
      <c r="T1396" s="1104"/>
    </row>
    <row r="1397" spans="1:20" ht="14.65" customHeight="1" x14ac:dyDescent="0.25">
      <c r="A1397" s="858" t="s">
        <v>339</v>
      </c>
      <c r="B1397" s="812" t="s">
        <v>35</v>
      </c>
      <c r="C1397" s="822" t="s">
        <v>36</v>
      </c>
      <c r="D1397" s="814" t="s">
        <v>149</v>
      </c>
      <c r="E1397" s="907">
        <v>0</v>
      </c>
      <c r="F1397" s="816">
        <v>23540000</v>
      </c>
      <c r="G1397" s="817" t="s">
        <v>266</v>
      </c>
      <c r="H1397" s="920"/>
      <c r="I1397" s="920">
        <v>110000</v>
      </c>
      <c r="J1397" s="920"/>
      <c r="K1397" s="920">
        <f t="shared" si="135"/>
        <v>110000</v>
      </c>
      <c r="L1397" s="920"/>
      <c r="M1397" s="871">
        <v>110000</v>
      </c>
      <c r="N1397" s="920"/>
      <c r="O1397" s="920"/>
      <c r="P1397" s="920"/>
      <c r="Q1397" s="920"/>
      <c r="R1397" s="1068">
        <f t="shared" si="134"/>
        <v>110000</v>
      </c>
      <c r="S1397" s="872"/>
      <c r="T1397" s="1104"/>
    </row>
    <row r="1398" spans="1:20" ht="14.65" customHeight="1" x14ac:dyDescent="0.25">
      <c r="A1398" s="858" t="s">
        <v>339</v>
      </c>
      <c r="B1398" s="812" t="s">
        <v>15</v>
      </c>
      <c r="C1398" s="822" t="s">
        <v>436</v>
      </c>
      <c r="D1398" s="814" t="s">
        <v>149</v>
      </c>
      <c r="E1398" s="907">
        <v>0</v>
      </c>
      <c r="F1398" s="816">
        <v>23540000</v>
      </c>
      <c r="G1398" s="817" t="s">
        <v>266</v>
      </c>
      <c r="H1398" s="920"/>
      <c r="I1398" s="920">
        <v>220000</v>
      </c>
      <c r="J1398" s="920"/>
      <c r="K1398" s="920">
        <f t="shared" si="135"/>
        <v>220000</v>
      </c>
      <c r="L1398" s="920"/>
      <c r="M1398" s="871">
        <v>220000</v>
      </c>
      <c r="N1398" s="920"/>
      <c r="O1398" s="920"/>
      <c r="P1398" s="920"/>
      <c r="Q1398" s="920"/>
      <c r="R1398" s="1068">
        <f t="shared" si="134"/>
        <v>220000</v>
      </c>
      <c r="S1398" s="872"/>
      <c r="T1398" s="1104"/>
    </row>
    <row r="1399" spans="1:20" ht="14.65" customHeight="1" x14ac:dyDescent="0.25">
      <c r="A1399" s="858" t="s">
        <v>339</v>
      </c>
      <c r="B1399" s="812" t="s">
        <v>19</v>
      </c>
      <c r="C1399" s="822" t="s">
        <v>20</v>
      </c>
      <c r="D1399" s="814" t="s">
        <v>149</v>
      </c>
      <c r="E1399" s="907">
        <v>0</v>
      </c>
      <c r="F1399" s="816">
        <v>23540000</v>
      </c>
      <c r="G1399" s="817" t="s">
        <v>266</v>
      </c>
      <c r="H1399" s="920"/>
      <c r="I1399" s="920">
        <v>50000</v>
      </c>
      <c r="J1399" s="920"/>
      <c r="K1399" s="920">
        <f t="shared" si="135"/>
        <v>50000</v>
      </c>
      <c r="L1399" s="920"/>
      <c r="M1399" s="871">
        <v>50000</v>
      </c>
      <c r="N1399" s="920"/>
      <c r="O1399" s="920"/>
      <c r="P1399" s="920"/>
      <c r="Q1399" s="920"/>
      <c r="R1399" s="1068">
        <f t="shared" si="134"/>
        <v>50000</v>
      </c>
      <c r="S1399" s="872"/>
      <c r="T1399" s="1104"/>
    </row>
    <row r="1400" spans="1:20" ht="14.65" customHeight="1" x14ac:dyDescent="0.25">
      <c r="A1400" s="858" t="s">
        <v>339</v>
      </c>
      <c r="B1400" s="812" t="s">
        <v>37</v>
      </c>
      <c r="C1400" s="822" t="s">
        <v>38</v>
      </c>
      <c r="D1400" s="814" t="s">
        <v>149</v>
      </c>
      <c r="E1400" s="907">
        <v>0</v>
      </c>
      <c r="F1400" s="816">
        <v>23540000</v>
      </c>
      <c r="G1400" s="817" t="s">
        <v>266</v>
      </c>
      <c r="H1400" s="920">
        <v>1000000</v>
      </c>
      <c r="I1400" s="920">
        <v>2400000</v>
      </c>
      <c r="J1400" s="920">
        <v>1000000</v>
      </c>
      <c r="K1400" s="920">
        <f t="shared" si="135"/>
        <v>1400000</v>
      </c>
      <c r="L1400" s="920"/>
      <c r="M1400" s="871">
        <v>1400000</v>
      </c>
      <c r="N1400" s="920"/>
      <c r="O1400" s="920">
        <v>1000000</v>
      </c>
      <c r="P1400" s="920">
        <f>Q1400-O1400</f>
        <v>0</v>
      </c>
      <c r="Q1400" s="920">
        <v>1000000</v>
      </c>
      <c r="R1400" s="1068">
        <f t="shared" si="134"/>
        <v>400000</v>
      </c>
      <c r="S1400" s="872"/>
      <c r="T1400" s="1104"/>
    </row>
    <row r="1401" spans="1:20" ht="14.65" customHeight="1" x14ac:dyDescent="0.25">
      <c r="A1401" s="858" t="s">
        <v>339</v>
      </c>
      <c r="B1401" s="812" t="s">
        <v>340</v>
      </c>
      <c r="C1401" s="822" t="s">
        <v>341</v>
      </c>
      <c r="D1401" s="814" t="s">
        <v>149</v>
      </c>
      <c r="E1401" s="907">
        <v>0</v>
      </c>
      <c r="F1401" s="816">
        <v>23540000</v>
      </c>
      <c r="G1401" s="817" t="s">
        <v>266</v>
      </c>
      <c r="H1401" s="920"/>
      <c r="I1401" s="920">
        <v>400000000</v>
      </c>
      <c r="J1401" s="920"/>
      <c r="K1401" s="920">
        <f t="shared" si="135"/>
        <v>70000000</v>
      </c>
      <c r="L1401" s="920"/>
      <c r="M1401" s="871">
        <v>70000000</v>
      </c>
      <c r="N1401" s="920"/>
      <c r="O1401" s="920">
        <v>3000000</v>
      </c>
      <c r="P1401" s="920">
        <f>Q1401-O1401</f>
        <v>1500000</v>
      </c>
      <c r="Q1401" s="920">
        <v>4500000</v>
      </c>
      <c r="R1401" s="1068">
        <f t="shared" si="134"/>
        <v>65500000</v>
      </c>
      <c r="S1401" s="872"/>
      <c r="T1401" s="1104"/>
    </row>
    <row r="1402" spans="1:20" ht="14.65" customHeight="1" x14ac:dyDescent="0.25">
      <c r="A1402" s="858" t="s">
        <v>339</v>
      </c>
      <c r="B1402" s="832"/>
      <c r="C1402" s="833" t="s">
        <v>312</v>
      </c>
      <c r="D1402" s="834"/>
      <c r="E1402" s="835"/>
      <c r="F1402" s="916"/>
      <c r="G1402" s="916"/>
      <c r="H1402" s="962">
        <f>SUM(H1386:H1401)</f>
        <v>12710000</v>
      </c>
      <c r="I1402" s="963">
        <f>SUM(I1386:I1401)</f>
        <v>633000000</v>
      </c>
      <c r="J1402" s="962">
        <f>SUM(J1386:J1401)</f>
        <v>12710000</v>
      </c>
      <c r="K1402" s="964">
        <f>SUM(K1386:K1401)</f>
        <v>139500000</v>
      </c>
      <c r="L1402" s="963">
        <f>SUM(L1385:L1401)</f>
        <v>69500000</v>
      </c>
      <c r="M1402" s="768">
        <f>SUM(M1386:M1401)</f>
        <v>209000000</v>
      </c>
      <c r="N1402" s="963">
        <f>SUM(N1385:N1401)</f>
        <v>50000000</v>
      </c>
      <c r="O1402" s="899">
        <f>SUM(O1386:O1401)</f>
        <v>13210000</v>
      </c>
      <c r="P1402" s="899">
        <f>SUM(P1386:P1401)</f>
        <v>1500000</v>
      </c>
      <c r="Q1402" s="899">
        <f>SUM(Q1386:Q1401)</f>
        <v>14710000</v>
      </c>
      <c r="R1402" s="1093">
        <f t="shared" si="134"/>
        <v>194290000</v>
      </c>
      <c r="S1402" s="876"/>
      <c r="T1402" s="1106"/>
    </row>
    <row r="1403" spans="1:20" x14ac:dyDescent="0.25">
      <c r="A1403" s="858"/>
      <c r="B1403" s="841"/>
      <c r="C1403" s="842"/>
      <c r="D1403" s="843"/>
      <c r="E1403" s="844"/>
      <c r="F1403" s="917"/>
      <c r="G1403" s="917"/>
      <c r="H1403" s="965"/>
      <c r="I1403" s="966"/>
      <c r="J1403" s="965"/>
      <c r="K1403" s="965"/>
      <c r="L1403" s="966"/>
      <c r="M1403" s="771"/>
      <c r="N1403" s="966"/>
      <c r="O1403" s="966"/>
      <c r="P1403" s="966"/>
      <c r="Q1403" s="966"/>
      <c r="R1403" s="1077"/>
      <c r="S1403" s="880"/>
    </row>
    <row r="1404" spans="1:20" x14ac:dyDescent="0.25">
      <c r="A1404" s="858"/>
      <c r="B1404" s="841"/>
      <c r="C1404" s="842"/>
      <c r="D1404" s="843"/>
      <c r="E1404" s="844"/>
      <c r="F1404" s="917"/>
      <c r="G1404" s="917"/>
      <c r="H1404" s="965"/>
      <c r="I1404" s="966"/>
      <c r="J1404" s="965"/>
      <c r="K1404" s="965"/>
      <c r="L1404" s="966"/>
      <c r="M1404" s="771"/>
      <c r="N1404" s="966"/>
      <c r="O1404" s="966"/>
      <c r="P1404" s="966"/>
      <c r="Q1404" s="966"/>
      <c r="R1404" s="1077"/>
      <c r="S1404" s="880"/>
    </row>
    <row r="1405" spans="1:20" x14ac:dyDescent="0.25">
      <c r="A1405" s="858"/>
      <c r="B1405" s="841"/>
      <c r="C1405" s="842"/>
      <c r="D1405" s="843"/>
      <c r="E1405" s="844"/>
      <c r="F1405" s="917"/>
      <c r="G1405" s="917"/>
      <c r="H1405" s="965"/>
      <c r="I1405" s="966"/>
      <c r="J1405" s="965"/>
      <c r="K1405" s="965"/>
      <c r="L1405" s="966"/>
      <c r="M1405" s="771"/>
      <c r="N1405" s="966"/>
      <c r="O1405" s="966"/>
      <c r="P1405" s="966"/>
      <c r="Q1405" s="966"/>
      <c r="R1405" s="1077"/>
      <c r="S1405" s="880"/>
    </row>
    <row r="1406" spans="1:20" x14ac:dyDescent="0.25">
      <c r="A1406" s="858"/>
      <c r="B1406" s="841"/>
      <c r="C1406" s="842"/>
      <c r="D1406" s="843"/>
      <c r="E1406" s="844"/>
      <c r="F1406" s="917"/>
      <c r="G1406" s="917"/>
      <c r="H1406" s="965"/>
      <c r="I1406" s="966"/>
      <c r="J1406" s="965"/>
      <c r="K1406" s="965"/>
      <c r="L1406" s="966"/>
      <c r="M1406" s="771"/>
      <c r="N1406" s="966"/>
      <c r="O1406" s="966"/>
      <c r="P1406" s="966"/>
      <c r="Q1406" s="966"/>
      <c r="R1406" s="1077"/>
      <c r="S1406" s="880"/>
    </row>
    <row r="1407" spans="1:20" x14ac:dyDescent="0.25">
      <c r="A1407" s="858"/>
      <c r="B1407" s="841"/>
      <c r="C1407" s="842"/>
      <c r="D1407" s="843"/>
      <c r="E1407" s="844"/>
      <c r="F1407" s="917"/>
      <c r="G1407" s="917"/>
      <c r="H1407" s="965"/>
      <c r="I1407" s="966"/>
      <c r="J1407" s="965"/>
      <c r="K1407" s="965"/>
      <c r="L1407" s="966"/>
      <c r="M1407" s="771"/>
      <c r="N1407" s="966"/>
      <c r="O1407" s="966"/>
      <c r="P1407" s="966"/>
      <c r="Q1407" s="966"/>
      <c r="R1407" s="1077"/>
      <c r="S1407" s="880"/>
    </row>
    <row r="1408" spans="1:20" x14ac:dyDescent="0.25">
      <c r="A1408" s="858"/>
      <c r="B1408" s="841"/>
      <c r="C1408" s="842"/>
      <c r="D1408" s="843"/>
      <c r="E1408" s="844"/>
      <c r="F1408" s="917"/>
      <c r="G1408" s="917"/>
      <c r="H1408" s="965"/>
      <c r="I1408" s="966"/>
      <c r="J1408" s="965"/>
      <c r="K1408" s="965"/>
      <c r="L1408" s="966"/>
      <c r="M1408" s="771"/>
      <c r="N1408" s="966"/>
      <c r="O1408" s="966"/>
      <c r="P1408" s="966"/>
      <c r="Q1408" s="966"/>
      <c r="R1408" s="1077"/>
      <c r="S1408" s="880"/>
    </row>
    <row r="1409" spans="1:20" x14ac:dyDescent="0.25">
      <c r="A1409" s="858"/>
      <c r="B1409" s="841"/>
      <c r="C1409" s="842"/>
      <c r="D1409" s="843"/>
      <c r="E1409" s="844"/>
      <c r="F1409" s="917"/>
      <c r="G1409" s="917"/>
      <c r="H1409" s="965"/>
      <c r="I1409" s="966"/>
      <c r="J1409" s="965"/>
      <c r="K1409" s="965"/>
      <c r="L1409" s="966"/>
      <c r="M1409" s="771"/>
      <c r="N1409" s="966"/>
      <c r="O1409" s="966"/>
      <c r="P1409" s="966"/>
      <c r="Q1409" s="966"/>
      <c r="R1409" s="1077"/>
      <c r="S1409" s="880"/>
    </row>
    <row r="1410" spans="1:20" x14ac:dyDescent="0.25">
      <c r="A1410" s="858"/>
      <c r="B1410" s="841"/>
      <c r="C1410" s="842"/>
      <c r="D1410" s="843"/>
      <c r="E1410" s="844"/>
      <c r="F1410" s="917"/>
      <c r="G1410" s="917"/>
      <c r="H1410" s="965"/>
      <c r="I1410" s="966"/>
      <c r="J1410" s="965"/>
      <c r="K1410" s="965"/>
      <c r="L1410" s="966"/>
      <c r="M1410" s="771"/>
      <c r="N1410" s="966"/>
      <c r="O1410" s="966"/>
      <c r="P1410" s="966"/>
      <c r="Q1410" s="966"/>
      <c r="R1410" s="1077"/>
      <c r="S1410" s="880"/>
    </row>
    <row r="1411" spans="1:20" x14ac:dyDescent="0.25">
      <c r="A1411" s="858"/>
      <c r="B1411" s="841"/>
      <c r="C1411" s="842"/>
      <c r="D1411" s="843"/>
      <c r="E1411" s="844"/>
      <c r="F1411" s="917"/>
      <c r="G1411" s="917"/>
      <c r="H1411" s="965"/>
      <c r="I1411" s="966"/>
      <c r="J1411" s="965"/>
      <c r="K1411" s="965"/>
      <c r="L1411" s="966"/>
      <c r="M1411" s="771"/>
      <c r="N1411" s="966"/>
      <c r="O1411" s="966"/>
      <c r="P1411" s="966"/>
      <c r="Q1411" s="966"/>
      <c r="R1411" s="1077"/>
      <c r="S1411" s="880"/>
    </row>
    <row r="1412" spans="1:20" x14ac:dyDescent="0.25">
      <c r="A1412" s="858"/>
      <c r="B1412" s="841"/>
      <c r="C1412" s="842"/>
      <c r="D1412" s="843"/>
      <c r="E1412" s="844"/>
      <c r="F1412" s="917"/>
      <c r="G1412" s="917"/>
      <c r="H1412" s="965"/>
      <c r="I1412" s="966"/>
      <c r="J1412" s="965"/>
      <c r="K1412" s="965"/>
      <c r="L1412" s="966"/>
      <c r="M1412" s="771"/>
      <c r="N1412" s="966"/>
      <c r="O1412" s="966"/>
      <c r="P1412" s="966"/>
      <c r="Q1412" s="966"/>
      <c r="R1412" s="1077"/>
      <c r="S1412" s="880"/>
    </row>
    <row r="1413" spans="1:20" x14ac:dyDescent="0.25">
      <c r="A1413" s="858"/>
      <c r="B1413" s="841"/>
      <c r="C1413" s="842"/>
      <c r="D1413" s="843"/>
      <c r="E1413" s="844"/>
      <c r="F1413" s="917"/>
      <c r="G1413" s="917"/>
      <c r="H1413" s="965"/>
      <c r="I1413" s="966"/>
      <c r="J1413" s="965"/>
      <c r="K1413" s="965"/>
      <c r="L1413" s="966"/>
      <c r="M1413" s="771"/>
      <c r="N1413" s="966"/>
      <c r="O1413" s="966"/>
      <c r="P1413" s="966"/>
      <c r="Q1413" s="966"/>
      <c r="R1413" s="1077"/>
      <c r="S1413" s="880"/>
    </row>
    <row r="1414" spans="1:20" x14ac:dyDescent="0.25">
      <c r="A1414" s="858"/>
      <c r="B1414" s="841"/>
      <c r="C1414" s="842"/>
      <c r="D1414" s="843"/>
      <c r="E1414" s="844"/>
      <c r="F1414" s="917"/>
      <c r="G1414" s="917"/>
      <c r="H1414" s="965"/>
      <c r="I1414" s="966"/>
      <c r="J1414" s="965"/>
      <c r="K1414" s="965"/>
      <c r="L1414" s="966"/>
      <c r="M1414" s="771"/>
      <c r="N1414" s="966"/>
      <c r="O1414" s="966"/>
      <c r="P1414" s="966"/>
      <c r="Q1414" s="966"/>
      <c r="R1414" s="1077"/>
      <c r="S1414" s="880"/>
    </row>
    <row r="1415" spans="1:20" x14ac:dyDescent="0.25">
      <c r="A1415" s="858"/>
      <c r="B1415" s="841"/>
      <c r="C1415" s="842"/>
      <c r="D1415" s="843"/>
      <c r="E1415" s="844"/>
      <c r="F1415" s="917"/>
      <c r="G1415" s="917"/>
      <c r="H1415" s="965"/>
      <c r="I1415" s="966"/>
      <c r="J1415" s="965"/>
      <c r="K1415" s="965"/>
      <c r="L1415" s="966"/>
      <c r="M1415" s="771"/>
      <c r="N1415" s="966"/>
      <c r="O1415" s="966"/>
      <c r="P1415" s="966"/>
      <c r="Q1415" s="966"/>
      <c r="R1415" s="1077"/>
      <c r="S1415" s="880"/>
    </row>
    <row r="1416" spans="1:20" x14ac:dyDescent="0.25">
      <c r="B1416" s="1238" t="s">
        <v>2129</v>
      </c>
      <c r="C1416" s="1238"/>
      <c r="D1416" s="1238"/>
      <c r="E1416" s="1238"/>
      <c r="F1416" s="1238"/>
      <c r="G1416" s="1238"/>
      <c r="H1416" s="1238"/>
      <c r="I1416" s="1238"/>
      <c r="J1416" s="1238"/>
      <c r="K1416" s="1238"/>
      <c r="L1416" s="1238"/>
      <c r="M1416" s="1238"/>
      <c r="N1416" s="1238"/>
      <c r="O1416" s="1238"/>
      <c r="P1416" s="1238"/>
      <c r="Q1416" s="1238"/>
      <c r="R1416" s="1238"/>
      <c r="S1416" s="1238"/>
    </row>
    <row r="1417" spans="1:20" x14ac:dyDescent="0.25">
      <c r="B1417" s="881" t="s">
        <v>1591</v>
      </c>
      <c r="C1417" s="882"/>
      <c r="D1417" s="883"/>
      <c r="E1417" s="883"/>
      <c r="F1417" s="883"/>
      <c r="G1417" s="883"/>
      <c r="H1417" s="884"/>
      <c r="I1417" s="884"/>
      <c r="J1417" s="884"/>
      <c r="K1417" s="884"/>
      <c r="L1417" s="884"/>
      <c r="M1417" s="885"/>
      <c r="N1417" s="884"/>
      <c r="O1417" s="884"/>
      <c r="P1417" s="884"/>
      <c r="Q1417" s="884"/>
      <c r="R1417" s="1074"/>
      <c r="S1417" s="886"/>
    </row>
    <row r="1418" spans="1:20" s="802" customFormat="1" ht="30" x14ac:dyDescent="0.25">
      <c r="B1418" s="1234" t="s">
        <v>970</v>
      </c>
      <c r="C1418" s="1239" t="s">
        <v>938</v>
      </c>
      <c r="D1418" s="1236" t="s">
        <v>1024</v>
      </c>
      <c r="E1418" s="1230" t="s">
        <v>1025</v>
      </c>
      <c r="F1418" s="1236" t="s">
        <v>1026</v>
      </c>
      <c r="G1418" s="1232" t="s">
        <v>1027</v>
      </c>
      <c r="H1418" s="803" t="s">
        <v>1862</v>
      </c>
      <c r="I1418" s="804" t="s">
        <v>1833</v>
      </c>
      <c r="J1418" s="803" t="s">
        <v>1862</v>
      </c>
      <c r="K1418" s="1228" t="s">
        <v>1948</v>
      </c>
      <c r="L1418" s="1228" t="s">
        <v>1947</v>
      </c>
      <c r="M1418" s="805" t="s">
        <v>1818</v>
      </c>
      <c r="N1418" s="1228" t="s">
        <v>1819</v>
      </c>
      <c r="O1418" s="806" t="s">
        <v>2115</v>
      </c>
      <c r="P1418" s="1090" t="s">
        <v>2135</v>
      </c>
      <c r="Q1418" s="1090" t="s">
        <v>2136</v>
      </c>
      <c r="R1418" s="1065" t="s">
        <v>2132</v>
      </c>
      <c r="S1418" s="807" t="s">
        <v>1850</v>
      </c>
      <c r="T1418" s="1110" t="s">
        <v>1028</v>
      </c>
    </row>
    <row r="1419" spans="1:20" s="802" customFormat="1" x14ac:dyDescent="0.25">
      <c r="B1419" s="1235"/>
      <c r="C1419" s="1240"/>
      <c r="D1419" s="1237"/>
      <c r="E1419" s="1231"/>
      <c r="F1419" s="1237"/>
      <c r="G1419" s="1233"/>
      <c r="H1419" s="808"/>
      <c r="I1419" s="808" t="s">
        <v>939</v>
      </c>
      <c r="J1419" s="808"/>
      <c r="K1419" s="1229"/>
      <c r="L1419" s="1229"/>
      <c r="M1419" s="809" t="s">
        <v>939</v>
      </c>
      <c r="N1419" s="1229"/>
      <c r="O1419" s="808" t="s">
        <v>939</v>
      </c>
      <c r="P1419" s="808" t="s">
        <v>939</v>
      </c>
      <c r="Q1419" s="808" t="s">
        <v>939</v>
      </c>
      <c r="R1419" s="1066" t="s">
        <v>939</v>
      </c>
      <c r="S1419" s="810"/>
      <c r="T1419" s="1107"/>
    </row>
    <row r="1420" spans="1:20" s="970" customFormat="1" ht="14.65" customHeight="1" x14ac:dyDescent="0.25">
      <c r="A1420" s="967" t="s">
        <v>339</v>
      </c>
      <c r="B1420" s="890" t="s">
        <v>1062</v>
      </c>
      <c r="C1420" s="822" t="s">
        <v>1036</v>
      </c>
      <c r="D1420" s="814" t="s">
        <v>149</v>
      </c>
      <c r="E1420" s="968">
        <v>0</v>
      </c>
      <c r="F1420" s="829" t="s">
        <v>27</v>
      </c>
      <c r="G1420" s="969" t="s">
        <v>235</v>
      </c>
      <c r="H1420" s="870"/>
      <c r="I1420" s="870">
        <v>100000000</v>
      </c>
      <c r="J1420" s="870"/>
      <c r="K1420" s="870">
        <f t="shared" ref="K1420:K1430" si="136">M1420-L1420</f>
        <v>50000000</v>
      </c>
      <c r="L1420" s="870"/>
      <c r="M1420" s="871">
        <v>50000000</v>
      </c>
      <c r="N1420" s="870"/>
      <c r="O1420" s="870"/>
      <c r="P1420" s="870"/>
      <c r="Q1420" s="870"/>
      <c r="R1420" s="1068">
        <f t="shared" ref="R1420:R1430" si="137">M1420-Q1420</f>
        <v>50000000</v>
      </c>
      <c r="S1420" s="1128"/>
      <c r="T1420" s="1130"/>
    </row>
    <row r="1421" spans="1:20" s="970" customFormat="1" ht="14.65" customHeight="1" x14ac:dyDescent="0.25">
      <c r="A1421" s="967" t="s">
        <v>339</v>
      </c>
      <c r="B1421" s="890" t="s">
        <v>1063</v>
      </c>
      <c r="C1421" s="822" t="s">
        <v>343</v>
      </c>
      <c r="D1421" s="814" t="s">
        <v>149</v>
      </c>
      <c r="E1421" s="968">
        <v>0</v>
      </c>
      <c r="F1421" s="829" t="s">
        <v>27</v>
      </c>
      <c r="G1421" s="969" t="s">
        <v>235</v>
      </c>
      <c r="H1421" s="870"/>
      <c r="I1421" s="870">
        <v>10000000</v>
      </c>
      <c r="J1421" s="870"/>
      <c r="K1421" s="870">
        <f t="shared" si="136"/>
        <v>100000000</v>
      </c>
      <c r="L1421" s="870"/>
      <c r="M1421" s="871">
        <v>100000000</v>
      </c>
      <c r="N1421" s="870"/>
      <c r="O1421" s="870"/>
      <c r="P1421" s="870"/>
      <c r="Q1421" s="870"/>
      <c r="R1421" s="1068">
        <f t="shared" si="137"/>
        <v>100000000</v>
      </c>
      <c r="S1421" s="1128"/>
      <c r="T1421" s="1126"/>
    </row>
    <row r="1422" spans="1:20" s="970" customFormat="1" ht="14.65" customHeight="1" x14ac:dyDescent="0.25">
      <c r="A1422" s="967" t="s">
        <v>339</v>
      </c>
      <c r="B1422" s="890" t="s">
        <v>1090</v>
      </c>
      <c r="C1422" s="822" t="s">
        <v>1084</v>
      </c>
      <c r="D1422" s="814" t="s">
        <v>149</v>
      </c>
      <c r="E1422" s="968">
        <v>0</v>
      </c>
      <c r="F1422" s="829" t="s">
        <v>27</v>
      </c>
      <c r="G1422" s="969" t="s">
        <v>235</v>
      </c>
      <c r="H1422" s="870"/>
      <c r="I1422" s="870">
        <v>50000000</v>
      </c>
      <c r="J1422" s="870"/>
      <c r="K1422" s="870">
        <f t="shared" si="136"/>
        <v>30000000</v>
      </c>
      <c r="L1422" s="870"/>
      <c r="M1422" s="871">
        <v>30000000</v>
      </c>
      <c r="N1422" s="870"/>
      <c r="O1422" s="870"/>
      <c r="P1422" s="870"/>
      <c r="Q1422" s="870"/>
      <c r="R1422" s="1068">
        <f t="shared" si="137"/>
        <v>30000000</v>
      </c>
      <c r="S1422" s="1128"/>
      <c r="T1422" s="1126"/>
    </row>
    <row r="1423" spans="1:20" s="970" customFormat="1" ht="14.65" customHeight="1" x14ac:dyDescent="0.25">
      <c r="A1423" s="967" t="s">
        <v>339</v>
      </c>
      <c r="B1423" s="890" t="s">
        <v>342</v>
      </c>
      <c r="C1423" s="822" t="s">
        <v>509</v>
      </c>
      <c r="D1423" s="814" t="s">
        <v>149</v>
      </c>
      <c r="E1423" s="968">
        <v>0</v>
      </c>
      <c r="F1423" s="829" t="s">
        <v>27</v>
      </c>
      <c r="G1423" s="969" t="s">
        <v>235</v>
      </c>
      <c r="H1423" s="870"/>
      <c r="I1423" s="870">
        <v>20000000</v>
      </c>
      <c r="J1423" s="870"/>
      <c r="K1423" s="870">
        <f t="shared" si="136"/>
        <v>20000000</v>
      </c>
      <c r="L1423" s="870"/>
      <c r="M1423" s="871">
        <v>20000000</v>
      </c>
      <c r="N1423" s="870"/>
      <c r="O1423" s="870"/>
      <c r="P1423" s="870"/>
      <c r="Q1423" s="870"/>
      <c r="R1423" s="1068">
        <f t="shared" si="137"/>
        <v>20000000</v>
      </c>
      <c r="S1423" s="1128"/>
      <c r="T1423" s="1126"/>
    </row>
    <row r="1424" spans="1:20" s="970" customFormat="1" ht="66" customHeight="1" x14ac:dyDescent="0.25">
      <c r="A1424" s="967" t="s">
        <v>339</v>
      </c>
      <c r="B1424" s="890" t="s">
        <v>692</v>
      </c>
      <c r="C1424" s="822" t="s">
        <v>691</v>
      </c>
      <c r="D1424" s="814" t="s">
        <v>149</v>
      </c>
      <c r="E1424" s="968">
        <v>0</v>
      </c>
      <c r="F1424" s="829" t="s">
        <v>27</v>
      </c>
      <c r="G1424" s="969" t="s">
        <v>235</v>
      </c>
      <c r="H1424" s="870">
        <v>6946000</v>
      </c>
      <c r="I1424" s="870">
        <v>70000000</v>
      </c>
      <c r="J1424" s="870">
        <v>6946000</v>
      </c>
      <c r="K1424" s="870">
        <f t="shared" si="136"/>
        <v>70000000</v>
      </c>
      <c r="L1424" s="870"/>
      <c r="M1424" s="871">
        <v>70000000</v>
      </c>
      <c r="N1424" s="870"/>
      <c r="O1424" s="870">
        <v>6946000</v>
      </c>
      <c r="P1424" s="870">
        <f>Q1424-O1424</f>
        <v>0</v>
      </c>
      <c r="Q1424" s="870">
        <v>6946000</v>
      </c>
      <c r="R1424" s="1068">
        <f t="shared" si="137"/>
        <v>63054000</v>
      </c>
      <c r="S1424" s="1128"/>
      <c r="T1424" s="1114" t="s">
        <v>2153</v>
      </c>
    </row>
    <row r="1425" spans="1:20" s="828" customFormat="1" ht="14.65" customHeight="1" x14ac:dyDescent="0.25">
      <c r="A1425" s="939" t="s">
        <v>339</v>
      </c>
      <c r="B1425" s="890" t="s">
        <v>489</v>
      </c>
      <c r="C1425" s="822" t="s">
        <v>976</v>
      </c>
      <c r="D1425" s="890" t="s">
        <v>149</v>
      </c>
      <c r="E1425" s="907">
        <v>0</v>
      </c>
      <c r="F1425" s="823" t="s">
        <v>27</v>
      </c>
      <c r="G1425" s="896" t="s">
        <v>235</v>
      </c>
      <c r="H1425" s="871"/>
      <c r="I1425" s="871">
        <v>200000000</v>
      </c>
      <c r="J1425" s="871"/>
      <c r="K1425" s="870">
        <f t="shared" si="136"/>
        <v>0</v>
      </c>
      <c r="L1425" s="871">
        <v>200000000</v>
      </c>
      <c r="M1425" s="871">
        <v>200000000</v>
      </c>
      <c r="N1425" s="871">
        <v>200000000</v>
      </c>
      <c r="O1425" s="871"/>
      <c r="P1425" s="871"/>
      <c r="Q1425" s="871"/>
      <c r="R1425" s="1068">
        <f t="shared" si="137"/>
        <v>200000000</v>
      </c>
      <c r="S1425" s="1119" t="s">
        <v>1959</v>
      </c>
      <c r="T1425" s="1123"/>
    </row>
    <row r="1426" spans="1:20" s="970" customFormat="1" ht="48" customHeight="1" x14ac:dyDescent="0.25">
      <c r="A1426" s="967" t="s">
        <v>339</v>
      </c>
      <c r="B1426" s="890" t="s">
        <v>522</v>
      </c>
      <c r="C1426" s="822" t="s">
        <v>241</v>
      </c>
      <c r="D1426" s="890" t="s">
        <v>149</v>
      </c>
      <c r="E1426" s="907">
        <v>0</v>
      </c>
      <c r="F1426" s="823" t="s">
        <v>27</v>
      </c>
      <c r="G1426" s="896" t="s">
        <v>235</v>
      </c>
      <c r="H1426" s="871"/>
      <c r="I1426" s="871">
        <v>20000000</v>
      </c>
      <c r="J1426" s="871"/>
      <c r="K1426" s="871">
        <f t="shared" si="136"/>
        <v>20000000</v>
      </c>
      <c r="L1426" s="871"/>
      <c r="M1426" s="871">
        <v>20000000</v>
      </c>
      <c r="N1426" s="871"/>
      <c r="O1426" s="871"/>
      <c r="P1426" s="871"/>
      <c r="Q1426" s="871"/>
      <c r="R1426" s="1068">
        <f t="shared" si="137"/>
        <v>20000000</v>
      </c>
      <c r="S1426" s="1119"/>
      <c r="T1426" s="1138"/>
    </row>
    <row r="1427" spans="1:20" s="970" customFormat="1" ht="14.65" customHeight="1" x14ac:dyDescent="0.25">
      <c r="A1427" s="967" t="s">
        <v>339</v>
      </c>
      <c r="B1427" s="890" t="s">
        <v>158</v>
      </c>
      <c r="C1427" s="822" t="s">
        <v>366</v>
      </c>
      <c r="D1427" s="814" t="s">
        <v>149</v>
      </c>
      <c r="E1427" s="968">
        <v>0</v>
      </c>
      <c r="F1427" s="829" t="s">
        <v>27</v>
      </c>
      <c r="G1427" s="969" t="s">
        <v>235</v>
      </c>
      <c r="H1427" s="870"/>
      <c r="I1427" s="870">
        <v>3000000</v>
      </c>
      <c r="J1427" s="870"/>
      <c r="K1427" s="870">
        <f t="shared" si="136"/>
        <v>3000000</v>
      </c>
      <c r="L1427" s="870"/>
      <c r="M1427" s="871">
        <v>3000000</v>
      </c>
      <c r="N1427" s="870"/>
      <c r="O1427" s="870"/>
      <c r="P1427" s="870"/>
      <c r="Q1427" s="870"/>
      <c r="R1427" s="1068">
        <f t="shared" si="137"/>
        <v>3000000</v>
      </c>
      <c r="S1427" s="1128"/>
      <c r="T1427" s="1126"/>
    </row>
    <row r="1428" spans="1:20" s="970" customFormat="1" ht="14.65" customHeight="1" x14ac:dyDescent="0.25">
      <c r="A1428" s="967" t="s">
        <v>339</v>
      </c>
      <c r="B1428" s="890" t="s">
        <v>467</v>
      </c>
      <c r="C1428" s="822" t="s">
        <v>163</v>
      </c>
      <c r="D1428" s="814" t="s">
        <v>149</v>
      </c>
      <c r="E1428" s="968">
        <v>0</v>
      </c>
      <c r="F1428" s="829" t="s">
        <v>27</v>
      </c>
      <c r="G1428" s="969" t="s">
        <v>235</v>
      </c>
      <c r="H1428" s="870"/>
      <c r="I1428" s="870">
        <v>5000000</v>
      </c>
      <c r="J1428" s="870"/>
      <c r="K1428" s="870">
        <f t="shared" si="136"/>
        <v>5000000</v>
      </c>
      <c r="L1428" s="870"/>
      <c r="M1428" s="871">
        <v>5000000</v>
      </c>
      <c r="N1428" s="870"/>
      <c r="O1428" s="870"/>
      <c r="P1428" s="870"/>
      <c r="Q1428" s="870"/>
      <c r="R1428" s="1068">
        <f t="shared" si="137"/>
        <v>5000000</v>
      </c>
      <c r="S1428" s="1128"/>
      <c r="T1428" s="1126"/>
    </row>
    <row r="1429" spans="1:20" s="970" customFormat="1" ht="14.65" customHeight="1" x14ac:dyDescent="0.25">
      <c r="A1429" s="967" t="s">
        <v>339</v>
      </c>
      <c r="B1429" s="890" t="s">
        <v>468</v>
      </c>
      <c r="C1429" s="822" t="s">
        <v>466</v>
      </c>
      <c r="D1429" s="814" t="s">
        <v>149</v>
      </c>
      <c r="E1429" s="968">
        <v>0</v>
      </c>
      <c r="F1429" s="829" t="s">
        <v>27</v>
      </c>
      <c r="G1429" s="969" t="s">
        <v>235</v>
      </c>
      <c r="H1429" s="870">
        <v>4000000</v>
      </c>
      <c r="I1429" s="870">
        <v>20000000</v>
      </c>
      <c r="J1429" s="870">
        <v>4000000</v>
      </c>
      <c r="K1429" s="870">
        <f t="shared" si="136"/>
        <v>10000000</v>
      </c>
      <c r="L1429" s="870"/>
      <c r="M1429" s="871">
        <v>10000000</v>
      </c>
      <c r="N1429" s="870"/>
      <c r="O1429" s="870">
        <v>4000000</v>
      </c>
      <c r="P1429" s="870">
        <f>Q1429-O1429</f>
        <v>2615000</v>
      </c>
      <c r="Q1429" s="870">
        <v>6615000</v>
      </c>
      <c r="R1429" s="1068">
        <f t="shared" si="137"/>
        <v>3385000</v>
      </c>
      <c r="S1429" s="1128"/>
      <c r="T1429" s="1126" t="s">
        <v>2154</v>
      </c>
    </row>
    <row r="1430" spans="1:20" s="970" customFormat="1" ht="14.65" customHeight="1" x14ac:dyDescent="0.25">
      <c r="A1430" s="967" t="s">
        <v>339</v>
      </c>
      <c r="B1430" s="890" t="s">
        <v>474</v>
      </c>
      <c r="C1430" s="822" t="s">
        <v>164</v>
      </c>
      <c r="D1430" s="814" t="s">
        <v>149</v>
      </c>
      <c r="E1430" s="968">
        <v>0</v>
      </c>
      <c r="F1430" s="829" t="s">
        <v>27</v>
      </c>
      <c r="G1430" s="969" t="s">
        <v>235</v>
      </c>
      <c r="H1430" s="870"/>
      <c r="I1430" s="870">
        <v>30000000</v>
      </c>
      <c r="J1430" s="870"/>
      <c r="K1430" s="870">
        <f t="shared" si="136"/>
        <v>30000000</v>
      </c>
      <c r="L1430" s="870"/>
      <c r="M1430" s="871">
        <v>30000000</v>
      </c>
      <c r="N1430" s="870"/>
      <c r="O1430" s="870"/>
      <c r="P1430" s="870"/>
      <c r="Q1430" s="870"/>
      <c r="R1430" s="1068">
        <f t="shared" si="137"/>
        <v>30000000</v>
      </c>
      <c r="S1430" s="1128"/>
      <c r="T1430" s="1126"/>
    </row>
    <row r="1431" spans="1:20" s="970" customFormat="1" ht="14.65" customHeight="1" x14ac:dyDescent="0.25">
      <c r="A1431" s="967" t="s">
        <v>339</v>
      </c>
      <c r="B1431" s="873"/>
      <c r="C1431" s="833" t="s">
        <v>26</v>
      </c>
      <c r="D1431" s="834"/>
      <c r="E1431" s="835"/>
      <c r="F1431" s="834"/>
      <c r="G1431" s="971"/>
      <c r="H1431" s="767">
        <f t="shared" ref="H1431:O1431" si="138">SUM(H1420:H1430)</f>
        <v>10946000</v>
      </c>
      <c r="I1431" s="767">
        <f t="shared" si="138"/>
        <v>528000000</v>
      </c>
      <c r="J1431" s="767">
        <f t="shared" si="138"/>
        <v>10946000</v>
      </c>
      <c r="K1431" s="767">
        <f t="shared" si="138"/>
        <v>338000000</v>
      </c>
      <c r="L1431" s="767">
        <f t="shared" si="138"/>
        <v>200000000</v>
      </c>
      <c r="M1431" s="768">
        <f t="shared" si="138"/>
        <v>538000000</v>
      </c>
      <c r="N1431" s="767">
        <f t="shared" si="138"/>
        <v>200000000</v>
      </c>
      <c r="O1431" s="899">
        <f t="shared" si="138"/>
        <v>10946000</v>
      </c>
      <c r="P1431" s="899">
        <f>SUM(P1420:P1430)</f>
        <v>2615000</v>
      </c>
      <c r="Q1431" s="899">
        <f>SUM(Q1424:Q1430)</f>
        <v>13561000</v>
      </c>
      <c r="R1431" s="1093">
        <f t="shared" ref="R1431" si="139">M1431-Q1431</f>
        <v>524439000</v>
      </c>
      <c r="S1431" s="1129"/>
      <c r="T1431" s="1127"/>
    </row>
    <row r="1432" spans="1:20" s="828" customFormat="1" x14ac:dyDescent="0.25">
      <c r="B1432" s="877"/>
      <c r="C1432" s="842"/>
      <c r="D1432" s="877"/>
      <c r="E1432" s="913"/>
      <c r="F1432" s="877"/>
      <c r="G1432" s="914"/>
      <c r="H1432" s="915"/>
      <c r="I1432" s="915"/>
      <c r="J1432" s="915"/>
      <c r="K1432" s="915"/>
      <c r="L1432" s="771"/>
      <c r="M1432" s="771"/>
      <c r="N1432" s="771"/>
      <c r="O1432" s="771"/>
      <c r="P1432" s="771"/>
      <c r="Q1432" s="771"/>
      <c r="R1432" s="1075"/>
      <c r="S1432" s="904"/>
    </row>
    <row r="1433" spans="1:20" s="828" customFormat="1" x14ac:dyDescent="0.25">
      <c r="B1433" s="877"/>
      <c r="C1433" s="842"/>
      <c r="D1433" s="877"/>
      <c r="E1433" s="913"/>
      <c r="F1433" s="877"/>
      <c r="G1433" s="914"/>
      <c r="H1433" s="1100"/>
      <c r="I1433" s="1100"/>
      <c r="J1433" s="1100"/>
      <c r="K1433" s="1100"/>
      <c r="L1433" s="771"/>
      <c r="M1433" s="771"/>
      <c r="N1433" s="771"/>
      <c r="O1433" s="771"/>
      <c r="P1433" s="771"/>
      <c r="Q1433" s="771"/>
      <c r="R1433" s="1075"/>
      <c r="S1433" s="904"/>
    </row>
    <row r="1434" spans="1:20" s="828" customFormat="1" x14ac:dyDescent="0.25">
      <c r="B1434" s="877"/>
      <c r="C1434" s="842"/>
      <c r="D1434" s="877"/>
      <c r="E1434" s="913"/>
      <c r="F1434" s="877"/>
      <c r="G1434" s="914"/>
      <c r="H1434" s="1100"/>
      <c r="I1434" s="1100"/>
      <c r="J1434" s="1100"/>
      <c r="K1434" s="1100"/>
      <c r="L1434" s="771"/>
      <c r="M1434" s="771"/>
      <c r="N1434" s="771"/>
      <c r="O1434" s="771"/>
      <c r="P1434" s="771"/>
      <c r="Q1434" s="771"/>
      <c r="R1434" s="1075"/>
      <c r="S1434" s="904"/>
    </row>
    <row r="1435" spans="1:20" s="828" customFormat="1" x14ac:dyDescent="0.25">
      <c r="B1435" s="877"/>
      <c r="C1435" s="842"/>
      <c r="D1435" s="877"/>
      <c r="E1435" s="913"/>
      <c r="F1435" s="877"/>
      <c r="G1435" s="914"/>
      <c r="H1435" s="1100"/>
      <c r="I1435" s="1100"/>
      <c r="J1435" s="1100"/>
      <c r="K1435" s="1100"/>
      <c r="L1435" s="771"/>
      <c r="M1435" s="771"/>
      <c r="N1435" s="771"/>
      <c r="O1435" s="771"/>
      <c r="P1435" s="771"/>
      <c r="Q1435" s="771"/>
      <c r="R1435" s="1075"/>
      <c r="S1435" s="904"/>
    </row>
    <row r="1436" spans="1:20" s="828" customFormat="1" x14ac:dyDescent="0.25">
      <c r="B1436" s="877"/>
      <c r="C1436" s="842"/>
      <c r="D1436" s="877"/>
      <c r="E1436" s="913"/>
      <c r="F1436" s="877"/>
      <c r="G1436" s="914"/>
      <c r="H1436" s="1100"/>
      <c r="I1436" s="1100"/>
      <c r="J1436" s="1100"/>
      <c r="K1436" s="1100"/>
      <c r="L1436" s="771"/>
      <c r="M1436" s="771"/>
      <c r="N1436" s="771"/>
      <c r="O1436" s="771"/>
      <c r="P1436" s="771"/>
      <c r="Q1436" s="771"/>
      <c r="R1436" s="1075"/>
      <c r="S1436" s="904"/>
    </row>
    <row r="1437" spans="1:20" s="828" customFormat="1" x14ac:dyDescent="0.25">
      <c r="B1437" s="877"/>
      <c r="C1437" s="842"/>
      <c r="D1437" s="877"/>
      <c r="E1437" s="913"/>
      <c r="F1437" s="877"/>
      <c r="G1437" s="914"/>
      <c r="H1437" s="1100"/>
      <c r="I1437" s="1100"/>
      <c r="J1437" s="1100"/>
      <c r="K1437" s="1100"/>
      <c r="L1437" s="771"/>
      <c r="M1437" s="771"/>
      <c r="N1437" s="771"/>
      <c r="O1437" s="771"/>
      <c r="P1437" s="771"/>
      <c r="Q1437" s="771"/>
      <c r="R1437" s="1075"/>
      <c r="S1437" s="904"/>
    </row>
    <row r="1438" spans="1:20" s="828" customFormat="1" x14ac:dyDescent="0.25">
      <c r="B1438" s="877"/>
      <c r="C1438" s="842"/>
      <c r="D1438" s="877"/>
      <c r="E1438" s="913"/>
      <c r="F1438" s="877"/>
      <c r="G1438" s="914"/>
      <c r="H1438" s="1100"/>
      <c r="I1438" s="1100"/>
      <c r="J1438" s="1100"/>
      <c r="K1438" s="1100"/>
      <c r="L1438" s="771"/>
      <c r="M1438" s="771"/>
      <c r="N1438" s="771"/>
      <c r="O1438" s="771"/>
      <c r="P1438" s="771"/>
      <c r="Q1438" s="771"/>
      <c r="R1438" s="1075"/>
      <c r="S1438" s="904"/>
    </row>
    <row r="1439" spans="1:20" s="828" customFormat="1" x14ac:dyDescent="0.25">
      <c r="B1439" s="877"/>
      <c r="C1439" s="842"/>
      <c r="D1439" s="877"/>
      <c r="E1439" s="913"/>
      <c r="F1439" s="877"/>
      <c r="G1439" s="914"/>
      <c r="H1439" s="1100"/>
      <c r="I1439" s="1100"/>
      <c r="J1439" s="1100"/>
      <c r="K1439" s="1100"/>
      <c r="L1439" s="771"/>
      <c r="M1439" s="771"/>
      <c r="N1439" s="771"/>
      <c r="O1439" s="771"/>
      <c r="P1439" s="771"/>
      <c r="Q1439" s="771"/>
      <c r="R1439" s="1075"/>
      <c r="S1439" s="904"/>
    </row>
    <row r="1440" spans="1:20" s="828" customFormat="1" x14ac:dyDescent="0.25">
      <c r="B1440" s="877"/>
      <c r="C1440" s="842"/>
      <c r="D1440" s="877"/>
      <c r="E1440" s="913"/>
      <c r="F1440" s="877"/>
      <c r="G1440" s="914"/>
      <c r="H1440" s="1100"/>
      <c r="I1440" s="1100"/>
      <c r="J1440" s="1100"/>
      <c r="K1440" s="1100"/>
      <c r="L1440" s="771"/>
      <c r="M1440" s="771"/>
      <c r="N1440" s="771"/>
      <c r="O1440" s="771"/>
      <c r="P1440" s="771"/>
      <c r="Q1440" s="771"/>
      <c r="R1440" s="1075"/>
      <c r="S1440" s="904"/>
    </row>
    <row r="1441" spans="1:20" s="828" customFormat="1" x14ac:dyDescent="0.25">
      <c r="B1441" s="877"/>
      <c r="C1441" s="842"/>
      <c r="D1441" s="877"/>
      <c r="E1441" s="913"/>
      <c r="F1441" s="877"/>
      <c r="G1441" s="914"/>
      <c r="H1441" s="1100"/>
      <c r="I1441" s="1100"/>
      <c r="J1441" s="1100"/>
      <c r="K1441" s="1100"/>
      <c r="L1441" s="771"/>
      <c r="M1441" s="771"/>
      <c r="N1441" s="771"/>
      <c r="O1441" s="771"/>
      <c r="P1441" s="771"/>
      <c r="Q1441" s="771"/>
      <c r="R1441" s="1075"/>
      <c r="S1441" s="904"/>
    </row>
    <row r="1442" spans="1:20" s="828" customFormat="1" x14ac:dyDescent="0.25">
      <c r="B1442" s="877"/>
      <c r="C1442" s="842"/>
      <c r="D1442" s="877"/>
      <c r="E1442" s="913"/>
      <c r="F1442" s="877"/>
      <c r="G1442" s="914"/>
      <c r="H1442" s="1100"/>
      <c r="I1442" s="1100"/>
      <c r="J1442" s="1100"/>
      <c r="K1442" s="1100"/>
      <c r="L1442" s="771"/>
      <c r="M1442" s="771"/>
      <c r="N1442" s="771"/>
      <c r="O1442" s="771"/>
      <c r="P1442" s="771"/>
      <c r="Q1442" s="771"/>
      <c r="R1442" s="1075"/>
      <c r="S1442" s="904"/>
    </row>
    <row r="1443" spans="1:20" s="828" customFormat="1" x14ac:dyDescent="0.25">
      <c r="B1443" s="877"/>
      <c r="C1443" s="842"/>
      <c r="D1443" s="877"/>
      <c r="E1443" s="913"/>
      <c r="F1443" s="877"/>
      <c r="G1443" s="914"/>
      <c r="H1443" s="1100"/>
      <c r="I1443" s="1100"/>
      <c r="J1443" s="1100"/>
      <c r="K1443" s="1100"/>
      <c r="L1443" s="771"/>
      <c r="M1443" s="771"/>
      <c r="N1443" s="771"/>
      <c r="O1443" s="771"/>
      <c r="P1443" s="771"/>
      <c r="Q1443" s="771"/>
      <c r="R1443" s="1075"/>
      <c r="S1443" s="904"/>
    </row>
    <row r="1444" spans="1:20" s="828" customFormat="1" x14ac:dyDescent="0.25">
      <c r="B1444" s="877"/>
      <c r="C1444" s="842"/>
      <c r="D1444" s="877"/>
      <c r="E1444" s="913"/>
      <c r="F1444" s="877"/>
      <c r="G1444" s="914"/>
      <c r="H1444" s="1100"/>
      <c r="I1444" s="1100"/>
      <c r="J1444" s="1100"/>
      <c r="K1444" s="1100"/>
      <c r="L1444" s="771"/>
      <c r="M1444" s="771"/>
      <c r="N1444" s="771"/>
      <c r="O1444" s="771"/>
      <c r="P1444" s="771"/>
      <c r="Q1444" s="771"/>
      <c r="R1444" s="1075"/>
      <c r="S1444" s="904"/>
    </row>
    <row r="1445" spans="1:20" s="828" customFormat="1" x14ac:dyDescent="0.25">
      <c r="B1445" s="877"/>
      <c r="C1445" s="842"/>
      <c r="D1445" s="877"/>
      <c r="E1445" s="913"/>
      <c r="F1445" s="877"/>
      <c r="G1445" s="914"/>
      <c r="H1445" s="1100"/>
      <c r="I1445" s="1100"/>
      <c r="J1445" s="1100"/>
      <c r="K1445" s="1100"/>
      <c r="L1445" s="771"/>
      <c r="M1445" s="771"/>
      <c r="N1445" s="771"/>
      <c r="O1445" s="771"/>
      <c r="P1445" s="771"/>
      <c r="Q1445" s="771"/>
      <c r="R1445" s="1075"/>
      <c r="S1445" s="904"/>
    </row>
    <row r="1446" spans="1:20" s="828" customFormat="1" x14ac:dyDescent="0.25">
      <c r="B1446" s="877"/>
      <c r="C1446" s="842"/>
      <c r="D1446" s="877"/>
      <c r="E1446" s="913"/>
      <c r="F1446" s="877"/>
      <c r="G1446" s="914"/>
      <c r="H1446" s="1100"/>
      <c r="I1446" s="1100"/>
      <c r="J1446" s="1100"/>
      <c r="K1446" s="1100"/>
      <c r="L1446" s="771"/>
      <c r="M1446" s="771"/>
      <c r="N1446" s="771"/>
      <c r="O1446" s="771"/>
      <c r="P1446" s="771"/>
      <c r="Q1446" s="771"/>
      <c r="R1446" s="1075"/>
      <c r="S1446" s="904"/>
    </row>
    <row r="1447" spans="1:20" x14ac:dyDescent="0.25">
      <c r="B1447" s="1238" t="s">
        <v>2128</v>
      </c>
      <c r="C1447" s="1238"/>
      <c r="D1447" s="1238"/>
      <c r="E1447" s="1238"/>
      <c r="F1447" s="1238"/>
      <c r="G1447" s="1238"/>
      <c r="H1447" s="1238"/>
      <c r="I1447" s="1238"/>
      <c r="J1447" s="1238"/>
      <c r="K1447" s="1238"/>
      <c r="L1447" s="1238"/>
      <c r="M1447" s="1238"/>
      <c r="N1447" s="1238"/>
      <c r="O1447" s="1238"/>
      <c r="P1447" s="1238"/>
      <c r="Q1447" s="1238"/>
      <c r="R1447" s="1238"/>
      <c r="S1447" s="1238"/>
    </row>
    <row r="1448" spans="1:20" x14ac:dyDescent="0.25">
      <c r="B1448" s="881" t="s">
        <v>1592</v>
      </c>
      <c r="C1448" s="882"/>
      <c r="D1448" s="883"/>
      <c r="E1448" s="883"/>
      <c r="F1448" s="883"/>
      <c r="G1448" s="883"/>
      <c r="H1448" s="884"/>
      <c r="I1448" s="884"/>
      <c r="J1448" s="884"/>
      <c r="K1448" s="884"/>
      <c r="L1448" s="884"/>
      <c r="M1448" s="885"/>
      <c r="N1448" s="884"/>
      <c r="O1448" s="884"/>
      <c r="P1448" s="884"/>
      <c r="Q1448" s="884"/>
      <c r="R1448" s="1074"/>
      <c r="S1448" s="886"/>
    </row>
    <row r="1449" spans="1:20" s="802" customFormat="1" ht="30" x14ac:dyDescent="0.25">
      <c r="B1449" s="1234" t="s">
        <v>970</v>
      </c>
      <c r="C1449" s="1239" t="s">
        <v>938</v>
      </c>
      <c r="D1449" s="1236" t="s">
        <v>1024</v>
      </c>
      <c r="E1449" s="1230" t="s">
        <v>1025</v>
      </c>
      <c r="F1449" s="1236" t="s">
        <v>1026</v>
      </c>
      <c r="G1449" s="1232" t="s">
        <v>1027</v>
      </c>
      <c r="H1449" s="803" t="s">
        <v>1862</v>
      </c>
      <c r="I1449" s="804" t="s">
        <v>1833</v>
      </c>
      <c r="J1449" s="803" t="s">
        <v>1862</v>
      </c>
      <c r="K1449" s="1228" t="s">
        <v>1948</v>
      </c>
      <c r="L1449" s="1228" t="s">
        <v>1947</v>
      </c>
      <c r="M1449" s="805" t="s">
        <v>1818</v>
      </c>
      <c r="N1449" s="1228" t="s">
        <v>1819</v>
      </c>
      <c r="O1449" s="806" t="s">
        <v>2115</v>
      </c>
      <c r="P1449" s="1090" t="s">
        <v>2135</v>
      </c>
      <c r="Q1449" s="1090" t="s">
        <v>2136</v>
      </c>
      <c r="R1449" s="1065" t="s">
        <v>2132</v>
      </c>
      <c r="S1449" s="807" t="s">
        <v>1850</v>
      </c>
      <c r="T1449" s="1110" t="s">
        <v>1028</v>
      </c>
    </row>
    <row r="1450" spans="1:20" s="802" customFormat="1" x14ac:dyDescent="0.25">
      <c r="B1450" s="1235"/>
      <c r="C1450" s="1240"/>
      <c r="D1450" s="1237"/>
      <c r="E1450" s="1231"/>
      <c r="F1450" s="1237"/>
      <c r="G1450" s="1233"/>
      <c r="H1450" s="808"/>
      <c r="I1450" s="808" t="s">
        <v>939</v>
      </c>
      <c r="J1450" s="808"/>
      <c r="K1450" s="1229"/>
      <c r="L1450" s="1229"/>
      <c r="M1450" s="809" t="s">
        <v>939</v>
      </c>
      <c r="N1450" s="1229"/>
      <c r="O1450" s="808" t="s">
        <v>939</v>
      </c>
      <c r="P1450" s="808" t="s">
        <v>939</v>
      </c>
      <c r="Q1450" s="808" t="s">
        <v>939</v>
      </c>
      <c r="R1450" s="1066" t="s">
        <v>939</v>
      </c>
      <c r="S1450" s="810"/>
      <c r="T1450" s="1107"/>
    </row>
    <row r="1451" spans="1:20" x14ac:dyDescent="0.25">
      <c r="A1451" s="858" t="s">
        <v>387</v>
      </c>
      <c r="B1451" s="825" t="s">
        <v>25</v>
      </c>
      <c r="C1451" s="822" t="s">
        <v>59</v>
      </c>
      <c r="D1451" s="829" t="s">
        <v>149</v>
      </c>
      <c r="E1451" s="907">
        <v>0</v>
      </c>
      <c r="F1451" s="816" t="s">
        <v>27</v>
      </c>
      <c r="G1451" s="817" t="s">
        <v>266</v>
      </c>
      <c r="H1451" s="830"/>
      <c r="I1451" s="972">
        <v>250000</v>
      </c>
      <c r="J1451" s="830"/>
      <c r="K1451" s="830">
        <f>M1451-L1451</f>
        <v>240000</v>
      </c>
      <c r="L1451" s="830"/>
      <c r="M1451" s="826">
        <v>240000</v>
      </c>
      <c r="N1451" s="830"/>
      <c r="O1451" s="830"/>
      <c r="P1451" s="830"/>
      <c r="Q1451" s="830"/>
      <c r="R1451" s="1068"/>
      <c r="S1451" s="820"/>
      <c r="T1451" s="1117"/>
    </row>
    <row r="1452" spans="1:20" x14ac:dyDescent="0.25">
      <c r="A1452" s="858" t="s">
        <v>387</v>
      </c>
      <c r="B1452" s="812" t="s">
        <v>3</v>
      </c>
      <c r="C1452" s="822" t="s">
        <v>4</v>
      </c>
      <c r="D1452" s="829" t="s">
        <v>149</v>
      </c>
      <c r="E1452" s="907">
        <v>0</v>
      </c>
      <c r="F1452" s="816" t="s">
        <v>27</v>
      </c>
      <c r="G1452" s="817" t="s">
        <v>266</v>
      </c>
      <c r="H1452" s="830"/>
      <c r="I1452" s="972">
        <v>130000</v>
      </c>
      <c r="J1452" s="830"/>
      <c r="K1452" s="830">
        <f t="shared" ref="K1452:K1457" si="140">M1452-L1452</f>
        <v>30000</v>
      </c>
      <c r="L1452" s="830"/>
      <c r="M1452" s="826">
        <v>30000</v>
      </c>
      <c r="N1452" s="830"/>
      <c r="O1452" s="830"/>
      <c r="P1452" s="830"/>
      <c r="Q1452" s="830"/>
      <c r="R1452" s="1068"/>
      <c r="S1452" s="820"/>
      <c r="T1452" s="1104"/>
    </row>
    <row r="1453" spans="1:20" x14ac:dyDescent="0.25">
      <c r="A1453" s="858" t="s">
        <v>387</v>
      </c>
      <c r="B1453" s="812" t="s">
        <v>13</v>
      </c>
      <c r="C1453" s="822" t="s">
        <v>14</v>
      </c>
      <c r="D1453" s="829" t="s">
        <v>149</v>
      </c>
      <c r="E1453" s="907">
        <v>0</v>
      </c>
      <c r="F1453" s="816" t="s">
        <v>27</v>
      </c>
      <c r="G1453" s="817" t="s">
        <v>266</v>
      </c>
      <c r="H1453" s="830"/>
      <c r="I1453" s="972">
        <v>3000000</v>
      </c>
      <c r="J1453" s="830"/>
      <c r="K1453" s="830">
        <f t="shared" si="140"/>
        <v>3000000</v>
      </c>
      <c r="L1453" s="830"/>
      <c r="M1453" s="826">
        <v>3000000</v>
      </c>
      <c r="N1453" s="830"/>
      <c r="O1453" s="830"/>
      <c r="P1453" s="830"/>
      <c r="Q1453" s="830"/>
      <c r="R1453" s="1068"/>
      <c r="S1453" s="820"/>
      <c r="T1453" s="1104"/>
    </row>
    <row r="1454" spans="1:20" x14ac:dyDescent="0.25">
      <c r="A1454" s="858" t="s">
        <v>387</v>
      </c>
      <c r="B1454" s="812" t="s">
        <v>123</v>
      </c>
      <c r="C1454" s="822" t="s">
        <v>124</v>
      </c>
      <c r="D1454" s="829" t="s">
        <v>149</v>
      </c>
      <c r="E1454" s="907">
        <v>0</v>
      </c>
      <c r="F1454" s="816" t="s">
        <v>27</v>
      </c>
      <c r="G1454" s="817" t="s">
        <v>266</v>
      </c>
      <c r="H1454" s="830"/>
      <c r="I1454" s="972">
        <v>100000</v>
      </c>
      <c r="J1454" s="830"/>
      <c r="K1454" s="830">
        <f t="shared" si="140"/>
        <v>95000</v>
      </c>
      <c r="L1454" s="830"/>
      <c r="M1454" s="826">
        <v>95000</v>
      </c>
      <c r="N1454" s="830"/>
      <c r="O1454" s="830"/>
      <c r="P1454" s="830"/>
      <c r="Q1454" s="830"/>
      <c r="R1454" s="1068"/>
      <c r="S1454" s="820"/>
      <c r="T1454" s="1104"/>
    </row>
    <row r="1455" spans="1:20" x14ac:dyDescent="0.25">
      <c r="A1455" s="858" t="s">
        <v>387</v>
      </c>
      <c r="B1455" s="812" t="s">
        <v>150</v>
      </c>
      <c r="C1455" s="822" t="s">
        <v>151</v>
      </c>
      <c r="D1455" s="829" t="s">
        <v>149</v>
      </c>
      <c r="E1455" s="907">
        <v>0</v>
      </c>
      <c r="F1455" s="816" t="s">
        <v>27</v>
      </c>
      <c r="G1455" s="817" t="s">
        <v>737</v>
      </c>
      <c r="H1455" s="830"/>
      <c r="I1455" s="972">
        <v>100000</v>
      </c>
      <c r="J1455" s="830"/>
      <c r="K1455" s="830">
        <f t="shared" si="140"/>
        <v>100000</v>
      </c>
      <c r="L1455" s="830"/>
      <c r="M1455" s="826">
        <v>100000</v>
      </c>
      <c r="N1455" s="830"/>
      <c r="O1455" s="830"/>
      <c r="P1455" s="830"/>
      <c r="Q1455" s="830"/>
      <c r="R1455" s="1068"/>
      <c r="S1455" s="820"/>
      <c r="T1455" s="1104"/>
    </row>
    <row r="1456" spans="1:20" x14ac:dyDescent="0.25">
      <c r="A1456" s="858" t="s">
        <v>387</v>
      </c>
      <c r="B1456" s="812" t="s">
        <v>19</v>
      </c>
      <c r="C1456" s="822" t="s">
        <v>20</v>
      </c>
      <c r="D1456" s="829" t="s">
        <v>149</v>
      </c>
      <c r="E1456" s="907">
        <v>0</v>
      </c>
      <c r="F1456" s="816" t="s">
        <v>27</v>
      </c>
      <c r="G1456" s="817" t="s">
        <v>738</v>
      </c>
      <c r="H1456" s="830"/>
      <c r="I1456" s="972">
        <v>20000</v>
      </c>
      <c r="J1456" s="830"/>
      <c r="K1456" s="830">
        <f t="shared" si="140"/>
        <v>20000</v>
      </c>
      <c r="L1456" s="830"/>
      <c r="M1456" s="826">
        <v>20000</v>
      </c>
      <c r="N1456" s="830"/>
      <c r="O1456" s="830"/>
      <c r="P1456" s="830"/>
      <c r="Q1456" s="830"/>
      <c r="R1456" s="1068"/>
      <c r="S1456" s="820"/>
      <c r="T1456" s="1104"/>
    </row>
    <row r="1457" spans="1:20" x14ac:dyDescent="0.25">
      <c r="A1457" s="858" t="s">
        <v>387</v>
      </c>
      <c r="B1457" s="812" t="s">
        <v>152</v>
      </c>
      <c r="C1457" s="822" t="s">
        <v>153</v>
      </c>
      <c r="D1457" s="829" t="s">
        <v>149</v>
      </c>
      <c r="E1457" s="907">
        <v>0</v>
      </c>
      <c r="F1457" s="816" t="s">
        <v>27</v>
      </c>
      <c r="G1457" s="817" t="s">
        <v>739</v>
      </c>
      <c r="H1457" s="830"/>
      <c r="I1457" s="972">
        <v>20000000</v>
      </c>
      <c r="J1457" s="830"/>
      <c r="K1457" s="830">
        <f t="shared" si="140"/>
        <v>20000000</v>
      </c>
      <c r="L1457" s="830"/>
      <c r="M1457" s="826">
        <v>20000000</v>
      </c>
      <c r="N1457" s="830"/>
      <c r="O1457" s="830"/>
      <c r="P1457" s="830"/>
      <c r="Q1457" s="830"/>
      <c r="R1457" s="1068"/>
      <c r="S1457" s="820"/>
      <c r="T1457" s="1104"/>
    </row>
    <row r="1458" spans="1:20" x14ac:dyDescent="0.25">
      <c r="A1458" s="858" t="s">
        <v>387</v>
      </c>
      <c r="B1458" s="860"/>
      <c r="C1458" s="833" t="s">
        <v>312</v>
      </c>
      <c r="D1458" s="861"/>
      <c r="E1458" s="862"/>
      <c r="F1458" s="863"/>
      <c r="G1458" s="916"/>
      <c r="H1458" s="837"/>
      <c r="I1458" s="947">
        <v>23600000</v>
      </c>
      <c r="J1458" s="837"/>
      <c r="K1458" s="837">
        <f>SUM(K1451:K1457)</f>
        <v>23485000</v>
      </c>
      <c r="L1458" s="837"/>
      <c r="M1458" s="838">
        <f>SUM(M1451:M1457)</f>
        <v>23485000</v>
      </c>
      <c r="N1458" s="837"/>
      <c r="O1458" s="839">
        <v>100000</v>
      </c>
      <c r="P1458" s="839">
        <f>Q1458-O1458</f>
        <v>37500</v>
      </c>
      <c r="Q1458" s="839">
        <v>137500</v>
      </c>
      <c r="R1458" s="1069">
        <f>M1458-Q1458</f>
        <v>23347500</v>
      </c>
      <c r="S1458" s="840"/>
      <c r="T1458" s="1106"/>
    </row>
    <row r="1459" spans="1:20" x14ac:dyDescent="0.25">
      <c r="A1459" s="858"/>
      <c r="C1459" s="842"/>
      <c r="G1459" s="917"/>
      <c r="H1459" s="846"/>
      <c r="I1459" s="973"/>
      <c r="J1459" s="846"/>
      <c r="K1459" s="846"/>
      <c r="L1459" s="846"/>
      <c r="M1459" s="847"/>
      <c r="N1459" s="846"/>
      <c r="O1459" s="846"/>
      <c r="P1459" s="846"/>
      <c r="Q1459" s="846"/>
      <c r="S1459" s="848"/>
    </row>
    <row r="1460" spans="1:20" x14ac:dyDescent="0.25">
      <c r="B1460" s="1238" t="s">
        <v>2129</v>
      </c>
      <c r="C1460" s="1238"/>
      <c r="D1460" s="1238"/>
      <c r="E1460" s="1238"/>
      <c r="F1460" s="1238"/>
      <c r="G1460" s="1238"/>
      <c r="H1460" s="1238"/>
      <c r="I1460" s="1238"/>
      <c r="J1460" s="1238"/>
      <c r="K1460" s="1238"/>
      <c r="L1460" s="1238"/>
      <c r="M1460" s="1238"/>
      <c r="N1460" s="1238"/>
      <c r="O1460" s="1238"/>
      <c r="P1460" s="1238"/>
      <c r="Q1460" s="1238"/>
      <c r="R1460" s="1238"/>
      <c r="S1460" s="1238"/>
    </row>
    <row r="1461" spans="1:20" x14ac:dyDescent="0.25">
      <c r="B1461" s="881" t="s">
        <v>1592</v>
      </c>
      <c r="C1461" s="882"/>
      <c r="D1461" s="883"/>
      <c r="E1461" s="883"/>
      <c r="F1461" s="883"/>
      <c r="G1461" s="883"/>
      <c r="H1461" s="884"/>
      <c r="I1461" s="884"/>
      <c r="J1461" s="884"/>
      <c r="K1461" s="884"/>
      <c r="L1461" s="884"/>
      <c r="M1461" s="885"/>
      <c r="N1461" s="884"/>
      <c r="O1461" s="884"/>
      <c r="P1461" s="884"/>
      <c r="Q1461" s="884"/>
      <c r="R1461" s="1074"/>
      <c r="S1461" s="886"/>
    </row>
    <row r="1462" spans="1:20" s="802" customFormat="1" ht="30" x14ac:dyDescent="0.25">
      <c r="B1462" s="1234" t="s">
        <v>970</v>
      </c>
      <c r="C1462" s="1239" t="s">
        <v>938</v>
      </c>
      <c r="D1462" s="1236" t="s">
        <v>1024</v>
      </c>
      <c r="E1462" s="1230" t="s">
        <v>1025</v>
      </c>
      <c r="F1462" s="1236" t="s">
        <v>1026</v>
      </c>
      <c r="G1462" s="1232" t="s">
        <v>1027</v>
      </c>
      <c r="H1462" s="803" t="s">
        <v>1862</v>
      </c>
      <c r="I1462" s="804" t="s">
        <v>1833</v>
      </c>
      <c r="J1462" s="803" t="s">
        <v>1862</v>
      </c>
      <c r="K1462" s="1228" t="s">
        <v>1948</v>
      </c>
      <c r="L1462" s="1228" t="s">
        <v>1947</v>
      </c>
      <c r="M1462" s="805" t="s">
        <v>1818</v>
      </c>
      <c r="N1462" s="1228" t="s">
        <v>1819</v>
      </c>
      <c r="O1462" s="806" t="s">
        <v>2115</v>
      </c>
      <c r="P1462" s="1090" t="s">
        <v>2135</v>
      </c>
      <c r="Q1462" s="1090" t="s">
        <v>2136</v>
      </c>
      <c r="R1462" s="1065" t="s">
        <v>2132</v>
      </c>
      <c r="S1462" s="807" t="s">
        <v>1850</v>
      </c>
      <c r="T1462" s="1110" t="s">
        <v>1028</v>
      </c>
    </row>
    <row r="1463" spans="1:20" s="802" customFormat="1" x14ac:dyDescent="0.25">
      <c r="B1463" s="1235"/>
      <c r="C1463" s="1240"/>
      <c r="D1463" s="1237"/>
      <c r="E1463" s="1231"/>
      <c r="F1463" s="1237"/>
      <c r="G1463" s="1233"/>
      <c r="H1463" s="808"/>
      <c r="I1463" s="808" t="s">
        <v>939</v>
      </c>
      <c r="J1463" s="808"/>
      <c r="K1463" s="1229"/>
      <c r="L1463" s="1229"/>
      <c r="M1463" s="809" t="s">
        <v>939</v>
      </c>
      <c r="N1463" s="1229"/>
      <c r="O1463" s="808" t="s">
        <v>939</v>
      </c>
      <c r="P1463" s="808" t="s">
        <v>939</v>
      </c>
      <c r="Q1463" s="808" t="s">
        <v>939</v>
      </c>
      <c r="R1463" s="1066" t="s">
        <v>939</v>
      </c>
      <c r="S1463" s="810"/>
      <c r="T1463" s="1107"/>
    </row>
    <row r="1464" spans="1:20" s="828" customFormat="1" x14ac:dyDescent="0.25">
      <c r="A1464" s="858" t="s">
        <v>387</v>
      </c>
      <c r="B1464" s="974" t="s">
        <v>161</v>
      </c>
      <c r="C1464" s="975" t="s">
        <v>233</v>
      </c>
      <c r="D1464" s="974" t="s">
        <v>149</v>
      </c>
      <c r="E1464" s="907">
        <v>0</v>
      </c>
      <c r="F1464" s="974" t="s">
        <v>27</v>
      </c>
      <c r="G1464" s="976" t="s">
        <v>235</v>
      </c>
      <c r="H1464" s="977"/>
      <c r="I1464" s="977">
        <v>25000000</v>
      </c>
      <c r="J1464" s="977"/>
      <c r="K1464" s="977">
        <f>M1464-L1464</f>
        <v>25000000</v>
      </c>
      <c r="L1464" s="977"/>
      <c r="M1464" s="977">
        <v>25000000</v>
      </c>
      <c r="N1464" s="977"/>
      <c r="O1464" s="977"/>
      <c r="P1464" s="871"/>
      <c r="Q1464" s="871"/>
      <c r="R1464" s="1068">
        <f>M1464-Q1464</f>
        <v>25000000</v>
      </c>
      <c r="S1464" s="978"/>
      <c r="T1464" s="975"/>
    </row>
    <row r="1465" spans="1:20" s="828" customFormat="1" x14ac:dyDescent="0.25">
      <c r="A1465" s="858" t="s">
        <v>387</v>
      </c>
      <c r="B1465" s="890" t="s">
        <v>458</v>
      </c>
      <c r="C1465" s="822" t="s">
        <v>251</v>
      </c>
      <c r="D1465" s="823" t="s">
        <v>149</v>
      </c>
      <c r="E1465" s="907">
        <v>0</v>
      </c>
      <c r="F1465" s="823" t="s">
        <v>27</v>
      </c>
      <c r="G1465" s="896" t="s">
        <v>235</v>
      </c>
      <c r="H1465" s="871"/>
      <c r="I1465" s="871">
        <v>20000000</v>
      </c>
      <c r="J1465" s="871"/>
      <c r="K1465" s="977">
        <f t="shared" ref="K1465:K1466" si="141">M1465-L1465</f>
        <v>20000000</v>
      </c>
      <c r="L1465" s="871"/>
      <c r="M1465" s="871">
        <v>20000000</v>
      </c>
      <c r="N1465" s="871"/>
      <c r="O1465" s="871"/>
      <c r="P1465" s="871"/>
      <c r="Q1465" s="871"/>
      <c r="R1465" s="1068">
        <f t="shared" ref="R1465:R1467" si="142">M1465-Q1465</f>
        <v>20000000</v>
      </c>
      <c r="S1465" s="827"/>
      <c r="T1465" s="822"/>
    </row>
    <row r="1466" spans="1:20" s="828" customFormat="1" x14ac:dyDescent="0.25">
      <c r="A1466" s="858" t="s">
        <v>387</v>
      </c>
      <c r="B1466" s="890" t="s">
        <v>522</v>
      </c>
      <c r="C1466" s="822" t="s">
        <v>241</v>
      </c>
      <c r="D1466" s="823" t="s">
        <v>149</v>
      </c>
      <c r="E1466" s="907">
        <v>0</v>
      </c>
      <c r="F1466" s="823" t="s">
        <v>27</v>
      </c>
      <c r="G1466" s="896" t="s">
        <v>235</v>
      </c>
      <c r="H1466" s="871"/>
      <c r="I1466" s="871">
        <v>2000000</v>
      </c>
      <c r="J1466" s="871"/>
      <c r="K1466" s="977">
        <f t="shared" si="141"/>
        <v>2000000</v>
      </c>
      <c r="L1466" s="871"/>
      <c r="M1466" s="871">
        <v>2000000</v>
      </c>
      <c r="N1466" s="871"/>
      <c r="O1466" s="871"/>
      <c r="P1466" s="871"/>
      <c r="Q1466" s="871"/>
      <c r="R1466" s="1068">
        <f t="shared" si="142"/>
        <v>2000000</v>
      </c>
      <c r="S1466" s="827"/>
      <c r="T1466" s="822"/>
    </row>
    <row r="1467" spans="1:20" s="828" customFormat="1" x14ac:dyDescent="0.25">
      <c r="A1467" s="858" t="s">
        <v>387</v>
      </c>
      <c r="B1467" s="887"/>
      <c r="C1467" s="833" t="s">
        <v>26</v>
      </c>
      <c r="D1467" s="887"/>
      <c r="E1467" s="897"/>
      <c r="F1467" s="887"/>
      <c r="G1467" s="898"/>
      <c r="H1467" s="768"/>
      <c r="I1467" s="768">
        <f>SUM(I1464:I1466)</f>
        <v>47000000</v>
      </c>
      <c r="J1467" s="768"/>
      <c r="K1467" s="768">
        <f>SUM(K1464:K1466)</f>
        <v>47000000</v>
      </c>
      <c r="L1467" s="768"/>
      <c r="M1467" s="768">
        <v>47000000</v>
      </c>
      <c r="N1467" s="768"/>
      <c r="O1467" s="899"/>
      <c r="P1467" s="899"/>
      <c r="Q1467" s="899"/>
      <c r="R1467" s="1093">
        <f t="shared" si="142"/>
        <v>47000000</v>
      </c>
      <c r="S1467" s="908"/>
      <c r="T1467" s="1003"/>
    </row>
    <row r="1468" spans="1:20" s="828" customFormat="1" x14ac:dyDescent="0.25">
      <c r="A1468" s="858"/>
      <c r="B1468" s="888"/>
      <c r="C1468" s="842"/>
      <c r="D1468" s="888"/>
      <c r="E1468" s="902"/>
      <c r="F1468" s="888"/>
      <c r="G1468" s="903"/>
      <c r="H1468" s="771"/>
      <c r="I1468" s="771"/>
      <c r="J1468" s="771"/>
      <c r="K1468" s="771"/>
      <c r="L1468" s="771"/>
      <c r="M1468" s="771"/>
      <c r="N1468" s="771"/>
      <c r="O1468" s="771"/>
      <c r="P1468" s="771"/>
      <c r="Q1468" s="771"/>
      <c r="R1468" s="1082"/>
      <c r="S1468" s="904"/>
    </row>
    <row r="1469" spans="1:20" s="828" customFormat="1" x14ac:dyDescent="0.25">
      <c r="A1469" s="858"/>
      <c r="B1469" s="888"/>
      <c r="C1469" s="842"/>
      <c r="D1469" s="888"/>
      <c r="E1469" s="902"/>
      <c r="F1469" s="888"/>
      <c r="G1469" s="903"/>
      <c r="H1469" s="771"/>
      <c r="I1469" s="771"/>
      <c r="J1469" s="771"/>
      <c r="K1469" s="771"/>
      <c r="L1469" s="771"/>
      <c r="M1469" s="771"/>
      <c r="N1469" s="771"/>
      <c r="O1469" s="771"/>
      <c r="P1469" s="771"/>
      <c r="Q1469" s="771"/>
      <c r="R1469" s="1082"/>
      <c r="S1469" s="904"/>
    </row>
    <row r="1470" spans="1:20" s="828" customFormat="1" x14ac:dyDescent="0.25">
      <c r="A1470" s="858"/>
      <c r="B1470" s="888"/>
      <c r="C1470" s="842"/>
      <c r="D1470" s="888"/>
      <c r="E1470" s="902"/>
      <c r="F1470" s="888"/>
      <c r="G1470" s="903"/>
      <c r="H1470" s="771"/>
      <c r="I1470" s="771"/>
      <c r="J1470" s="771"/>
      <c r="K1470" s="771"/>
      <c r="L1470" s="771"/>
      <c r="M1470" s="771"/>
      <c r="N1470" s="771"/>
      <c r="O1470" s="771"/>
      <c r="P1470" s="771"/>
      <c r="Q1470" s="771"/>
      <c r="R1470" s="1082"/>
      <c r="S1470" s="904"/>
    </row>
    <row r="1471" spans="1:20" s="828" customFormat="1" x14ac:dyDescent="0.25">
      <c r="A1471" s="858"/>
      <c r="B1471" s="888"/>
      <c r="C1471" s="842"/>
      <c r="D1471" s="888"/>
      <c r="E1471" s="902"/>
      <c r="F1471" s="888"/>
      <c r="G1471" s="903"/>
      <c r="H1471" s="771"/>
      <c r="I1471" s="771"/>
      <c r="J1471" s="771"/>
      <c r="K1471" s="771"/>
      <c r="L1471" s="771"/>
      <c r="M1471" s="771"/>
      <c r="N1471" s="771"/>
      <c r="O1471" s="771"/>
      <c r="P1471" s="771"/>
      <c r="Q1471" s="771"/>
      <c r="R1471" s="1082"/>
      <c r="S1471" s="904"/>
    </row>
    <row r="1472" spans="1:20" s="828" customFormat="1" x14ac:dyDescent="0.25">
      <c r="A1472" s="858"/>
      <c r="B1472" s="888"/>
      <c r="C1472" s="842"/>
      <c r="D1472" s="888"/>
      <c r="E1472" s="902"/>
      <c r="F1472" s="888"/>
      <c r="G1472" s="903"/>
      <c r="H1472" s="771"/>
      <c r="I1472" s="771"/>
      <c r="J1472" s="771"/>
      <c r="K1472" s="771"/>
      <c r="L1472" s="771"/>
      <c r="M1472" s="771"/>
      <c r="N1472" s="771"/>
      <c r="O1472" s="771"/>
      <c r="P1472" s="771"/>
      <c r="Q1472" s="771"/>
      <c r="R1472" s="1082"/>
      <c r="S1472" s="904"/>
    </row>
    <row r="1473" spans="1:20" s="828" customFormat="1" x14ac:dyDescent="0.25">
      <c r="A1473" s="858"/>
      <c r="B1473" s="888"/>
      <c r="C1473" s="842"/>
      <c r="D1473" s="888"/>
      <c r="E1473" s="902"/>
      <c r="F1473" s="888"/>
      <c r="G1473" s="903"/>
      <c r="H1473" s="771"/>
      <c r="I1473" s="771"/>
      <c r="J1473" s="771"/>
      <c r="K1473" s="771"/>
      <c r="L1473" s="771"/>
      <c r="M1473" s="771"/>
      <c r="N1473" s="771"/>
      <c r="O1473" s="771"/>
      <c r="P1473" s="771"/>
      <c r="Q1473" s="771"/>
      <c r="R1473" s="1082"/>
      <c r="S1473" s="904"/>
    </row>
    <row r="1474" spans="1:20" s="828" customFormat="1" x14ac:dyDescent="0.25">
      <c r="A1474" s="858"/>
      <c r="B1474" s="888"/>
      <c r="C1474" s="842"/>
      <c r="D1474" s="888"/>
      <c r="E1474" s="902"/>
      <c r="F1474" s="888"/>
      <c r="G1474" s="903"/>
      <c r="H1474" s="771"/>
      <c r="I1474" s="771"/>
      <c r="J1474" s="771"/>
      <c r="K1474" s="771"/>
      <c r="L1474" s="771"/>
      <c r="M1474" s="771"/>
      <c r="N1474" s="771"/>
      <c r="O1474" s="771"/>
      <c r="P1474" s="771"/>
      <c r="Q1474" s="771"/>
      <c r="R1474" s="1082"/>
      <c r="S1474" s="904"/>
    </row>
    <row r="1475" spans="1:20" s="828" customFormat="1" x14ac:dyDescent="0.25">
      <c r="A1475" s="858"/>
      <c r="B1475" s="888"/>
      <c r="C1475" s="842"/>
      <c r="D1475" s="888"/>
      <c r="E1475" s="902"/>
      <c r="F1475" s="888"/>
      <c r="G1475" s="903"/>
      <c r="H1475" s="771"/>
      <c r="I1475" s="771"/>
      <c r="J1475" s="771"/>
      <c r="K1475" s="771"/>
      <c r="L1475" s="771"/>
      <c r="M1475" s="771"/>
      <c r="N1475" s="771"/>
      <c r="O1475" s="771"/>
      <c r="P1475" s="771"/>
      <c r="Q1475" s="771"/>
      <c r="R1475" s="1082"/>
      <c r="S1475" s="904"/>
    </row>
    <row r="1476" spans="1:20" s="828" customFormat="1" x14ac:dyDescent="0.25">
      <c r="A1476" s="858"/>
      <c r="B1476" s="888"/>
      <c r="C1476" s="842"/>
      <c r="D1476" s="888"/>
      <c r="E1476" s="902"/>
      <c r="F1476" s="888"/>
      <c r="G1476" s="903"/>
      <c r="H1476" s="771"/>
      <c r="I1476" s="771"/>
      <c r="J1476" s="771"/>
      <c r="K1476" s="771"/>
      <c r="L1476" s="771"/>
      <c r="M1476" s="771"/>
      <c r="N1476" s="771"/>
      <c r="O1476" s="771"/>
      <c r="P1476" s="771"/>
      <c r="Q1476" s="771"/>
      <c r="R1476" s="1082"/>
      <c r="S1476" s="904"/>
    </row>
    <row r="1477" spans="1:20" s="828" customFormat="1" x14ac:dyDescent="0.25">
      <c r="A1477" s="858"/>
      <c r="B1477" s="888"/>
      <c r="C1477" s="842"/>
      <c r="D1477" s="888"/>
      <c r="E1477" s="902"/>
      <c r="F1477" s="888"/>
      <c r="G1477" s="903"/>
      <c r="H1477" s="771"/>
      <c r="I1477" s="771"/>
      <c r="J1477" s="771"/>
      <c r="K1477" s="771"/>
      <c r="L1477" s="771"/>
      <c r="M1477" s="771"/>
      <c r="N1477" s="771"/>
      <c r="O1477" s="771"/>
      <c r="P1477" s="771"/>
      <c r="Q1477" s="771"/>
      <c r="R1477" s="1082"/>
      <c r="S1477" s="904"/>
    </row>
    <row r="1478" spans="1:20" s="828" customFormat="1" x14ac:dyDescent="0.25">
      <c r="A1478" s="858"/>
      <c r="B1478" s="888"/>
      <c r="C1478" s="842"/>
      <c r="D1478" s="888"/>
      <c r="E1478" s="902"/>
      <c r="F1478" s="888"/>
      <c r="G1478" s="903"/>
      <c r="H1478" s="771"/>
      <c r="I1478" s="771"/>
      <c r="J1478" s="771"/>
      <c r="K1478" s="771"/>
      <c r="L1478" s="771"/>
      <c r="M1478" s="771"/>
      <c r="N1478" s="771"/>
      <c r="O1478" s="771"/>
      <c r="P1478" s="771"/>
      <c r="Q1478" s="771"/>
      <c r="R1478" s="1082"/>
      <c r="S1478" s="904"/>
    </row>
    <row r="1479" spans="1:20" s="828" customFormat="1" x14ac:dyDescent="0.25">
      <c r="B1479" s="888"/>
      <c r="C1479" s="842"/>
      <c r="D1479" s="888"/>
      <c r="E1479" s="902"/>
      <c r="F1479" s="888"/>
      <c r="G1479" s="903"/>
      <c r="H1479" s="924"/>
      <c r="I1479" s="924"/>
      <c r="J1479" s="924"/>
      <c r="K1479" s="924"/>
      <c r="L1479" s="771"/>
      <c r="M1479" s="771"/>
      <c r="N1479" s="771"/>
      <c r="O1479" s="771"/>
      <c r="P1479" s="771"/>
      <c r="Q1479" s="771"/>
      <c r="R1479" s="1075"/>
      <c r="S1479" s="904"/>
    </row>
    <row r="1480" spans="1:20" s="828" customFormat="1" x14ac:dyDescent="0.25">
      <c r="B1480" s="888"/>
      <c r="C1480" s="842"/>
      <c r="D1480" s="888"/>
      <c r="E1480" s="902"/>
      <c r="F1480" s="888"/>
      <c r="G1480" s="903"/>
      <c r="H1480" s="924"/>
      <c r="I1480" s="924"/>
      <c r="J1480" s="924"/>
      <c r="K1480" s="924"/>
      <c r="L1480" s="771"/>
      <c r="M1480" s="771"/>
      <c r="N1480" s="771"/>
      <c r="O1480" s="771"/>
      <c r="P1480" s="771"/>
      <c r="Q1480" s="771"/>
      <c r="R1480" s="1075"/>
      <c r="S1480" s="904"/>
    </row>
    <row r="1481" spans="1:20" x14ac:dyDescent="0.25">
      <c r="B1481" s="1238" t="s">
        <v>2128</v>
      </c>
      <c r="C1481" s="1238"/>
      <c r="D1481" s="1238"/>
      <c r="E1481" s="1238"/>
      <c r="F1481" s="1238"/>
      <c r="G1481" s="1238"/>
      <c r="H1481" s="1238"/>
      <c r="I1481" s="1238"/>
      <c r="J1481" s="1238"/>
      <c r="K1481" s="1238"/>
      <c r="L1481" s="1238"/>
      <c r="M1481" s="1238"/>
      <c r="N1481" s="1238"/>
      <c r="O1481" s="1238"/>
      <c r="P1481" s="1238"/>
      <c r="Q1481" s="1238"/>
      <c r="R1481" s="1238"/>
      <c r="S1481" s="1238"/>
    </row>
    <row r="1482" spans="1:20" x14ac:dyDescent="0.25">
      <c r="B1482" s="881" t="s">
        <v>1593</v>
      </c>
      <c r="C1482" s="882"/>
      <c r="D1482" s="883"/>
      <c r="E1482" s="883"/>
      <c r="F1482" s="883"/>
      <c r="G1482" s="883"/>
      <c r="H1482" s="884"/>
      <c r="I1482" s="884"/>
      <c r="J1482" s="884"/>
      <c r="K1482" s="884"/>
      <c r="L1482" s="884"/>
      <c r="M1482" s="885"/>
      <c r="N1482" s="884"/>
      <c r="O1482" s="884"/>
      <c r="P1482" s="884"/>
      <c r="Q1482" s="884"/>
      <c r="R1482" s="1074"/>
      <c r="S1482" s="886"/>
    </row>
    <row r="1483" spans="1:20" s="802" customFormat="1" ht="30" x14ac:dyDescent="0.25">
      <c r="B1483" s="1234" t="s">
        <v>970</v>
      </c>
      <c r="C1483" s="1239" t="s">
        <v>938</v>
      </c>
      <c r="D1483" s="1236" t="s">
        <v>1024</v>
      </c>
      <c r="E1483" s="1230" t="s">
        <v>1025</v>
      </c>
      <c r="F1483" s="1236" t="s">
        <v>1026</v>
      </c>
      <c r="G1483" s="1232" t="s">
        <v>1027</v>
      </c>
      <c r="H1483" s="803" t="s">
        <v>1862</v>
      </c>
      <c r="I1483" s="804" t="s">
        <v>1833</v>
      </c>
      <c r="J1483" s="803" t="s">
        <v>1862</v>
      </c>
      <c r="K1483" s="1228" t="s">
        <v>1948</v>
      </c>
      <c r="L1483" s="1228" t="s">
        <v>1947</v>
      </c>
      <c r="M1483" s="805" t="s">
        <v>1818</v>
      </c>
      <c r="N1483" s="1228" t="s">
        <v>1819</v>
      </c>
      <c r="O1483" s="806" t="s">
        <v>2115</v>
      </c>
      <c r="P1483" s="1090" t="s">
        <v>2135</v>
      </c>
      <c r="Q1483" s="1090" t="s">
        <v>2136</v>
      </c>
      <c r="R1483" s="1065" t="s">
        <v>2132</v>
      </c>
      <c r="S1483" s="807" t="s">
        <v>1850</v>
      </c>
      <c r="T1483" s="1110" t="s">
        <v>1028</v>
      </c>
    </row>
    <row r="1484" spans="1:20" s="802" customFormat="1" x14ac:dyDescent="0.25">
      <c r="B1484" s="1235"/>
      <c r="C1484" s="1240"/>
      <c r="D1484" s="1237"/>
      <c r="E1484" s="1231"/>
      <c r="F1484" s="1237"/>
      <c r="G1484" s="1233"/>
      <c r="H1484" s="808"/>
      <c r="I1484" s="808" t="s">
        <v>939</v>
      </c>
      <c r="J1484" s="808"/>
      <c r="K1484" s="1229"/>
      <c r="L1484" s="1229"/>
      <c r="M1484" s="809" t="s">
        <v>939</v>
      </c>
      <c r="N1484" s="1229"/>
      <c r="O1484" s="808" t="s">
        <v>939</v>
      </c>
      <c r="P1484" s="808" t="s">
        <v>939</v>
      </c>
      <c r="Q1484" s="808" t="s">
        <v>939</v>
      </c>
      <c r="R1484" s="1066" t="s">
        <v>939</v>
      </c>
      <c r="S1484" s="810"/>
      <c r="T1484" s="1107"/>
    </row>
    <row r="1485" spans="1:20" x14ac:dyDescent="0.25">
      <c r="A1485" s="858" t="s">
        <v>438</v>
      </c>
      <c r="B1485" s="812" t="s">
        <v>2</v>
      </c>
      <c r="C1485" s="822" t="s">
        <v>60</v>
      </c>
      <c r="D1485" s="823" t="s">
        <v>149</v>
      </c>
      <c r="E1485" s="907">
        <v>0</v>
      </c>
      <c r="F1485" s="816">
        <v>23540000</v>
      </c>
      <c r="G1485" s="817" t="s">
        <v>740</v>
      </c>
      <c r="H1485" s="830"/>
      <c r="I1485" s="830">
        <v>5000000</v>
      </c>
      <c r="J1485" s="830"/>
      <c r="K1485" s="830">
        <f t="shared" ref="K1485:K1497" si="143">M1485-L1485</f>
        <v>5000000</v>
      </c>
      <c r="L1485" s="830"/>
      <c r="M1485" s="826">
        <v>5000000</v>
      </c>
      <c r="N1485" s="830"/>
      <c r="O1485" s="830"/>
      <c r="P1485" s="830"/>
      <c r="Q1485" s="830"/>
      <c r="R1485" s="1068"/>
      <c r="S1485" s="820"/>
      <c r="T1485" s="1117"/>
    </row>
    <row r="1486" spans="1:20" s="831" customFormat="1" x14ac:dyDescent="0.25">
      <c r="A1486" s="858" t="s">
        <v>438</v>
      </c>
      <c r="B1486" s="812" t="s">
        <v>3</v>
      </c>
      <c r="C1486" s="822" t="s">
        <v>4</v>
      </c>
      <c r="D1486" s="823" t="s">
        <v>149</v>
      </c>
      <c r="E1486" s="907">
        <v>0</v>
      </c>
      <c r="F1486" s="816">
        <v>23540000</v>
      </c>
      <c r="G1486" s="817" t="s">
        <v>266</v>
      </c>
      <c r="H1486" s="830"/>
      <c r="I1486" s="830">
        <v>600000</v>
      </c>
      <c r="J1486" s="830"/>
      <c r="K1486" s="830">
        <f t="shared" si="143"/>
        <v>600000</v>
      </c>
      <c r="L1486" s="830"/>
      <c r="M1486" s="826">
        <v>600000</v>
      </c>
      <c r="N1486" s="830"/>
      <c r="O1486" s="830"/>
      <c r="P1486" s="830"/>
      <c r="Q1486" s="830"/>
      <c r="R1486" s="1068"/>
      <c r="S1486" s="820"/>
      <c r="T1486" s="1105"/>
    </row>
    <row r="1487" spans="1:20" x14ac:dyDescent="0.25">
      <c r="A1487" s="858" t="s">
        <v>438</v>
      </c>
      <c r="B1487" s="812" t="s">
        <v>52</v>
      </c>
      <c r="C1487" s="822" t="s">
        <v>53</v>
      </c>
      <c r="D1487" s="823" t="s">
        <v>149</v>
      </c>
      <c r="E1487" s="907">
        <v>0</v>
      </c>
      <c r="F1487" s="816">
        <v>23540000</v>
      </c>
      <c r="G1487" s="817" t="s">
        <v>266</v>
      </c>
      <c r="H1487" s="830"/>
      <c r="I1487" s="830">
        <v>2500000</v>
      </c>
      <c r="J1487" s="830"/>
      <c r="K1487" s="830">
        <f t="shared" si="143"/>
        <v>2500000</v>
      </c>
      <c r="L1487" s="830"/>
      <c r="M1487" s="826">
        <v>2500000</v>
      </c>
      <c r="N1487" s="830"/>
      <c r="O1487" s="830"/>
      <c r="P1487" s="830"/>
      <c r="Q1487" s="830"/>
      <c r="R1487" s="1068"/>
      <c r="S1487" s="820"/>
      <c r="T1487" s="1104"/>
    </row>
    <row r="1488" spans="1:20" x14ac:dyDescent="0.25">
      <c r="A1488" s="858" t="s">
        <v>438</v>
      </c>
      <c r="B1488" s="812" t="s">
        <v>106</v>
      </c>
      <c r="C1488" s="822" t="s">
        <v>107</v>
      </c>
      <c r="D1488" s="823" t="s">
        <v>149</v>
      </c>
      <c r="E1488" s="907">
        <v>0</v>
      </c>
      <c r="F1488" s="816">
        <v>23540000</v>
      </c>
      <c r="G1488" s="817" t="s">
        <v>266</v>
      </c>
      <c r="H1488" s="830"/>
      <c r="I1488" s="830">
        <v>31000000</v>
      </c>
      <c r="J1488" s="830"/>
      <c r="K1488" s="830">
        <f t="shared" si="143"/>
        <v>18000000</v>
      </c>
      <c r="L1488" s="830"/>
      <c r="M1488" s="826">
        <v>18000000</v>
      </c>
      <c r="N1488" s="830"/>
      <c r="O1488" s="830"/>
      <c r="P1488" s="830"/>
      <c r="Q1488" s="830"/>
      <c r="R1488" s="1068"/>
      <c r="S1488" s="820"/>
      <c r="T1488" s="1104"/>
    </row>
    <row r="1489" spans="1:20" x14ac:dyDescent="0.25">
      <c r="A1489" s="858" t="s">
        <v>438</v>
      </c>
      <c r="B1489" s="812" t="s">
        <v>201</v>
      </c>
      <c r="C1489" s="822" t="s">
        <v>439</v>
      </c>
      <c r="D1489" s="823" t="s">
        <v>149</v>
      </c>
      <c r="E1489" s="907">
        <v>0</v>
      </c>
      <c r="F1489" s="816">
        <v>23540000</v>
      </c>
      <c r="G1489" s="817" t="s">
        <v>266</v>
      </c>
      <c r="H1489" s="830"/>
      <c r="I1489" s="830">
        <v>2000000</v>
      </c>
      <c r="J1489" s="830"/>
      <c r="K1489" s="830">
        <f t="shared" si="143"/>
        <v>2000000</v>
      </c>
      <c r="L1489" s="830"/>
      <c r="M1489" s="826">
        <v>2000000</v>
      </c>
      <c r="N1489" s="830"/>
      <c r="O1489" s="830"/>
      <c r="P1489" s="830"/>
      <c r="Q1489" s="830"/>
      <c r="R1489" s="1068"/>
      <c r="S1489" s="820"/>
      <c r="T1489" s="1104"/>
    </row>
    <row r="1490" spans="1:20" x14ac:dyDescent="0.25">
      <c r="A1490" s="858" t="s">
        <v>438</v>
      </c>
      <c r="B1490" s="812" t="s">
        <v>32</v>
      </c>
      <c r="C1490" s="822" t="s">
        <v>440</v>
      </c>
      <c r="D1490" s="823" t="s">
        <v>149</v>
      </c>
      <c r="E1490" s="907">
        <v>0</v>
      </c>
      <c r="F1490" s="816">
        <v>23540000</v>
      </c>
      <c r="G1490" s="817" t="s">
        <v>266</v>
      </c>
      <c r="H1490" s="830"/>
      <c r="I1490" s="830">
        <v>875000</v>
      </c>
      <c r="J1490" s="830"/>
      <c r="K1490" s="830">
        <f t="shared" si="143"/>
        <v>875000</v>
      </c>
      <c r="L1490" s="830"/>
      <c r="M1490" s="826">
        <v>875000</v>
      </c>
      <c r="N1490" s="830"/>
      <c r="O1490" s="830"/>
      <c r="P1490" s="830"/>
      <c r="Q1490" s="830"/>
      <c r="R1490" s="1068"/>
      <c r="S1490" s="820"/>
      <c r="T1490" s="1104"/>
    </row>
    <row r="1491" spans="1:20" x14ac:dyDescent="0.25">
      <c r="A1491" s="858" t="s">
        <v>438</v>
      </c>
      <c r="B1491" s="812" t="s">
        <v>11</v>
      </c>
      <c r="C1491" s="822" t="s">
        <v>12</v>
      </c>
      <c r="D1491" s="823" t="s">
        <v>149</v>
      </c>
      <c r="E1491" s="907">
        <v>0</v>
      </c>
      <c r="F1491" s="816">
        <v>23540000</v>
      </c>
      <c r="G1491" s="817" t="s">
        <v>266</v>
      </c>
      <c r="H1491" s="830"/>
      <c r="I1491" s="830">
        <v>5500000</v>
      </c>
      <c r="J1491" s="830"/>
      <c r="K1491" s="830">
        <f t="shared" si="143"/>
        <v>3500000</v>
      </c>
      <c r="L1491" s="830"/>
      <c r="M1491" s="826">
        <v>3500000</v>
      </c>
      <c r="N1491" s="830"/>
      <c r="O1491" s="830"/>
      <c r="P1491" s="830"/>
      <c r="Q1491" s="830"/>
      <c r="R1491" s="1068"/>
      <c r="S1491" s="820"/>
      <c r="T1491" s="1104"/>
    </row>
    <row r="1492" spans="1:20" x14ac:dyDescent="0.25">
      <c r="A1492" s="858" t="s">
        <v>438</v>
      </c>
      <c r="B1492" s="812" t="s">
        <v>123</v>
      </c>
      <c r="C1492" s="822" t="s">
        <v>124</v>
      </c>
      <c r="D1492" s="823" t="s">
        <v>149</v>
      </c>
      <c r="E1492" s="907">
        <v>0</v>
      </c>
      <c r="F1492" s="816">
        <v>23540000</v>
      </c>
      <c r="G1492" s="817" t="s">
        <v>266</v>
      </c>
      <c r="H1492" s="830"/>
      <c r="I1492" s="830">
        <v>125000</v>
      </c>
      <c r="J1492" s="830"/>
      <c r="K1492" s="830">
        <f t="shared" si="143"/>
        <v>125000</v>
      </c>
      <c r="L1492" s="830"/>
      <c r="M1492" s="826">
        <v>125000</v>
      </c>
      <c r="N1492" s="830"/>
      <c r="O1492" s="830"/>
      <c r="P1492" s="830"/>
      <c r="Q1492" s="830"/>
      <c r="R1492" s="1068"/>
      <c r="S1492" s="820"/>
      <c r="T1492" s="1104"/>
    </row>
    <row r="1493" spans="1:20" x14ac:dyDescent="0.25">
      <c r="A1493" s="858" t="s">
        <v>438</v>
      </c>
      <c r="B1493" s="812" t="s">
        <v>15</v>
      </c>
      <c r="C1493" s="822" t="s">
        <v>436</v>
      </c>
      <c r="D1493" s="823" t="s">
        <v>149</v>
      </c>
      <c r="E1493" s="907">
        <v>0</v>
      </c>
      <c r="F1493" s="816">
        <v>23540000</v>
      </c>
      <c r="G1493" s="817" t="s">
        <v>266</v>
      </c>
      <c r="H1493" s="830"/>
      <c r="I1493" s="830">
        <v>1200000</v>
      </c>
      <c r="J1493" s="830"/>
      <c r="K1493" s="830">
        <f t="shared" si="143"/>
        <v>1200000</v>
      </c>
      <c r="L1493" s="830"/>
      <c r="M1493" s="826">
        <v>1200000</v>
      </c>
      <c r="N1493" s="830"/>
      <c r="O1493" s="830"/>
      <c r="P1493" s="830"/>
      <c r="Q1493" s="830"/>
      <c r="R1493" s="1068"/>
      <c r="S1493" s="820"/>
      <c r="T1493" s="1104"/>
    </row>
    <row r="1494" spans="1:20" x14ac:dyDescent="0.25">
      <c r="A1494" s="858" t="s">
        <v>438</v>
      </c>
      <c r="B1494" s="812" t="s">
        <v>17</v>
      </c>
      <c r="C1494" s="822" t="s">
        <v>18</v>
      </c>
      <c r="D1494" s="823" t="s">
        <v>149</v>
      </c>
      <c r="E1494" s="907">
        <v>0</v>
      </c>
      <c r="F1494" s="816">
        <v>23540000</v>
      </c>
      <c r="G1494" s="817" t="s">
        <v>266</v>
      </c>
      <c r="H1494" s="830"/>
      <c r="I1494" s="830">
        <v>600000</v>
      </c>
      <c r="J1494" s="830"/>
      <c r="K1494" s="830">
        <f t="shared" si="143"/>
        <v>600000</v>
      </c>
      <c r="L1494" s="830"/>
      <c r="M1494" s="826">
        <v>600000</v>
      </c>
      <c r="N1494" s="830"/>
      <c r="O1494" s="830"/>
      <c r="P1494" s="830"/>
      <c r="Q1494" s="830"/>
      <c r="R1494" s="1068"/>
      <c r="S1494" s="820"/>
      <c r="T1494" s="1104"/>
    </row>
    <row r="1495" spans="1:20" x14ac:dyDescent="0.25">
      <c r="A1495" s="858" t="s">
        <v>438</v>
      </c>
      <c r="B1495" s="812" t="s">
        <v>19</v>
      </c>
      <c r="C1495" s="822" t="s">
        <v>20</v>
      </c>
      <c r="D1495" s="823" t="s">
        <v>149</v>
      </c>
      <c r="E1495" s="907">
        <v>0</v>
      </c>
      <c r="F1495" s="816">
        <v>23540000</v>
      </c>
      <c r="G1495" s="817" t="s">
        <v>266</v>
      </c>
      <c r="H1495" s="830"/>
      <c r="I1495" s="830">
        <v>250000</v>
      </c>
      <c r="J1495" s="830"/>
      <c r="K1495" s="830">
        <f t="shared" si="143"/>
        <v>250000</v>
      </c>
      <c r="L1495" s="830"/>
      <c r="M1495" s="826">
        <v>250000</v>
      </c>
      <c r="N1495" s="830"/>
      <c r="O1495" s="830"/>
      <c r="P1495" s="830"/>
      <c r="Q1495" s="830"/>
      <c r="R1495" s="1068"/>
      <c r="S1495" s="820"/>
      <c r="T1495" s="1104"/>
    </row>
    <row r="1496" spans="1:20" x14ac:dyDescent="0.25">
      <c r="A1496" s="858" t="s">
        <v>438</v>
      </c>
      <c r="B1496" s="812" t="s">
        <v>37</v>
      </c>
      <c r="C1496" s="822" t="s">
        <v>38</v>
      </c>
      <c r="D1496" s="823" t="s">
        <v>149</v>
      </c>
      <c r="E1496" s="907">
        <v>0</v>
      </c>
      <c r="F1496" s="816">
        <v>23540000</v>
      </c>
      <c r="G1496" s="817" t="s">
        <v>266</v>
      </c>
      <c r="H1496" s="830"/>
      <c r="I1496" s="830">
        <v>750000</v>
      </c>
      <c r="J1496" s="830"/>
      <c r="K1496" s="830">
        <f t="shared" si="143"/>
        <v>750000</v>
      </c>
      <c r="L1496" s="830"/>
      <c r="M1496" s="826">
        <v>750000</v>
      </c>
      <c r="N1496" s="830"/>
      <c r="O1496" s="830"/>
      <c r="P1496" s="830"/>
      <c r="Q1496" s="830"/>
      <c r="R1496" s="1068"/>
      <c r="S1496" s="820"/>
      <c r="T1496" s="1104"/>
    </row>
    <row r="1497" spans="1:20" x14ac:dyDescent="0.25">
      <c r="A1497" s="858" t="s">
        <v>438</v>
      </c>
      <c r="B1497" s="812" t="s">
        <v>99</v>
      </c>
      <c r="C1497" s="822" t="s">
        <v>100</v>
      </c>
      <c r="D1497" s="823" t="s">
        <v>149</v>
      </c>
      <c r="E1497" s="907">
        <v>0</v>
      </c>
      <c r="F1497" s="816">
        <v>23540000</v>
      </c>
      <c r="G1497" s="817" t="s">
        <v>266</v>
      </c>
      <c r="H1497" s="830"/>
      <c r="I1497" s="830">
        <v>1850000</v>
      </c>
      <c r="J1497" s="830"/>
      <c r="K1497" s="830">
        <f t="shared" si="143"/>
        <v>1850000</v>
      </c>
      <c r="L1497" s="830"/>
      <c r="M1497" s="826">
        <v>1850000</v>
      </c>
      <c r="N1497" s="830"/>
      <c r="O1497" s="830"/>
      <c r="P1497" s="830"/>
      <c r="Q1497" s="830"/>
      <c r="R1497" s="1068"/>
      <c r="S1497" s="820"/>
      <c r="T1497" s="1104"/>
    </row>
    <row r="1498" spans="1:20" x14ac:dyDescent="0.25">
      <c r="A1498" s="858" t="s">
        <v>438</v>
      </c>
      <c r="B1498" s="860"/>
      <c r="C1498" s="833" t="s">
        <v>312</v>
      </c>
      <c r="D1498" s="861"/>
      <c r="E1498" s="862"/>
      <c r="F1498" s="863"/>
      <c r="G1498" s="916"/>
      <c r="H1498" s="837"/>
      <c r="I1498" s="837">
        <f>SUM(I1485:I1497)</f>
        <v>52250000</v>
      </c>
      <c r="J1498" s="837"/>
      <c r="K1498" s="837">
        <f>SUM(K1485:K1497)</f>
        <v>37250000</v>
      </c>
      <c r="L1498" s="837"/>
      <c r="M1498" s="838">
        <f>SUM(M1485:M1497)</f>
        <v>37250000</v>
      </c>
      <c r="N1498" s="837"/>
      <c r="O1498" s="839">
        <v>4000000</v>
      </c>
      <c r="P1498" s="839">
        <f>Q1498-O1498</f>
        <v>1500000</v>
      </c>
      <c r="Q1498" s="839">
        <v>5500000</v>
      </c>
      <c r="R1498" s="1069">
        <f>M1498-Q1498</f>
        <v>31750000</v>
      </c>
      <c r="S1498" s="840"/>
      <c r="T1498" s="1106"/>
    </row>
    <row r="1499" spans="1:20" x14ac:dyDescent="0.25">
      <c r="A1499" s="858"/>
      <c r="C1499" s="842"/>
      <c r="G1499" s="917"/>
      <c r="H1499" s="846"/>
      <c r="I1499" s="846"/>
      <c r="J1499" s="846"/>
      <c r="K1499" s="846"/>
      <c r="L1499" s="846"/>
      <c r="M1499" s="847"/>
      <c r="N1499" s="846"/>
      <c r="O1499" s="846"/>
      <c r="P1499" s="846"/>
      <c r="Q1499" s="846"/>
      <c r="S1499" s="848"/>
    </row>
    <row r="1500" spans="1:20" x14ac:dyDescent="0.25">
      <c r="A1500" s="858"/>
      <c r="C1500" s="842"/>
      <c r="G1500" s="917"/>
      <c r="H1500" s="846"/>
      <c r="I1500" s="846"/>
      <c r="J1500" s="846"/>
      <c r="K1500" s="846"/>
      <c r="L1500" s="846"/>
      <c r="M1500" s="847"/>
      <c r="N1500" s="846"/>
      <c r="O1500" s="846"/>
      <c r="P1500" s="846"/>
      <c r="Q1500" s="846"/>
      <c r="S1500" s="848"/>
    </row>
    <row r="1501" spans="1:20" x14ac:dyDescent="0.25">
      <c r="A1501" s="858"/>
      <c r="C1501" s="842"/>
      <c r="G1501" s="917"/>
      <c r="H1501" s="846"/>
      <c r="I1501" s="846"/>
      <c r="J1501" s="846"/>
      <c r="K1501" s="846"/>
      <c r="L1501" s="846"/>
      <c r="M1501" s="847"/>
      <c r="N1501" s="846"/>
      <c r="O1501" s="846"/>
      <c r="P1501" s="846"/>
      <c r="Q1501" s="846"/>
      <c r="S1501" s="848"/>
    </row>
    <row r="1502" spans="1:20" x14ac:dyDescent="0.25">
      <c r="B1502" s="1238" t="s">
        <v>2129</v>
      </c>
      <c r="C1502" s="1238"/>
      <c r="D1502" s="1238"/>
      <c r="E1502" s="1238"/>
      <c r="F1502" s="1238"/>
      <c r="G1502" s="1238"/>
      <c r="H1502" s="1238"/>
      <c r="I1502" s="1238"/>
      <c r="J1502" s="1238"/>
      <c r="K1502" s="1238"/>
      <c r="L1502" s="1238"/>
      <c r="M1502" s="1238"/>
      <c r="N1502" s="1238"/>
      <c r="O1502" s="1238"/>
      <c r="P1502" s="1238"/>
      <c r="Q1502" s="1238"/>
      <c r="R1502" s="1238"/>
      <c r="S1502" s="1238"/>
    </row>
    <row r="1503" spans="1:20" x14ac:dyDescent="0.25">
      <c r="B1503" s="881" t="s">
        <v>1593</v>
      </c>
      <c r="C1503" s="882"/>
      <c r="D1503" s="883"/>
      <c r="E1503" s="883"/>
      <c r="F1503" s="883"/>
      <c r="G1503" s="883"/>
      <c r="H1503" s="884"/>
      <c r="I1503" s="884"/>
      <c r="J1503" s="884"/>
      <c r="K1503" s="884"/>
      <c r="L1503" s="884"/>
      <c r="M1503" s="885"/>
      <c r="N1503" s="884"/>
      <c r="O1503" s="884"/>
      <c r="P1503" s="884"/>
      <c r="Q1503" s="884"/>
      <c r="R1503" s="1074"/>
      <c r="S1503" s="886"/>
    </row>
    <row r="1504" spans="1:20" s="802" customFormat="1" ht="30" x14ac:dyDescent="0.25">
      <c r="B1504" s="1234" t="s">
        <v>970</v>
      </c>
      <c r="C1504" s="1239" t="s">
        <v>938</v>
      </c>
      <c r="D1504" s="1236" t="s">
        <v>1024</v>
      </c>
      <c r="E1504" s="1230" t="s">
        <v>1025</v>
      </c>
      <c r="F1504" s="1236" t="s">
        <v>1026</v>
      </c>
      <c r="G1504" s="1232" t="s">
        <v>1027</v>
      </c>
      <c r="H1504" s="803" t="s">
        <v>1862</v>
      </c>
      <c r="I1504" s="804" t="s">
        <v>1833</v>
      </c>
      <c r="J1504" s="803" t="s">
        <v>1862</v>
      </c>
      <c r="K1504" s="1228" t="s">
        <v>1948</v>
      </c>
      <c r="L1504" s="1228" t="s">
        <v>1947</v>
      </c>
      <c r="M1504" s="805" t="s">
        <v>1818</v>
      </c>
      <c r="N1504" s="1228" t="s">
        <v>1819</v>
      </c>
      <c r="O1504" s="806" t="s">
        <v>2115</v>
      </c>
      <c r="P1504" s="1090" t="s">
        <v>2135</v>
      </c>
      <c r="Q1504" s="1090" t="s">
        <v>2136</v>
      </c>
      <c r="R1504" s="1065" t="s">
        <v>2132</v>
      </c>
      <c r="S1504" s="807" t="s">
        <v>1850</v>
      </c>
      <c r="T1504" s="1110" t="s">
        <v>1028</v>
      </c>
    </row>
    <row r="1505" spans="1:20" s="802" customFormat="1" x14ac:dyDescent="0.25">
      <c r="B1505" s="1235"/>
      <c r="C1505" s="1240"/>
      <c r="D1505" s="1237"/>
      <c r="E1505" s="1231"/>
      <c r="F1505" s="1237"/>
      <c r="G1505" s="1233"/>
      <c r="H1505" s="808"/>
      <c r="I1505" s="808" t="s">
        <v>939</v>
      </c>
      <c r="J1505" s="808"/>
      <c r="K1505" s="1229"/>
      <c r="L1505" s="1229"/>
      <c r="M1505" s="809" t="s">
        <v>939</v>
      </c>
      <c r="N1505" s="1229"/>
      <c r="O1505" s="808" t="s">
        <v>939</v>
      </c>
      <c r="P1505" s="808" t="s">
        <v>939</v>
      </c>
      <c r="Q1505" s="808" t="s">
        <v>939</v>
      </c>
      <c r="R1505" s="1066" t="s">
        <v>939</v>
      </c>
      <c r="S1505" s="810"/>
      <c r="T1505" s="1107"/>
    </row>
    <row r="1506" spans="1:20" s="828" customFormat="1" x14ac:dyDescent="0.25">
      <c r="A1506" s="858" t="s">
        <v>438</v>
      </c>
      <c r="B1506" s="890" t="s">
        <v>356</v>
      </c>
      <c r="C1506" s="822" t="s">
        <v>686</v>
      </c>
      <c r="D1506" s="823">
        <v>70421</v>
      </c>
      <c r="E1506" s="907">
        <v>0</v>
      </c>
      <c r="F1506" s="890" t="s">
        <v>354</v>
      </c>
      <c r="G1506" s="896" t="s">
        <v>235</v>
      </c>
      <c r="H1506" s="871"/>
      <c r="I1506" s="871">
        <v>30000000</v>
      </c>
      <c r="J1506" s="871"/>
      <c r="K1506" s="871">
        <f>M1506-L1506</f>
        <v>0</v>
      </c>
      <c r="L1506" s="871"/>
      <c r="M1506" s="871">
        <v>0</v>
      </c>
      <c r="N1506" s="871"/>
      <c r="O1506" s="871"/>
      <c r="P1506" s="871"/>
      <c r="Q1506" s="871"/>
      <c r="R1506" s="1099">
        <f>M1506-Q1506</f>
        <v>0</v>
      </c>
      <c r="S1506" s="827"/>
      <c r="T1506" s="822"/>
    </row>
    <row r="1507" spans="1:20" s="828" customFormat="1" x14ac:dyDescent="0.25">
      <c r="A1507" s="858" t="s">
        <v>438</v>
      </c>
      <c r="B1507" s="890" t="s">
        <v>342</v>
      </c>
      <c r="C1507" s="822" t="s">
        <v>509</v>
      </c>
      <c r="D1507" s="823">
        <v>70421</v>
      </c>
      <c r="E1507" s="907">
        <v>0</v>
      </c>
      <c r="F1507" s="890" t="s">
        <v>354</v>
      </c>
      <c r="G1507" s="896" t="s">
        <v>235</v>
      </c>
      <c r="H1507" s="871"/>
      <c r="I1507" s="871">
        <v>5000000</v>
      </c>
      <c r="J1507" s="871"/>
      <c r="K1507" s="871">
        <f t="shared" ref="K1507:K1510" si="144">M1507-L1507</f>
        <v>5000000</v>
      </c>
      <c r="L1507" s="871"/>
      <c r="M1507" s="871">
        <v>5000000</v>
      </c>
      <c r="N1507" s="871"/>
      <c r="O1507" s="871"/>
      <c r="P1507" s="871"/>
      <c r="Q1507" s="871"/>
      <c r="R1507" s="1068">
        <f t="shared" ref="R1507:R1511" si="145">M1507-Q1507</f>
        <v>5000000</v>
      </c>
      <c r="S1507" s="827"/>
      <c r="T1507" s="822"/>
    </row>
    <row r="1508" spans="1:20" s="828" customFormat="1" x14ac:dyDescent="0.25">
      <c r="A1508" s="858" t="s">
        <v>438</v>
      </c>
      <c r="B1508" s="890" t="s">
        <v>239</v>
      </c>
      <c r="C1508" s="822" t="s">
        <v>485</v>
      </c>
      <c r="D1508" s="823">
        <v>70421</v>
      </c>
      <c r="E1508" s="907">
        <v>0</v>
      </c>
      <c r="F1508" s="890" t="s">
        <v>354</v>
      </c>
      <c r="G1508" s="896" t="s">
        <v>235</v>
      </c>
      <c r="H1508" s="871"/>
      <c r="I1508" s="871">
        <v>5000000</v>
      </c>
      <c r="J1508" s="871"/>
      <c r="K1508" s="871">
        <f t="shared" si="144"/>
        <v>5000000</v>
      </c>
      <c r="L1508" s="871"/>
      <c r="M1508" s="871">
        <v>5000000</v>
      </c>
      <c r="N1508" s="871"/>
      <c r="O1508" s="871"/>
      <c r="P1508" s="871"/>
      <c r="Q1508" s="871"/>
      <c r="R1508" s="1068">
        <f t="shared" si="145"/>
        <v>5000000</v>
      </c>
      <c r="S1508" s="827"/>
      <c r="T1508" s="822"/>
    </row>
    <row r="1509" spans="1:20" s="828" customFormat="1" x14ac:dyDescent="0.25">
      <c r="A1509" s="858" t="s">
        <v>438</v>
      </c>
      <c r="B1509" s="890" t="s">
        <v>244</v>
      </c>
      <c r="C1509" s="822" t="s">
        <v>159</v>
      </c>
      <c r="D1509" s="823">
        <v>70421</v>
      </c>
      <c r="E1509" s="907">
        <v>0</v>
      </c>
      <c r="F1509" s="890" t="s">
        <v>354</v>
      </c>
      <c r="G1509" s="896" t="s">
        <v>235</v>
      </c>
      <c r="H1509" s="871"/>
      <c r="I1509" s="871">
        <v>20000000</v>
      </c>
      <c r="J1509" s="871"/>
      <c r="K1509" s="871">
        <f t="shared" si="144"/>
        <v>10000000</v>
      </c>
      <c r="L1509" s="871"/>
      <c r="M1509" s="871">
        <v>10000000</v>
      </c>
      <c r="N1509" s="871"/>
      <c r="O1509" s="871"/>
      <c r="P1509" s="871"/>
      <c r="Q1509" s="871"/>
      <c r="R1509" s="1068">
        <f t="shared" si="145"/>
        <v>10000000</v>
      </c>
      <c r="S1509" s="827"/>
      <c r="T1509" s="822"/>
    </row>
    <row r="1510" spans="1:20" s="828" customFormat="1" x14ac:dyDescent="0.25">
      <c r="A1510" s="858" t="s">
        <v>438</v>
      </c>
      <c r="B1510" s="890" t="s">
        <v>684</v>
      </c>
      <c r="C1510" s="822" t="s">
        <v>681</v>
      </c>
      <c r="D1510" s="823">
        <v>70421</v>
      </c>
      <c r="E1510" s="907">
        <v>0</v>
      </c>
      <c r="F1510" s="890" t="s">
        <v>354</v>
      </c>
      <c r="G1510" s="896" t="s">
        <v>235</v>
      </c>
      <c r="H1510" s="871"/>
      <c r="I1510" s="871">
        <v>5000000</v>
      </c>
      <c r="J1510" s="871"/>
      <c r="K1510" s="871">
        <f t="shared" si="144"/>
        <v>5000000</v>
      </c>
      <c r="L1510" s="871"/>
      <c r="M1510" s="871">
        <v>5000000</v>
      </c>
      <c r="N1510" s="871"/>
      <c r="O1510" s="871"/>
      <c r="P1510" s="871"/>
      <c r="Q1510" s="871"/>
      <c r="R1510" s="1068">
        <f t="shared" si="145"/>
        <v>5000000</v>
      </c>
      <c r="S1510" s="827"/>
      <c r="T1510" s="822"/>
    </row>
    <row r="1511" spans="1:20" s="828" customFormat="1" x14ac:dyDescent="0.25">
      <c r="A1511" s="858" t="s">
        <v>438</v>
      </c>
      <c r="B1511" s="887"/>
      <c r="C1511" s="833" t="s">
        <v>26</v>
      </c>
      <c r="D1511" s="887"/>
      <c r="E1511" s="897"/>
      <c r="F1511" s="887"/>
      <c r="G1511" s="898"/>
      <c r="H1511" s="768"/>
      <c r="I1511" s="768">
        <f>SUM(I1506:I1510)</f>
        <v>65000000</v>
      </c>
      <c r="J1511" s="768"/>
      <c r="K1511" s="768">
        <f>SUM(K1506:K1510)</f>
        <v>25000000</v>
      </c>
      <c r="L1511" s="768"/>
      <c r="M1511" s="768">
        <f>SUM(M1506:M1510)</f>
        <v>25000000</v>
      </c>
      <c r="N1511" s="768"/>
      <c r="O1511" s="899"/>
      <c r="P1511" s="899"/>
      <c r="Q1511" s="899"/>
      <c r="R1511" s="1093">
        <f t="shared" si="145"/>
        <v>25000000</v>
      </c>
      <c r="S1511" s="908"/>
      <c r="T1511" s="1003"/>
    </row>
    <row r="1512" spans="1:20" s="828" customFormat="1" x14ac:dyDescent="0.25">
      <c r="B1512" s="951"/>
      <c r="C1512" s="979"/>
      <c r="D1512" s="888"/>
      <c r="E1512" s="902"/>
      <c r="F1512" s="888"/>
      <c r="G1512" s="903"/>
      <c r="H1512" s="924"/>
      <c r="I1512" s="924"/>
      <c r="J1512" s="924"/>
      <c r="K1512" s="924"/>
      <c r="L1512" s="771"/>
      <c r="M1512" s="771"/>
      <c r="N1512" s="771"/>
      <c r="O1512" s="771"/>
      <c r="P1512" s="771"/>
      <c r="Q1512" s="771"/>
      <c r="R1512" s="1075"/>
      <c r="S1512" s="904"/>
    </row>
    <row r="1513" spans="1:20" s="828" customFormat="1" x14ac:dyDescent="0.25">
      <c r="B1513" s="951"/>
      <c r="C1513" s="979"/>
      <c r="D1513" s="888"/>
      <c r="E1513" s="902"/>
      <c r="F1513" s="888"/>
      <c r="G1513" s="903"/>
      <c r="H1513" s="924"/>
      <c r="I1513" s="924"/>
      <c r="J1513" s="924"/>
      <c r="K1513" s="924"/>
      <c r="L1513" s="771"/>
      <c r="M1513" s="771"/>
      <c r="N1513" s="771"/>
      <c r="O1513" s="771"/>
      <c r="P1513" s="771"/>
      <c r="Q1513" s="771"/>
      <c r="R1513" s="1075"/>
      <c r="S1513" s="904"/>
    </row>
    <row r="1514" spans="1:20" x14ac:dyDescent="0.25">
      <c r="B1514" s="1238" t="s">
        <v>2129</v>
      </c>
      <c r="C1514" s="1238"/>
      <c r="D1514" s="1238"/>
      <c r="E1514" s="1238"/>
      <c r="F1514" s="1238"/>
      <c r="G1514" s="1238"/>
      <c r="H1514" s="1238"/>
      <c r="I1514" s="1238"/>
      <c r="J1514" s="1238"/>
      <c r="K1514" s="1238"/>
      <c r="L1514" s="1238"/>
      <c r="M1514" s="1238"/>
      <c r="N1514" s="1238"/>
      <c r="O1514" s="1238"/>
      <c r="P1514" s="1238"/>
      <c r="Q1514" s="1238"/>
      <c r="R1514" s="1238"/>
      <c r="S1514" s="1238"/>
    </row>
    <row r="1515" spans="1:20" x14ac:dyDescent="0.25">
      <c r="B1515" s="881" t="s">
        <v>1594</v>
      </c>
      <c r="C1515" s="882"/>
      <c r="D1515" s="883"/>
      <c r="E1515" s="883"/>
      <c r="F1515" s="883"/>
      <c r="G1515" s="883"/>
      <c r="H1515" s="884"/>
      <c r="I1515" s="884"/>
      <c r="J1515" s="884"/>
      <c r="K1515" s="884"/>
      <c r="L1515" s="884"/>
      <c r="M1515" s="885"/>
      <c r="N1515" s="884"/>
      <c r="O1515" s="884"/>
      <c r="P1515" s="884"/>
      <c r="Q1515" s="884"/>
      <c r="R1515" s="1074"/>
      <c r="S1515" s="886"/>
    </row>
    <row r="1516" spans="1:20" s="802" customFormat="1" ht="30" x14ac:dyDescent="0.25">
      <c r="B1516" s="1234" t="s">
        <v>970</v>
      </c>
      <c r="C1516" s="1239" t="s">
        <v>938</v>
      </c>
      <c r="D1516" s="1236" t="s">
        <v>1024</v>
      </c>
      <c r="E1516" s="1230" t="s">
        <v>1025</v>
      </c>
      <c r="F1516" s="1236" t="s">
        <v>1026</v>
      </c>
      <c r="G1516" s="1232" t="s">
        <v>1027</v>
      </c>
      <c r="H1516" s="803" t="s">
        <v>1862</v>
      </c>
      <c r="I1516" s="804" t="s">
        <v>1833</v>
      </c>
      <c r="J1516" s="803" t="s">
        <v>1862</v>
      </c>
      <c r="K1516" s="1228" t="s">
        <v>1948</v>
      </c>
      <c r="L1516" s="1228" t="s">
        <v>1947</v>
      </c>
      <c r="M1516" s="805" t="s">
        <v>1818</v>
      </c>
      <c r="N1516" s="1228" t="s">
        <v>1819</v>
      </c>
      <c r="O1516" s="806" t="s">
        <v>2115</v>
      </c>
      <c r="P1516" s="1090" t="s">
        <v>2135</v>
      </c>
      <c r="Q1516" s="1090" t="s">
        <v>2136</v>
      </c>
      <c r="R1516" s="1065" t="s">
        <v>2132</v>
      </c>
      <c r="S1516" s="807" t="s">
        <v>1850</v>
      </c>
      <c r="T1516" s="1110" t="s">
        <v>1028</v>
      </c>
    </row>
    <row r="1517" spans="1:20" s="802" customFormat="1" x14ac:dyDescent="0.25">
      <c r="B1517" s="1235"/>
      <c r="C1517" s="1240"/>
      <c r="D1517" s="1237"/>
      <c r="E1517" s="1231"/>
      <c r="F1517" s="1237"/>
      <c r="G1517" s="1233"/>
      <c r="H1517" s="808"/>
      <c r="I1517" s="808" t="s">
        <v>939</v>
      </c>
      <c r="J1517" s="808"/>
      <c r="K1517" s="1229"/>
      <c r="L1517" s="1229"/>
      <c r="M1517" s="809" t="s">
        <v>939</v>
      </c>
      <c r="N1517" s="1229"/>
      <c r="O1517" s="808" t="s">
        <v>939</v>
      </c>
      <c r="P1517" s="808" t="s">
        <v>939</v>
      </c>
      <c r="Q1517" s="808" t="s">
        <v>939</v>
      </c>
      <c r="R1517" s="1066" t="s">
        <v>939</v>
      </c>
      <c r="S1517" s="810"/>
      <c r="T1517" s="1107"/>
    </row>
    <row r="1518" spans="1:20" s="828" customFormat="1" x14ac:dyDescent="0.25">
      <c r="A1518" s="939" t="s">
        <v>345</v>
      </c>
      <c r="B1518" s="890" t="s">
        <v>1037</v>
      </c>
      <c r="C1518" s="822" t="s">
        <v>1038</v>
      </c>
      <c r="D1518" s="823">
        <v>70421</v>
      </c>
      <c r="E1518" s="907">
        <v>0</v>
      </c>
      <c r="F1518" s="823" t="s">
        <v>27</v>
      </c>
      <c r="G1518" s="896" t="s">
        <v>235</v>
      </c>
      <c r="H1518" s="871"/>
      <c r="I1518" s="871">
        <v>340000000</v>
      </c>
      <c r="J1518" s="871"/>
      <c r="K1518" s="871">
        <f>M1518</f>
        <v>0</v>
      </c>
      <c r="L1518" s="871"/>
      <c r="M1518" s="871">
        <v>0</v>
      </c>
      <c r="N1518" s="871"/>
      <c r="O1518" s="871"/>
      <c r="P1518" s="871"/>
      <c r="Q1518" s="871"/>
      <c r="R1518" s="1068">
        <f t="shared" ref="R1518:R1523" si="146">M1518-O1518</f>
        <v>0</v>
      </c>
      <c r="S1518" s="827"/>
      <c r="T1518" s="975"/>
    </row>
    <row r="1519" spans="1:20" s="828" customFormat="1" x14ac:dyDescent="0.25">
      <c r="A1519" s="939" t="s">
        <v>345</v>
      </c>
      <c r="B1519" s="890" t="s">
        <v>342</v>
      </c>
      <c r="C1519" s="822" t="s">
        <v>509</v>
      </c>
      <c r="D1519" s="823">
        <v>70421</v>
      </c>
      <c r="E1519" s="907">
        <v>0</v>
      </c>
      <c r="F1519" s="823" t="s">
        <v>27</v>
      </c>
      <c r="G1519" s="896" t="s">
        <v>235</v>
      </c>
      <c r="H1519" s="871"/>
      <c r="I1519" s="871">
        <v>100000000</v>
      </c>
      <c r="J1519" s="871"/>
      <c r="K1519" s="871">
        <f t="shared" ref="K1519:K1523" si="147">M1519</f>
        <v>0</v>
      </c>
      <c r="L1519" s="871"/>
      <c r="M1519" s="871">
        <v>0</v>
      </c>
      <c r="N1519" s="871"/>
      <c r="O1519" s="871"/>
      <c r="P1519" s="871"/>
      <c r="Q1519" s="871"/>
      <c r="R1519" s="1068">
        <f t="shared" si="146"/>
        <v>0</v>
      </c>
      <c r="S1519" s="827"/>
      <c r="T1519" s="822"/>
    </row>
    <row r="1520" spans="1:20" s="828" customFormat="1" x14ac:dyDescent="0.25">
      <c r="A1520" s="939" t="s">
        <v>345</v>
      </c>
      <c r="B1520" s="890" t="s">
        <v>519</v>
      </c>
      <c r="C1520" s="822" t="s">
        <v>520</v>
      </c>
      <c r="D1520" s="823">
        <v>70421</v>
      </c>
      <c r="E1520" s="907">
        <v>0</v>
      </c>
      <c r="F1520" s="823" t="s">
        <v>27</v>
      </c>
      <c r="G1520" s="896" t="s">
        <v>235</v>
      </c>
      <c r="H1520" s="871"/>
      <c r="I1520" s="871">
        <v>50000000</v>
      </c>
      <c r="J1520" s="871"/>
      <c r="K1520" s="871">
        <f t="shared" si="147"/>
        <v>0</v>
      </c>
      <c r="L1520" s="871"/>
      <c r="M1520" s="871">
        <v>0</v>
      </c>
      <c r="N1520" s="871"/>
      <c r="O1520" s="871"/>
      <c r="P1520" s="871"/>
      <c r="Q1520" s="871"/>
      <c r="R1520" s="1068">
        <f t="shared" si="146"/>
        <v>0</v>
      </c>
      <c r="S1520" s="827"/>
      <c r="T1520" s="822"/>
    </row>
    <row r="1521" spans="1:20" s="828" customFormat="1" x14ac:dyDescent="0.25">
      <c r="A1521" s="939" t="s">
        <v>345</v>
      </c>
      <c r="B1521" s="890" t="s">
        <v>458</v>
      </c>
      <c r="C1521" s="822" t="s">
        <v>251</v>
      </c>
      <c r="D1521" s="823">
        <v>70421</v>
      </c>
      <c r="E1521" s="907">
        <v>0</v>
      </c>
      <c r="F1521" s="823" t="s">
        <v>27</v>
      </c>
      <c r="G1521" s="896" t="s">
        <v>235</v>
      </c>
      <c r="H1521" s="871"/>
      <c r="I1521" s="871">
        <v>70000000</v>
      </c>
      <c r="J1521" s="871"/>
      <c r="K1521" s="871">
        <f t="shared" si="147"/>
        <v>0</v>
      </c>
      <c r="L1521" s="871"/>
      <c r="M1521" s="871">
        <v>0</v>
      </c>
      <c r="N1521" s="871"/>
      <c r="O1521" s="871"/>
      <c r="P1521" s="871"/>
      <c r="Q1521" s="871"/>
      <c r="R1521" s="1068">
        <f t="shared" si="146"/>
        <v>0</v>
      </c>
      <c r="S1521" s="827"/>
      <c r="T1521" s="822"/>
    </row>
    <row r="1522" spans="1:20" s="828" customFormat="1" x14ac:dyDescent="0.25">
      <c r="A1522" s="939" t="s">
        <v>345</v>
      </c>
      <c r="B1522" s="890" t="s">
        <v>467</v>
      </c>
      <c r="C1522" s="822" t="s">
        <v>163</v>
      </c>
      <c r="D1522" s="823">
        <v>70421</v>
      </c>
      <c r="E1522" s="907">
        <v>0</v>
      </c>
      <c r="F1522" s="823" t="s">
        <v>27</v>
      </c>
      <c r="G1522" s="896" t="s">
        <v>235</v>
      </c>
      <c r="H1522" s="871">
        <v>8225000</v>
      </c>
      <c r="I1522" s="871">
        <v>30000000</v>
      </c>
      <c r="J1522" s="871">
        <v>8225000</v>
      </c>
      <c r="K1522" s="871">
        <f t="shared" si="147"/>
        <v>0</v>
      </c>
      <c r="L1522" s="871"/>
      <c r="M1522" s="871">
        <v>0</v>
      </c>
      <c r="N1522" s="871"/>
      <c r="O1522" s="871"/>
      <c r="P1522" s="871"/>
      <c r="Q1522" s="871"/>
      <c r="R1522" s="1068">
        <f t="shared" si="146"/>
        <v>0</v>
      </c>
      <c r="S1522" s="827"/>
      <c r="T1522" s="822"/>
    </row>
    <row r="1523" spans="1:20" s="828" customFormat="1" x14ac:dyDescent="0.25">
      <c r="A1523" s="939" t="s">
        <v>345</v>
      </c>
      <c r="B1523" s="873"/>
      <c r="C1523" s="833" t="s">
        <v>26</v>
      </c>
      <c r="D1523" s="873"/>
      <c r="E1523" s="911"/>
      <c r="F1523" s="873"/>
      <c r="G1523" s="912"/>
      <c r="H1523" s="768">
        <f>SUM(H1518:H1522)</f>
        <v>8225000</v>
      </c>
      <c r="I1523" s="768">
        <f>SUM(I1518:I1522)</f>
        <v>590000000</v>
      </c>
      <c r="J1523" s="768">
        <f>SUM(J1518:J1522)</f>
        <v>8225000</v>
      </c>
      <c r="K1523" s="871">
        <f t="shared" si="147"/>
        <v>0</v>
      </c>
      <c r="L1523" s="768"/>
      <c r="M1523" s="768">
        <f>SUM(M1518:M1522)</f>
        <v>0</v>
      </c>
      <c r="N1523" s="768"/>
      <c r="O1523" s="899"/>
      <c r="P1523" s="899"/>
      <c r="Q1523" s="899"/>
      <c r="R1523" s="1069">
        <f t="shared" si="146"/>
        <v>0</v>
      </c>
      <c r="S1523" s="908"/>
      <c r="T1523" s="1003"/>
    </row>
    <row r="1524" spans="1:20" s="828" customFormat="1" x14ac:dyDescent="0.25">
      <c r="B1524" s="951"/>
      <c r="C1524" s="979"/>
      <c r="D1524" s="888"/>
      <c r="E1524" s="902"/>
      <c r="F1524" s="888"/>
      <c r="G1524" s="903"/>
      <c r="H1524" s="924"/>
      <c r="I1524" s="924"/>
      <c r="J1524" s="924"/>
      <c r="K1524" s="924"/>
      <c r="L1524" s="771"/>
      <c r="M1524" s="771"/>
      <c r="N1524" s="771"/>
      <c r="O1524" s="771"/>
      <c r="P1524" s="771"/>
      <c r="Q1524" s="771"/>
      <c r="R1524" s="1075"/>
      <c r="S1524" s="904"/>
    </row>
    <row r="1525" spans="1:20" s="828" customFormat="1" x14ac:dyDescent="0.25">
      <c r="B1525" s="951"/>
      <c r="C1525" s="979"/>
      <c r="D1525" s="888"/>
      <c r="E1525" s="902"/>
      <c r="F1525" s="888"/>
      <c r="G1525" s="903"/>
      <c r="H1525" s="924"/>
      <c r="I1525" s="924"/>
      <c r="J1525" s="924"/>
      <c r="K1525" s="924"/>
      <c r="L1525" s="771"/>
      <c r="M1525" s="771"/>
      <c r="N1525" s="771"/>
      <c r="O1525" s="771"/>
      <c r="P1525" s="771"/>
      <c r="Q1525" s="771"/>
      <c r="R1525" s="1075"/>
      <c r="S1525" s="904"/>
    </row>
    <row r="1526" spans="1:20" s="828" customFormat="1" x14ac:dyDescent="0.25">
      <c r="B1526" s="951"/>
      <c r="C1526" s="979"/>
      <c r="D1526" s="888"/>
      <c r="E1526" s="902"/>
      <c r="F1526" s="888"/>
      <c r="G1526" s="903"/>
      <c r="H1526" s="924"/>
      <c r="I1526" s="924"/>
      <c r="J1526" s="924"/>
      <c r="K1526" s="924"/>
      <c r="L1526" s="771"/>
      <c r="M1526" s="771"/>
      <c r="N1526" s="771"/>
      <c r="O1526" s="771"/>
      <c r="P1526" s="771"/>
      <c r="Q1526" s="771"/>
      <c r="R1526" s="1075"/>
      <c r="S1526" s="904"/>
    </row>
    <row r="1527" spans="1:20" s="828" customFormat="1" x14ac:dyDescent="0.25">
      <c r="B1527" s="951"/>
      <c r="C1527" s="979"/>
      <c r="D1527" s="888"/>
      <c r="E1527" s="902"/>
      <c r="F1527" s="888"/>
      <c r="G1527" s="903"/>
      <c r="H1527" s="924"/>
      <c r="I1527" s="924"/>
      <c r="J1527" s="924"/>
      <c r="K1527" s="924"/>
      <c r="L1527" s="771"/>
      <c r="M1527" s="771"/>
      <c r="N1527" s="771"/>
      <c r="O1527" s="771"/>
      <c r="P1527" s="771"/>
      <c r="Q1527" s="771"/>
      <c r="R1527" s="1075"/>
      <c r="S1527" s="904"/>
    </row>
    <row r="1528" spans="1:20" s="828" customFormat="1" x14ac:dyDescent="0.25">
      <c r="B1528" s="951"/>
      <c r="C1528" s="979"/>
      <c r="D1528" s="888"/>
      <c r="E1528" s="902"/>
      <c r="F1528" s="888"/>
      <c r="G1528" s="903"/>
      <c r="H1528" s="924"/>
      <c r="I1528" s="924"/>
      <c r="J1528" s="924"/>
      <c r="K1528" s="924"/>
      <c r="L1528" s="771"/>
      <c r="M1528" s="771"/>
      <c r="N1528" s="771"/>
      <c r="O1528" s="771"/>
      <c r="P1528" s="771"/>
      <c r="Q1528" s="771"/>
      <c r="R1528" s="1075"/>
      <c r="S1528" s="904"/>
    </row>
    <row r="1529" spans="1:20" s="828" customFormat="1" x14ac:dyDescent="0.25">
      <c r="B1529" s="951"/>
      <c r="C1529" s="979"/>
      <c r="D1529" s="888"/>
      <c r="E1529" s="902"/>
      <c r="F1529" s="888"/>
      <c r="G1529" s="903"/>
      <c r="H1529" s="924"/>
      <c r="I1529" s="924"/>
      <c r="J1529" s="924"/>
      <c r="K1529" s="924"/>
      <c r="L1529" s="771"/>
      <c r="M1529" s="771"/>
      <c r="N1529" s="771"/>
      <c r="O1529" s="771"/>
      <c r="P1529" s="771"/>
      <c r="Q1529" s="771"/>
      <c r="R1529" s="1075"/>
      <c r="S1529" s="904"/>
    </row>
    <row r="1530" spans="1:20" s="828" customFormat="1" x14ac:dyDescent="0.25">
      <c r="B1530" s="951"/>
      <c r="C1530" s="979"/>
      <c r="D1530" s="888"/>
      <c r="E1530" s="902"/>
      <c r="F1530" s="888"/>
      <c r="G1530" s="903"/>
      <c r="H1530" s="924"/>
      <c r="I1530" s="924"/>
      <c r="J1530" s="924"/>
      <c r="K1530" s="924"/>
      <c r="L1530" s="771"/>
      <c r="M1530" s="771"/>
      <c r="N1530" s="771"/>
      <c r="O1530" s="771"/>
      <c r="P1530" s="771"/>
      <c r="Q1530" s="771"/>
      <c r="R1530" s="1075"/>
      <c r="S1530" s="904"/>
    </row>
    <row r="1531" spans="1:20" s="828" customFormat="1" x14ac:dyDescent="0.25">
      <c r="B1531" s="951"/>
      <c r="C1531" s="979"/>
      <c r="D1531" s="888"/>
      <c r="E1531" s="902"/>
      <c r="F1531" s="888"/>
      <c r="G1531" s="903"/>
      <c r="H1531" s="924"/>
      <c r="I1531" s="924"/>
      <c r="J1531" s="924"/>
      <c r="K1531" s="924"/>
      <c r="L1531" s="771"/>
      <c r="M1531" s="771"/>
      <c r="N1531" s="771"/>
      <c r="O1531" s="771"/>
      <c r="P1531" s="771"/>
      <c r="Q1531" s="771"/>
      <c r="R1531" s="1075"/>
      <c r="S1531" s="904"/>
    </row>
    <row r="1532" spans="1:20" s="828" customFormat="1" x14ac:dyDescent="0.25">
      <c r="B1532" s="951"/>
      <c r="C1532" s="979"/>
      <c r="D1532" s="888"/>
      <c r="E1532" s="902"/>
      <c r="F1532" s="888"/>
      <c r="G1532" s="903"/>
      <c r="H1532" s="924"/>
      <c r="I1532" s="924"/>
      <c r="J1532" s="924"/>
      <c r="K1532" s="924"/>
      <c r="L1532" s="771"/>
      <c r="M1532" s="771"/>
      <c r="N1532" s="771"/>
      <c r="O1532" s="771"/>
      <c r="P1532" s="771"/>
      <c r="Q1532" s="771"/>
      <c r="R1532" s="1075"/>
      <c r="S1532" s="904"/>
    </row>
    <row r="1533" spans="1:20" x14ac:dyDescent="0.25">
      <c r="B1533" s="1238" t="s">
        <v>2128</v>
      </c>
      <c r="C1533" s="1238"/>
      <c r="D1533" s="1238"/>
      <c r="E1533" s="1238"/>
      <c r="F1533" s="1238"/>
      <c r="G1533" s="1238"/>
      <c r="H1533" s="1238"/>
      <c r="I1533" s="1238"/>
      <c r="J1533" s="1238"/>
      <c r="K1533" s="1238"/>
      <c r="L1533" s="1238"/>
      <c r="M1533" s="1238"/>
      <c r="N1533" s="1238"/>
      <c r="O1533" s="1238"/>
      <c r="P1533" s="1238"/>
      <c r="Q1533" s="1238"/>
      <c r="R1533" s="1238"/>
      <c r="S1533" s="1238"/>
    </row>
    <row r="1534" spans="1:20" x14ac:dyDescent="0.25">
      <c r="B1534" s="881" t="s">
        <v>1595</v>
      </c>
      <c r="C1534" s="882"/>
      <c r="D1534" s="883"/>
      <c r="E1534" s="883"/>
      <c r="F1534" s="883"/>
      <c r="G1534" s="883"/>
      <c r="H1534" s="884"/>
      <c r="I1534" s="884"/>
      <c r="J1534" s="884"/>
      <c r="K1534" s="884"/>
      <c r="L1534" s="884"/>
      <c r="M1534" s="885"/>
      <c r="N1534" s="884"/>
      <c r="O1534" s="884"/>
      <c r="P1534" s="884"/>
      <c r="Q1534" s="884"/>
      <c r="R1534" s="1074"/>
      <c r="S1534" s="886"/>
    </row>
    <row r="1535" spans="1:20" s="802" customFormat="1" ht="30" x14ac:dyDescent="0.25">
      <c r="B1535" s="1234" t="s">
        <v>970</v>
      </c>
      <c r="C1535" s="1239" t="s">
        <v>938</v>
      </c>
      <c r="D1535" s="1236" t="s">
        <v>1024</v>
      </c>
      <c r="E1535" s="1230" t="s">
        <v>1025</v>
      </c>
      <c r="F1535" s="1236" t="s">
        <v>1026</v>
      </c>
      <c r="G1535" s="1232" t="s">
        <v>1027</v>
      </c>
      <c r="H1535" s="803" t="s">
        <v>1862</v>
      </c>
      <c r="I1535" s="804" t="s">
        <v>1833</v>
      </c>
      <c r="J1535" s="803" t="s">
        <v>1862</v>
      </c>
      <c r="K1535" s="1228" t="s">
        <v>1948</v>
      </c>
      <c r="L1535" s="1228" t="s">
        <v>1947</v>
      </c>
      <c r="M1535" s="805" t="s">
        <v>1818</v>
      </c>
      <c r="N1535" s="1228" t="s">
        <v>1819</v>
      </c>
      <c r="O1535" s="806" t="s">
        <v>2115</v>
      </c>
      <c r="P1535" s="1090" t="s">
        <v>2135</v>
      </c>
      <c r="Q1535" s="1090" t="s">
        <v>2136</v>
      </c>
      <c r="R1535" s="1065" t="s">
        <v>2132</v>
      </c>
      <c r="S1535" s="807" t="s">
        <v>1850</v>
      </c>
      <c r="T1535" s="1110" t="s">
        <v>1028</v>
      </c>
    </row>
    <row r="1536" spans="1:20" s="802" customFormat="1" x14ac:dyDescent="0.25">
      <c r="B1536" s="1235"/>
      <c r="C1536" s="1240"/>
      <c r="D1536" s="1237"/>
      <c r="E1536" s="1231"/>
      <c r="F1536" s="1237"/>
      <c r="G1536" s="1233"/>
      <c r="H1536" s="808"/>
      <c r="I1536" s="808" t="s">
        <v>939</v>
      </c>
      <c r="J1536" s="808"/>
      <c r="K1536" s="1229"/>
      <c r="L1536" s="1229"/>
      <c r="M1536" s="809" t="s">
        <v>939</v>
      </c>
      <c r="N1536" s="1229"/>
      <c r="O1536" s="808" t="s">
        <v>939</v>
      </c>
      <c r="P1536" s="808" t="s">
        <v>939</v>
      </c>
      <c r="Q1536" s="808" t="s">
        <v>939</v>
      </c>
      <c r="R1536" s="1066" t="s">
        <v>939</v>
      </c>
      <c r="S1536" s="810"/>
      <c r="T1536" s="1107"/>
    </row>
    <row r="1537" spans="1:20" x14ac:dyDescent="0.25">
      <c r="A1537" s="858" t="s">
        <v>236</v>
      </c>
      <c r="B1537" s="812" t="s">
        <v>24</v>
      </c>
      <c r="C1537" s="813" t="s">
        <v>290</v>
      </c>
      <c r="D1537" s="814" t="s">
        <v>1</v>
      </c>
      <c r="E1537" s="907">
        <v>0</v>
      </c>
      <c r="F1537" s="816">
        <v>23510200</v>
      </c>
      <c r="G1537" s="817" t="s">
        <v>266</v>
      </c>
      <c r="H1537" s="818">
        <v>83330447</v>
      </c>
      <c r="I1537" s="818">
        <v>298905340</v>
      </c>
      <c r="J1537" s="818">
        <v>83330447</v>
      </c>
      <c r="K1537" s="818">
        <f>M1537</f>
        <v>298905340</v>
      </c>
      <c r="L1537" s="818"/>
      <c r="M1537" s="819">
        <v>298905340</v>
      </c>
      <c r="N1537" s="818"/>
      <c r="O1537" s="818">
        <v>100409314</v>
      </c>
      <c r="P1537" s="818">
        <f>Q1537-O1537</f>
        <v>46326276.139999986</v>
      </c>
      <c r="Q1537" s="818">
        <v>146735590.13999999</v>
      </c>
      <c r="R1537" s="1068">
        <f>M1537-Q1537</f>
        <v>152169749.86000001</v>
      </c>
      <c r="S1537" s="909"/>
      <c r="T1537" s="1117"/>
    </row>
    <row r="1538" spans="1:20" x14ac:dyDescent="0.25">
      <c r="A1538" s="858" t="s">
        <v>236</v>
      </c>
      <c r="B1538" s="812" t="s">
        <v>3</v>
      </c>
      <c r="C1538" s="822" t="s">
        <v>4</v>
      </c>
      <c r="D1538" s="823">
        <v>70421</v>
      </c>
      <c r="E1538" s="907">
        <v>0</v>
      </c>
      <c r="F1538" s="816">
        <v>23510200</v>
      </c>
      <c r="G1538" s="817" t="s">
        <v>266</v>
      </c>
      <c r="H1538" s="830"/>
      <c r="I1538" s="830">
        <v>800000</v>
      </c>
      <c r="J1538" s="830"/>
      <c r="K1538" s="830">
        <f>M1538-L1538</f>
        <v>400000</v>
      </c>
      <c r="L1538" s="830"/>
      <c r="M1538" s="826">
        <v>400000</v>
      </c>
      <c r="N1538" s="830"/>
      <c r="O1538" s="830"/>
      <c r="P1538" s="830"/>
      <c r="Q1538" s="830"/>
      <c r="R1538" s="1068"/>
      <c r="S1538" s="820"/>
      <c r="T1538" s="1104"/>
    </row>
    <row r="1539" spans="1:20" x14ac:dyDescent="0.25">
      <c r="A1539" s="858" t="s">
        <v>236</v>
      </c>
      <c r="B1539" s="812" t="s">
        <v>32</v>
      </c>
      <c r="C1539" s="822" t="s">
        <v>33</v>
      </c>
      <c r="D1539" s="823">
        <v>70421</v>
      </c>
      <c r="E1539" s="907">
        <v>0</v>
      </c>
      <c r="F1539" s="816">
        <v>23510200</v>
      </c>
      <c r="G1539" s="817" t="s">
        <v>266</v>
      </c>
      <c r="H1539" s="830"/>
      <c r="I1539" s="830">
        <v>900000</v>
      </c>
      <c r="J1539" s="830"/>
      <c r="K1539" s="830">
        <f t="shared" ref="K1539:K1546" si="148">M1539-L1539</f>
        <v>500000</v>
      </c>
      <c r="L1539" s="830"/>
      <c r="M1539" s="826">
        <v>500000</v>
      </c>
      <c r="N1539" s="830"/>
      <c r="O1539" s="830"/>
      <c r="P1539" s="830"/>
      <c r="Q1539" s="830"/>
      <c r="R1539" s="1068"/>
      <c r="S1539" s="820"/>
      <c r="T1539" s="1104"/>
    </row>
    <row r="1540" spans="1:20" x14ac:dyDescent="0.25">
      <c r="A1540" s="858" t="s">
        <v>236</v>
      </c>
      <c r="B1540" s="812" t="s">
        <v>11</v>
      </c>
      <c r="C1540" s="822" t="s">
        <v>12</v>
      </c>
      <c r="D1540" s="823">
        <v>70421</v>
      </c>
      <c r="E1540" s="907">
        <v>0</v>
      </c>
      <c r="F1540" s="816">
        <v>23510200</v>
      </c>
      <c r="G1540" s="817" t="s">
        <v>266</v>
      </c>
      <c r="H1540" s="830"/>
      <c r="I1540" s="830">
        <v>5800000</v>
      </c>
      <c r="J1540" s="830"/>
      <c r="K1540" s="830">
        <f t="shared" si="148"/>
        <v>2800000</v>
      </c>
      <c r="L1540" s="830"/>
      <c r="M1540" s="826">
        <v>2800000</v>
      </c>
      <c r="N1540" s="830"/>
      <c r="O1540" s="830"/>
      <c r="P1540" s="830"/>
      <c r="Q1540" s="830"/>
      <c r="R1540" s="1068"/>
      <c r="S1540" s="820"/>
      <c r="T1540" s="1104"/>
    </row>
    <row r="1541" spans="1:20" x14ac:dyDescent="0.25">
      <c r="A1541" s="858" t="s">
        <v>236</v>
      </c>
      <c r="B1541" s="812" t="s">
        <v>123</v>
      </c>
      <c r="C1541" s="822" t="s">
        <v>157</v>
      </c>
      <c r="D1541" s="823">
        <v>70421</v>
      </c>
      <c r="E1541" s="907">
        <v>0</v>
      </c>
      <c r="F1541" s="816">
        <v>23510200</v>
      </c>
      <c r="G1541" s="817" t="s">
        <v>266</v>
      </c>
      <c r="H1541" s="830"/>
      <c r="I1541" s="830">
        <v>340000</v>
      </c>
      <c r="J1541" s="830"/>
      <c r="K1541" s="830">
        <f t="shared" si="148"/>
        <v>340000</v>
      </c>
      <c r="L1541" s="830"/>
      <c r="M1541" s="826">
        <v>340000</v>
      </c>
      <c r="N1541" s="830"/>
      <c r="O1541" s="830"/>
      <c r="P1541" s="830"/>
      <c r="Q1541" s="830"/>
      <c r="R1541" s="1068"/>
      <c r="S1541" s="820"/>
      <c r="T1541" s="1104"/>
    </row>
    <row r="1542" spans="1:20" x14ac:dyDescent="0.25">
      <c r="A1542" s="858" t="s">
        <v>236</v>
      </c>
      <c r="B1542" s="812" t="s">
        <v>156</v>
      </c>
      <c r="C1542" s="822" t="s">
        <v>48</v>
      </c>
      <c r="D1542" s="823">
        <v>70421</v>
      </c>
      <c r="E1542" s="907">
        <v>0</v>
      </c>
      <c r="F1542" s="816">
        <v>23510200</v>
      </c>
      <c r="G1542" s="817" t="s">
        <v>266</v>
      </c>
      <c r="H1542" s="830"/>
      <c r="I1542" s="830">
        <v>970000</v>
      </c>
      <c r="J1542" s="830"/>
      <c r="K1542" s="830">
        <f t="shared" si="148"/>
        <v>900000</v>
      </c>
      <c r="L1542" s="830"/>
      <c r="M1542" s="826">
        <v>900000</v>
      </c>
      <c r="N1542" s="830"/>
      <c r="O1542" s="830"/>
      <c r="P1542" s="830"/>
      <c r="Q1542" s="830"/>
      <c r="R1542" s="1068"/>
      <c r="S1542" s="820"/>
      <c r="T1542" s="1104"/>
    </row>
    <row r="1543" spans="1:20" x14ac:dyDescent="0.25">
      <c r="A1543" s="858" t="s">
        <v>236</v>
      </c>
      <c r="B1543" s="812" t="s">
        <v>15</v>
      </c>
      <c r="C1543" s="822" t="s">
        <v>436</v>
      </c>
      <c r="D1543" s="823">
        <v>70421</v>
      </c>
      <c r="E1543" s="907">
        <v>0</v>
      </c>
      <c r="F1543" s="816">
        <v>23510200</v>
      </c>
      <c r="G1543" s="817" t="s">
        <v>266</v>
      </c>
      <c r="H1543" s="830"/>
      <c r="I1543" s="830">
        <v>630000</v>
      </c>
      <c r="J1543" s="830"/>
      <c r="K1543" s="830">
        <f t="shared" si="148"/>
        <v>500000</v>
      </c>
      <c r="L1543" s="830"/>
      <c r="M1543" s="826">
        <v>500000</v>
      </c>
      <c r="N1543" s="830"/>
      <c r="O1543" s="830"/>
      <c r="P1543" s="830"/>
      <c r="Q1543" s="830"/>
      <c r="R1543" s="1068"/>
      <c r="S1543" s="820"/>
      <c r="T1543" s="1104"/>
    </row>
    <row r="1544" spans="1:20" s="831" customFormat="1" x14ac:dyDescent="0.25">
      <c r="A1544" s="858" t="s">
        <v>236</v>
      </c>
      <c r="B1544" s="812" t="s">
        <v>19</v>
      </c>
      <c r="C1544" s="822" t="s">
        <v>20</v>
      </c>
      <c r="D1544" s="823">
        <v>70421</v>
      </c>
      <c r="E1544" s="907">
        <v>0</v>
      </c>
      <c r="F1544" s="816">
        <v>23510200</v>
      </c>
      <c r="G1544" s="817" t="s">
        <v>266</v>
      </c>
      <c r="H1544" s="830"/>
      <c r="I1544" s="830">
        <v>269000</v>
      </c>
      <c r="J1544" s="830"/>
      <c r="K1544" s="830">
        <f t="shared" si="148"/>
        <v>269000</v>
      </c>
      <c r="L1544" s="830"/>
      <c r="M1544" s="826">
        <v>269000</v>
      </c>
      <c r="N1544" s="830"/>
      <c r="O1544" s="830"/>
      <c r="P1544" s="830"/>
      <c r="Q1544" s="830"/>
      <c r="R1544" s="1068"/>
      <c r="S1544" s="820"/>
      <c r="T1544" s="1105"/>
    </row>
    <row r="1545" spans="1:20" x14ac:dyDescent="0.25">
      <c r="A1545" s="858" t="s">
        <v>236</v>
      </c>
      <c r="B1545" s="812" t="s">
        <v>99</v>
      </c>
      <c r="C1545" s="822" t="s">
        <v>100</v>
      </c>
      <c r="D1545" s="823">
        <v>70421</v>
      </c>
      <c r="E1545" s="907">
        <v>0</v>
      </c>
      <c r="F1545" s="816">
        <v>23510200</v>
      </c>
      <c r="G1545" s="817" t="s">
        <v>266</v>
      </c>
      <c r="H1545" s="830"/>
      <c r="I1545" s="830">
        <v>1500000</v>
      </c>
      <c r="J1545" s="830"/>
      <c r="K1545" s="830">
        <f t="shared" si="148"/>
        <v>500000</v>
      </c>
      <c r="L1545" s="830"/>
      <c r="M1545" s="826">
        <v>500000</v>
      </c>
      <c r="N1545" s="830"/>
      <c r="O1545" s="830"/>
      <c r="P1545" s="830"/>
      <c r="Q1545" s="830"/>
      <c r="R1545" s="1068"/>
      <c r="S1545" s="820"/>
      <c r="T1545" s="1104"/>
    </row>
    <row r="1546" spans="1:20" x14ac:dyDescent="0.25">
      <c r="A1546" s="858" t="s">
        <v>236</v>
      </c>
      <c r="B1546" s="812" t="s">
        <v>37</v>
      </c>
      <c r="C1546" s="822" t="s">
        <v>38</v>
      </c>
      <c r="D1546" s="823">
        <v>70421</v>
      </c>
      <c r="E1546" s="907">
        <v>0</v>
      </c>
      <c r="F1546" s="816">
        <v>23510200</v>
      </c>
      <c r="G1546" s="817" t="s">
        <v>266</v>
      </c>
      <c r="H1546" s="830"/>
      <c r="I1546" s="830">
        <v>791000</v>
      </c>
      <c r="J1546" s="830"/>
      <c r="K1546" s="830">
        <f t="shared" si="148"/>
        <v>791000</v>
      </c>
      <c r="L1546" s="830"/>
      <c r="M1546" s="826">
        <v>791000</v>
      </c>
      <c r="N1546" s="830"/>
      <c r="O1546" s="830"/>
      <c r="P1546" s="830"/>
      <c r="Q1546" s="830"/>
      <c r="R1546" s="1068"/>
      <c r="S1546" s="820"/>
      <c r="T1546" s="1104"/>
    </row>
    <row r="1547" spans="1:20" x14ac:dyDescent="0.25">
      <c r="A1547" s="858" t="s">
        <v>236</v>
      </c>
      <c r="B1547" s="860"/>
      <c r="C1547" s="833" t="s">
        <v>312</v>
      </c>
      <c r="D1547" s="861"/>
      <c r="E1547" s="862"/>
      <c r="F1547" s="863"/>
      <c r="G1547" s="916"/>
      <c r="H1547" s="837">
        <v>3500000</v>
      </c>
      <c r="I1547" s="837">
        <f>SUM(I1538:I1546)</f>
        <v>12000000</v>
      </c>
      <c r="J1547" s="837">
        <v>3500000</v>
      </c>
      <c r="K1547" s="837">
        <f>SUM(K1538:K1546)</f>
        <v>7000000</v>
      </c>
      <c r="L1547" s="837"/>
      <c r="M1547" s="838">
        <f>SUM(M1538:M1546)</f>
        <v>7000000</v>
      </c>
      <c r="N1547" s="837"/>
      <c r="O1547" s="839">
        <v>4000000</v>
      </c>
      <c r="P1547" s="839">
        <f>Q1547-O1547</f>
        <v>1500000</v>
      </c>
      <c r="Q1547" s="839">
        <v>5500000</v>
      </c>
      <c r="R1547" s="1069">
        <f>M1547-Q1547</f>
        <v>1500000</v>
      </c>
      <c r="S1547" s="840"/>
      <c r="T1547" s="1106"/>
    </row>
    <row r="1548" spans="1:20" x14ac:dyDescent="0.25">
      <c r="C1548" s="842"/>
      <c r="G1548" s="917"/>
      <c r="H1548" s="922"/>
      <c r="I1548" s="922"/>
      <c r="J1548" s="922"/>
      <c r="K1548" s="922"/>
      <c r="L1548" s="846"/>
      <c r="M1548" s="847"/>
      <c r="N1548" s="846"/>
      <c r="O1548" s="846"/>
      <c r="P1548" s="846"/>
      <c r="Q1548" s="846"/>
      <c r="S1548" s="848"/>
    </row>
    <row r="1549" spans="1:20" x14ac:dyDescent="0.25">
      <c r="C1549" s="842"/>
      <c r="G1549" s="917"/>
      <c r="H1549" s="922"/>
      <c r="I1549" s="922"/>
      <c r="J1549" s="922"/>
      <c r="K1549" s="922"/>
      <c r="L1549" s="846"/>
      <c r="M1549" s="847"/>
      <c r="N1549" s="846"/>
      <c r="O1549" s="846"/>
      <c r="P1549" s="846"/>
      <c r="Q1549" s="846"/>
      <c r="S1549" s="848"/>
    </row>
    <row r="1550" spans="1:20" x14ac:dyDescent="0.25">
      <c r="B1550" s="1238" t="s">
        <v>2129</v>
      </c>
      <c r="C1550" s="1238"/>
      <c r="D1550" s="1238"/>
      <c r="E1550" s="1238"/>
      <c r="F1550" s="1238"/>
      <c r="G1550" s="1238"/>
      <c r="H1550" s="1238"/>
      <c r="I1550" s="1238"/>
      <c r="J1550" s="1238"/>
      <c r="K1550" s="1238"/>
      <c r="L1550" s="1238"/>
      <c r="M1550" s="1238"/>
      <c r="N1550" s="1238"/>
      <c r="O1550" s="1238"/>
      <c r="P1550" s="1238"/>
      <c r="Q1550" s="1238"/>
      <c r="R1550" s="1238"/>
      <c r="S1550" s="1238"/>
    </row>
    <row r="1551" spans="1:20" x14ac:dyDescent="0.25">
      <c r="B1551" s="881" t="s">
        <v>1595</v>
      </c>
      <c r="C1551" s="882"/>
      <c r="D1551" s="883"/>
      <c r="E1551" s="883"/>
      <c r="F1551" s="883"/>
      <c r="G1551" s="883"/>
      <c r="H1551" s="884"/>
      <c r="I1551" s="884"/>
      <c r="J1551" s="884"/>
      <c r="K1551" s="884"/>
      <c r="L1551" s="884"/>
      <c r="M1551" s="885"/>
      <c r="N1551" s="884"/>
      <c r="O1551" s="884"/>
      <c r="P1551" s="884"/>
      <c r="Q1551" s="884"/>
      <c r="R1551" s="1074"/>
      <c r="S1551" s="886"/>
    </row>
    <row r="1552" spans="1:20" s="802" customFormat="1" ht="30" x14ac:dyDescent="0.25">
      <c r="B1552" s="1234" t="s">
        <v>970</v>
      </c>
      <c r="C1552" s="1239" t="s">
        <v>938</v>
      </c>
      <c r="D1552" s="1236" t="s">
        <v>1024</v>
      </c>
      <c r="E1552" s="1230" t="s">
        <v>1025</v>
      </c>
      <c r="F1552" s="1236" t="s">
        <v>1026</v>
      </c>
      <c r="G1552" s="1232" t="s">
        <v>1027</v>
      </c>
      <c r="H1552" s="803" t="s">
        <v>1862</v>
      </c>
      <c r="I1552" s="804" t="s">
        <v>1833</v>
      </c>
      <c r="J1552" s="803" t="s">
        <v>1862</v>
      </c>
      <c r="K1552" s="1228" t="s">
        <v>1948</v>
      </c>
      <c r="L1552" s="1228" t="s">
        <v>1947</v>
      </c>
      <c r="M1552" s="805" t="s">
        <v>1818</v>
      </c>
      <c r="N1552" s="1228" t="s">
        <v>1819</v>
      </c>
      <c r="O1552" s="806" t="s">
        <v>2115</v>
      </c>
      <c r="P1552" s="1090" t="s">
        <v>2135</v>
      </c>
      <c r="Q1552" s="1090" t="s">
        <v>2136</v>
      </c>
      <c r="R1552" s="1065" t="s">
        <v>2132</v>
      </c>
      <c r="S1552" s="807" t="s">
        <v>1850</v>
      </c>
      <c r="T1552" s="1110" t="s">
        <v>1028</v>
      </c>
    </row>
    <row r="1553" spans="1:20" s="802" customFormat="1" x14ac:dyDescent="0.25">
      <c r="B1553" s="1235"/>
      <c r="C1553" s="1240"/>
      <c r="D1553" s="1237"/>
      <c r="E1553" s="1231"/>
      <c r="F1553" s="1237"/>
      <c r="G1553" s="1233"/>
      <c r="H1553" s="808"/>
      <c r="I1553" s="808" t="s">
        <v>939</v>
      </c>
      <c r="J1553" s="808"/>
      <c r="K1553" s="1229"/>
      <c r="L1553" s="1229"/>
      <c r="M1553" s="809" t="s">
        <v>939</v>
      </c>
      <c r="N1553" s="1229"/>
      <c r="O1553" s="808" t="s">
        <v>939</v>
      </c>
      <c r="P1553" s="808" t="s">
        <v>939</v>
      </c>
      <c r="Q1553" s="808" t="s">
        <v>939</v>
      </c>
      <c r="R1553" s="1066" t="s">
        <v>939</v>
      </c>
      <c r="S1553" s="810"/>
      <c r="T1553" s="1107"/>
    </row>
    <row r="1554" spans="1:20" s="828" customFormat="1" x14ac:dyDescent="0.25">
      <c r="A1554" s="858" t="s">
        <v>236</v>
      </c>
      <c r="B1554" s="823" t="s">
        <v>161</v>
      </c>
      <c r="C1554" s="822" t="s">
        <v>233</v>
      </c>
      <c r="D1554" s="823">
        <v>70421</v>
      </c>
      <c r="E1554" s="907">
        <v>0</v>
      </c>
      <c r="F1554" s="890" t="s">
        <v>27</v>
      </c>
      <c r="G1554" s="896" t="s">
        <v>235</v>
      </c>
      <c r="H1554" s="871"/>
      <c r="I1554" s="871">
        <v>5000000</v>
      </c>
      <c r="J1554" s="871"/>
      <c r="K1554" s="871">
        <f>M1554-L1554</f>
        <v>0</v>
      </c>
      <c r="L1554" s="871"/>
      <c r="M1554" s="871">
        <v>0</v>
      </c>
      <c r="N1554" s="871"/>
      <c r="O1554" s="871"/>
      <c r="P1554" s="871"/>
      <c r="Q1554" s="871"/>
      <c r="R1554" s="1068">
        <f t="shared" ref="R1554" si="149">M1554-O1554</f>
        <v>0</v>
      </c>
      <c r="S1554" s="827"/>
      <c r="T1554" s="975"/>
    </row>
    <row r="1555" spans="1:20" s="828" customFormat="1" x14ac:dyDescent="0.25">
      <c r="A1555" s="858" t="s">
        <v>236</v>
      </c>
      <c r="B1555" s="890" t="s">
        <v>244</v>
      </c>
      <c r="C1555" s="822" t="s">
        <v>159</v>
      </c>
      <c r="D1555" s="823">
        <v>70421</v>
      </c>
      <c r="E1555" s="907">
        <v>0</v>
      </c>
      <c r="F1555" s="890" t="s">
        <v>27</v>
      </c>
      <c r="G1555" s="896" t="s">
        <v>235</v>
      </c>
      <c r="H1555" s="871"/>
      <c r="I1555" s="871">
        <v>10000000</v>
      </c>
      <c r="J1555" s="871"/>
      <c r="K1555" s="871">
        <f t="shared" ref="K1555:K1562" si="150">M1555-L1555</f>
        <v>5000000</v>
      </c>
      <c r="L1555" s="871"/>
      <c r="M1555" s="871">
        <v>5000000</v>
      </c>
      <c r="N1555" s="871"/>
      <c r="O1555" s="871"/>
      <c r="P1555" s="871"/>
      <c r="Q1555" s="871"/>
      <c r="R1555" s="1068">
        <f>M1555-Q1555</f>
        <v>5000000</v>
      </c>
      <c r="S1555" s="827"/>
      <c r="T1555" s="822"/>
    </row>
    <row r="1556" spans="1:20" s="828" customFormat="1" x14ac:dyDescent="0.25">
      <c r="A1556" s="858" t="s">
        <v>236</v>
      </c>
      <c r="B1556" s="890" t="s">
        <v>521</v>
      </c>
      <c r="C1556" s="822" t="s">
        <v>442</v>
      </c>
      <c r="D1556" s="823">
        <v>70421</v>
      </c>
      <c r="E1556" s="907">
        <v>0</v>
      </c>
      <c r="F1556" s="890" t="s">
        <v>27</v>
      </c>
      <c r="G1556" s="896" t="s">
        <v>235</v>
      </c>
      <c r="H1556" s="871"/>
      <c r="I1556" s="871">
        <v>6000000</v>
      </c>
      <c r="J1556" s="871"/>
      <c r="K1556" s="871">
        <f t="shared" si="150"/>
        <v>3000000</v>
      </c>
      <c r="L1556" s="871"/>
      <c r="M1556" s="871">
        <v>3000000</v>
      </c>
      <c r="N1556" s="871"/>
      <c r="O1556" s="871"/>
      <c r="P1556" s="871"/>
      <c r="Q1556" s="871"/>
      <c r="R1556" s="1068">
        <f t="shared" ref="R1556:R1563" si="151">M1556-Q1556</f>
        <v>3000000</v>
      </c>
      <c r="S1556" s="827"/>
      <c r="T1556" s="822"/>
    </row>
    <row r="1557" spans="1:20" s="828" customFormat="1" x14ac:dyDescent="0.25">
      <c r="A1557" s="858" t="s">
        <v>236</v>
      </c>
      <c r="B1557" s="890" t="s">
        <v>513</v>
      </c>
      <c r="C1557" s="822" t="s">
        <v>160</v>
      </c>
      <c r="D1557" s="823">
        <v>70421</v>
      </c>
      <c r="E1557" s="907">
        <v>0</v>
      </c>
      <c r="F1557" s="890" t="s">
        <v>27</v>
      </c>
      <c r="G1557" s="896" t="s">
        <v>235</v>
      </c>
      <c r="H1557" s="871"/>
      <c r="I1557" s="871">
        <v>5000000</v>
      </c>
      <c r="J1557" s="871"/>
      <c r="K1557" s="871">
        <f t="shared" si="150"/>
        <v>5000000</v>
      </c>
      <c r="L1557" s="871"/>
      <c r="M1557" s="871">
        <v>5000000</v>
      </c>
      <c r="N1557" s="871"/>
      <c r="O1557" s="871"/>
      <c r="P1557" s="871"/>
      <c r="Q1557" s="871"/>
      <c r="R1557" s="1068">
        <f t="shared" si="151"/>
        <v>5000000</v>
      </c>
      <c r="S1557" s="827"/>
      <c r="T1557" s="822"/>
    </row>
    <row r="1558" spans="1:20" s="828" customFormat="1" x14ac:dyDescent="0.25">
      <c r="A1558" s="858" t="s">
        <v>236</v>
      </c>
      <c r="B1558" s="890" t="s">
        <v>522</v>
      </c>
      <c r="C1558" s="822" t="s">
        <v>241</v>
      </c>
      <c r="D1558" s="823">
        <v>70421</v>
      </c>
      <c r="E1558" s="907">
        <v>0</v>
      </c>
      <c r="F1558" s="890" t="s">
        <v>27</v>
      </c>
      <c r="G1558" s="896" t="s">
        <v>235</v>
      </c>
      <c r="H1558" s="871"/>
      <c r="I1558" s="871">
        <v>20000000</v>
      </c>
      <c r="J1558" s="871"/>
      <c r="K1558" s="871">
        <f t="shared" si="150"/>
        <v>10000000</v>
      </c>
      <c r="L1558" s="871"/>
      <c r="M1558" s="871">
        <v>10000000</v>
      </c>
      <c r="N1558" s="871"/>
      <c r="O1558" s="871"/>
      <c r="P1558" s="871"/>
      <c r="Q1558" s="871"/>
      <c r="R1558" s="1068">
        <f t="shared" si="151"/>
        <v>10000000</v>
      </c>
      <c r="S1558" s="827"/>
      <c r="T1558" s="822"/>
    </row>
    <row r="1559" spans="1:20" s="828" customFormat="1" x14ac:dyDescent="0.25">
      <c r="A1559" s="858" t="s">
        <v>236</v>
      </c>
      <c r="B1559" s="890" t="s">
        <v>158</v>
      </c>
      <c r="C1559" s="822" t="s">
        <v>366</v>
      </c>
      <c r="D1559" s="823">
        <v>70421</v>
      </c>
      <c r="E1559" s="907">
        <v>0</v>
      </c>
      <c r="F1559" s="890" t="s">
        <v>27</v>
      </c>
      <c r="G1559" s="896" t="s">
        <v>235</v>
      </c>
      <c r="H1559" s="871"/>
      <c r="I1559" s="871">
        <v>2000000</v>
      </c>
      <c r="J1559" s="871"/>
      <c r="K1559" s="871">
        <f t="shared" si="150"/>
        <v>0</v>
      </c>
      <c r="L1559" s="871"/>
      <c r="M1559" s="871">
        <v>0</v>
      </c>
      <c r="N1559" s="871"/>
      <c r="O1559" s="871"/>
      <c r="P1559" s="871"/>
      <c r="Q1559" s="871"/>
      <c r="R1559" s="1068">
        <f t="shared" si="151"/>
        <v>0</v>
      </c>
      <c r="S1559" s="827"/>
      <c r="T1559" s="822"/>
    </row>
    <row r="1560" spans="1:20" s="828" customFormat="1" x14ac:dyDescent="0.25">
      <c r="A1560" s="858" t="s">
        <v>236</v>
      </c>
      <c r="B1560" s="890" t="s">
        <v>469</v>
      </c>
      <c r="C1560" s="822" t="s">
        <v>162</v>
      </c>
      <c r="D1560" s="823">
        <v>70421</v>
      </c>
      <c r="E1560" s="907">
        <v>0</v>
      </c>
      <c r="F1560" s="890" t="s">
        <v>27</v>
      </c>
      <c r="G1560" s="896" t="s">
        <v>235</v>
      </c>
      <c r="H1560" s="871"/>
      <c r="I1560" s="871">
        <v>10000000</v>
      </c>
      <c r="J1560" s="871"/>
      <c r="K1560" s="871">
        <f t="shared" si="150"/>
        <v>5000000</v>
      </c>
      <c r="L1560" s="871"/>
      <c r="M1560" s="871">
        <v>5000000</v>
      </c>
      <c r="N1560" s="871"/>
      <c r="O1560" s="871"/>
      <c r="P1560" s="871"/>
      <c r="Q1560" s="871"/>
      <c r="R1560" s="1068">
        <f t="shared" si="151"/>
        <v>5000000</v>
      </c>
      <c r="S1560" s="827"/>
      <c r="T1560" s="822"/>
    </row>
    <row r="1561" spans="1:20" s="828" customFormat="1" x14ac:dyDescent="0.25">
      <c r="A1561" s="858" t="s">
        <v>236</v>
      </c>
      <c r="B1561" s="890" t="s">
        <v>467</v>
      </c>
      <c r="C1561" s="822" t="s">
        <v>163</v>
      </c>
      <c r="D1561" s="823">
        <v>70421</v>
      </c>
      <c r="E1561" s="907">
        <v>0</v>
      </c>
      <c r="F1561" s="890" t="s">
        <v>27</v>
      </c>
      <c r="G1561" s="896" t="s">
        <v>235</v>
      </c>
      <c r="H1561" s="871"/>
      <c r="I1561" s="871">
        <v>4000000</v>
      </c>
      <c r="J1561" s="871"/>
      <c r="K1561" s="871">
        <f t="shared" si="150"/>
        <v>4000000</v>
      </c>
      <c r="L1561" s="871"/>
      <c r="M1561" s="871">
        <v>4000000</v>
      </c>
      <c r="N1561" s="871"/>
      <c r="O1561" s="871"/>
      <c r="P1561" s="871"/>
      <c r="Q1561" s="871"/>
      <c r="R1561" s="1068">
        <f t="shared" si="151"/>
        <v>4000000</v>
      </c>
      <c r="S1561" s="827"/>
      <c r="T1561" s="822"/>
    </row>
    <row r="1562" spans="1:20" s="828" customFormat="1" x14ac:dyDescent="0.25">
      <c r="A1562" s="858" t="s">
        <v>236</v>
      </c>
      <c r="B1562" s="890" t="s">
        <v>474</v>
      </c>
      <c r="C1562" s="822" t="s">
        <v>164</v>
      </c>
      <c r="D1562" s="823">
        <v>70421</v>
      </c>
      <c r="E1562" s="907">
        <v>0</v>
      </c>
      <c r="F1562" s="890" t="s">
        <v>27</v>
      </c>
      <c r="G1562" s="896" t="s">
        <v>235</v>
      </c>
      <c r="H1562" s="871"/>
      <c r="I1562" s="871">
        <v>100000000</v>
      </c>
      <c r="J1562" s="871"/>
      <c r="K1562" s="871">
        <f t="shared" si="150"/>
        <v>68000000</v>
      </c>
      <c r="L1562" s="871"/>
      <c r="M1562" s="871">
        <v>68000000</v>
      </c>
      <c r="N1562" s="871">
        <v>50000000</v>
      </c>
      <c r="O1562" s="871"/>
      <c r="P1562" s="871"/>
      <c r="Q1562" s="871"/>
      <c r="R1562" s="1068">
        <f t="shared" si="151"/>
        <v>68000000</v>
      </c>
      <c r="S1562" s="827"/>
      <c r="T1562" s="1123"/>
    </row>
    <row r="1563" spans="1:20" s="828" customFormat="1" x14ac:dyDescent="0.25">
      <c r="A1563" s="858" t="s">
        <v>236</v>
      </c>
      <c r="B1563" s="873"/>
      <c r="C1563" s="833" t="s">
        <v>26</v>
      </c>
      <c r="D1563" s="873"/>
      <c r="E1563" s="911"/>
      <c r="F1563" s="873"/>
      <c r="G1563" s="912"/>
      <c r="H1563" s="768"/>
      <c r="I1563" s="768">
        <f>SUM(I1554:I1562)</f>
        <v>162000000</v>
      </c>
      <c r="J1563" s="768"/>
      <c r="K1563" s="768">
        <f>SUM(K1554:K1562)</f>
        <v>100000000</v>
      </c>
      <c r="L1563" s="768">
        <f>SUM(L1554:L1562)</f>
        <v>0</v>
      </c>
      <c r="M1563" s="768">
        <f>SUM(M1554:M1562)</f>
        <v>100000000</v>
      </c>
      <c r="N1563" s="768">
        <f>SUM(N1554:N1562)</f>
        <v>50000000</v>
      </c>
      <c r="O1563" s="899"/>
      <c r="P1563" s="899"/>
      <c r="Q1563" s="899"/>
      <c r="R1563" s="1093">
        <f t="shared" si="151"/>
        <v>100000000</v>
      </c>
      <c r="S1563" s="908"/>
      <c r="T1563" s="1003"/>
    </row>
    <row r="1564" spans="1:20" s="828" customFormat="1" x14ac:dyDescent="0.25">
      <c r="A1564" s="858"/>
      <c r="B1564" s="877"/>
      <c r="C1564" s="842"/>
      <c r="D1564" s="877"/>
      <c r="E1564" s="913"/>
      <c r="F1564" s="877"/>
      <c r="G1564" s="914"/>
      <c r="H1564" s="771"/>
      <c r="I1564" s="771"/>
      <c r="J1564" s="771"/>
      <c r="K1564" s="771"/>
      <c r="L1564" s="771"/>
      <c r="M1564" s="771"/>
      <c r="N1564" s="771"/>
      <c r="O1564" s="771"/>
      <c r="P1564" s="771"/>
      <c r="Q1564" s="771"/>
      <c r="R1564" s="1075"/>
      <c r="S1564" s="904"/>
    </row>
    <row r="1565" spans="1:20" x14ac:dyDescent="0.25">
      <c r="B1565" s="1238" t="s">
        <v>2128</v>
      </c>
      <c r="C1565" s="1238"/>
      <c r="D1565" s="1238"/>
      <c r="E1565" s="1238"/>
      <c r="F1565" s="1238"/>
      <c r="G1565" s="1238"/>
      <c r="H1565" s="1238"/>
      <c r="I1565" s="1238"/>
      <c r="J1565" s="1238"/>
      <c r="K1565" s="1238"/>
      <c r="L1565" s="1238"/>
      <c r="M1565" s="1238"/>
      <c r="N1565" s="1238"/>
      <c r="O1565" s="1238"/>
      <c r="P1565" s="1238"/>
      <c r="Q1565" s="1238"/>
      <c r="R1565" s="1238"/>
      <c r="S1565" s="1238"/>
    </row>
    <row r="1566" spans="1:20" x14ac:dyDescent="0.25">
      <c r="B1566" s="881" t="s">
        <v>1596</v>
      </c>
      <c r="C1566" s="882"/>
      <c r="D1566" s="883"/>
      <c r="E1566" s="883"/>
      <c r="F1566" s="883"/>
      <c r="G1566" s="883"/>
      <c r="H1566" s="884"/>
      <c r="I1566" s="884"/>
      <c r="J1566" s="884"/>
      <c r="K1566" s="884"/>
      <c r="L1566" s="884"/>
      <c r="M1566" s="885"/>
      <c r="N1566" s="884"/>
      <c r="O1566" s="884"/>
      <c r="P1566" s="884"/>
      <c r="Q1566" s="884"/>
      <c r="R1566" s="1074"/>
      <c r="S1566" s="886"/>
    </row>
    <row r="1567" spans="1:20" s="802" customFormat="1" ht="30" x14ac:dyDescent="0.25">
      <c r="B1567" s="1234" t="s">
        <v>970</v>
      </c>
      <c r="C1567" s="1239" t="s">
        <v>938</v>
      </c>
      <c r="D1567" s="1236" t="s">
        <v>1024</v>
      </c>
      <c r="E1567" s="1230" t="s">
        <v>1025</v>
      </c>
      <c r="F1567" s="1236" t="s">
        <v>1026</v>
      </c>
      <c r="G1567" s="1232" t="s">
        <v>1027</v>
      </c>
      <c r="H1567" s="803" t="s">
        <v>1862</v>
      </c>
      <c r="I1567" s="804" t="s">
        <v>1833</v>
      </c>
      <c r="J1567" s="803" t="s">
        <v>1862</v>
      </c>
      <c r="K1567" s="1228" t="s">
        <v>1948</v>
      </c>
      <c r="L1567" s="1228" t="s">
        <v>1947</v>
      </c>
      <c r="M1567" s="805" t="s">
        <v>1818</v>
      </c>
      <c r="N1567" s="1228" t="s">
        <v>1819</v>
      </c>
      <c r="O1567" s="806" t="s">
        <v>2115</v>
      </c>
      <c r="P1567" s="1090" t="s">
        <v>2135</v>
      </c>
      <c r="Q1567" s="1090" t="s">
        <v>2136</v>
      </c>
      <c r="R1567" s="1065" t="s">
        <v>2132</v>
      </c>
      <c r="S1567" s="807" t="s">
        <v>1850</v>
      </c>
      <c r="T1567" s="1110" t="s">
        <v>1028</v>
      </c>
    </row>
    <row r="1568" spans="1:20" s="802" customFormat="1" x14ac:dyDescent="0.25">
      <c r="B1568" s="1235"/>
      <c r="C1568" s="1240"/>
      <c r="D1568" s="1237"/>
      <c r="E1568" s="1231"/>
      <c r="F1568" s="1237"/>
      <c r="G1568" s="1233"/>
      <c r="H1568" s="808"/>
      <c r="I1568" s="808" t="s">
        <v>939</v>
      </c>
      <c r="J1568" s="808"/>
      <c r="K1568" s="1229"/>
      <c r="L1568" s="1229"/>
      <c r="M1568" s="809" t="s">
        <v>939</v>
      </c>
      <c r="N1568" s="1229"/>
      <c r="O1568" s="808" t="s">
        <v>939</v>
      </c>
      <c r="P1568" s="808" t="s">
        <v>939</v>
      </c>
      <c r="Q1568" s="808" t="s">
        <v>939</v>
      </c>
      <c r="R1568" s="1066" t="s">
        <v>939</v>
      </c>
      <c r="S1568" s="810"/>
      <c r="T1568" s="1107"/>
    </row>
    <row r="1569" spans="1:20" x14ac:dyDescent="0.25">
      <c r="A1569" s="858" t="s">
        <v>565</v>
      </c>
      <c r="B1569" s="825" t="s">
        <v>25</v>
      </c>
      <c r="C1569" s="822" t="s">
        <v>59</v>
      </c>
      <c r="D1569" s="823">
        <v>70421</v>
      </c>
      <c r="E1569" s="907">
        <v>0</v>
      </c>
      <c r="F1569" s="816" t="s">
        <v>745</v>
      </c>
      <c r="G1569" s="817" t="s">
        <v>266</v>
      </c>
      <c r="H1569" s="830">
        <v>20000</v>
      </c>
      <c r="I1569" s="830">
        <v>65000</v>
      </c>
      <c r="J1569" s="830">
        <v>20000</v>
      </c>
      <c r="K1569" s="830">
        <f>M1569-L1569</f>
        <v>65000</v>
      </c>
      <c r="L1569" s="830"/>
      <c r="M1569" s="826">
        <v>65000</v>
      </c>
      <c r="N1569" s="830"/>
      <c r="O1569" s="830"/>
      <c r="P1569" s="830"/>
      <c r="Q1569" s="830"/>
      <c r="R1569" s="1068"/>
      <c r="S1569" s="820"/>
      <c r="T1569" s="1117"/>
    </row>
    <row r="1570" spans="1:20" x14ac:dyDescent="0.25">
      <c r="A1570" s="858" t="s">
        <v>565</v>
      </c>
      <c r="B1570" s="812" t="s">
        <v>3</v>
      </c>
      <c r="C1570" s="822" t="s">
        <v>4</v>
      </c>
      <c r="D1570" s="823">
        <v>70421</v>
      </c>
      <c r="E1570" s="907">
        <v>0</v>
      </c>
      <c r="F1570" s="816" t="s">
        <v>745</v>
      </c>
      <c r="G1570" s="817" t="s">
        <v>266</v>
      </c>
      <c r="H1570" s="830">
        <v>30000</v>
      </c>
      <c r="I1570" s="830">
        <v>95000</v>
      </c>
      <c r="J1570" s="830">
        <v>30000</v>
      </c>
      <c r="K1570" s="830">
        <f t="shared" ref="K1570:K1574" si="152">M1570-L1570</f>
        <v>95000</v>
      </c>
      <c r="L1570" s="830"/>
      <c r="M1570" s="826">
        <v>95000</v>
      </c>
      <c r="N1570" s="830"/>
      <c r="O1570" s="830"/>
      <c r="P1570" s="830"/>
      <c r="Q1570" s="830"/>
      <c r="R1570" s="1068"/>
      <c r="S1570" s="820"/>
      <c r="T1570" s="1104"/>
    </row>
    <row r="1571" spans="1:20" x14ac:dyDescent="0.25">
      <c r="A1571" s="858" t="s">
        <v>565</v>
      </c>
      <c r="B1571" s="812" t="s">
        <v>9</v>
      </c>
      <c r="C1571" s="822" t="s">
        <v>10</v>
      </c>
      <c r="D1571" s="823">
        <v>70421</v>
      </c>
      <c r="E1571" s="907">
        <v>0</v>
      </c>
      <c r="F1571" s="816" t="s">
        <v>745</v>
      </c>
      <c r="G1571" s="817" t="s">
        <v>266</v>
      </c>
      <c r="H1571" s="830">
        <v>525000</v>
      </c>
      <c r="I1571" s="830">
        <v>1800000</v>
      </c>
      <c r="J1571" s="830">
        <v>525000</v>
      </c>
      <c r="K1571" s="830">
        <f t="shared" si="152"/>
        <v>1675000</v>
      </c>
      <c r="L1571" s="830"/>
      <c r="M1571" s="826">
        <v>1675000</v>
      </c>
      <c r="N1571" s="830"/>
      <c r="O1571" s="830"/>
      <c r="P1571" s="830"/>
      <c r="Q1571" s="830"/>
      <c r="R1571" s="1068"/>
      <c r="S1571" s="820"/>
      <c r="T1571" s="1104"/>
    </row>
    <row r="1572" spans="1:20" x14ac:dyDescent="0.25">
      <c r="A1572" s="858" t="s">
        <v>565</v>
      </c>
      <c r="B1572" s="812" t="s">
        <v>11</v>
      </c>
      <c r="C1572" s="822" t="s">
        <v>12</v>
      </c>
      <c r="D1572" s="823">
        <v>70421</v>
      </c>
      <c r="E1572" s="907">
        <v>0</v>
      </c>
      <c r="F1572" s="816" t="s">
        <v>745</v>
      </c>
      <c r="G1572" s="817" t="s">
        <v>266</v>
      </c>
      <c r="H1572" s="830">
        <v>6000</v>
      </c>
      <c r="I1572" s="830">
        <v>22000</v>
      </c>
      <c r="J1572" s="830">
        <v>6000</v>
      </c>
      <c r="K1572" s="830">
        <f t="shared" si="152"/>
        <v>22000</v>
      </c>
      <c r="L1572" s="830"/>
      <c r="M1572" s="826">
        <v>22000</v>
      </c>
      <c r="N1572" s="830"/>
      <c r="O1572" s="830"/>
      <c r="P1572" s="830"/>
      <c r="Q1572" s="830"/>
      <c r="R1572" s="1068"/>
      <c r="S1572" s="820"/>
      <c r="T1572" s="1104"/>
    </row>
    <row r="1573" spans="1:20" s="831" customFormat="1" x14ac:dyDescent="0.25">
      <c r="A1573" s="858" t="s">
        <v>565</v>
      </c>
      <c r="B1573" s="812" t="s">
        <v>19</v>
      </c>
      <c r="C1573" s="822" t="s">
        <v>20</v>
      </c>
      <c r="D1573" s="823">
        <v>70421</v>
      </c>
      <c r="E1573" s="907">
        <v>0</v>
      </c>
      <c r="F1573" s="816" t="s">
        <v>745</v>
      </c>
      <c r="G1573" s="817" t="s">
        <v>266</v>
      </c>
      <c r="H1573" s="830">
        <v>4000</v>
      </c>
      <c r="I1573" s="830">
        <v>11000</v>
      </c>
      <c r="J1573" s="830">
        <v>4000</v>
      </c>
      <c r="K1573" s="830">
        <f t="shared" si="152"/>
        <v>11000</v>
      </c>
      <c r="L1573" s="830"/>
      <c r="M1573" s="826">
        <v>11000</v>
      </c>
      <c r="N1573" s="830"/>
      <c r="O1573" s="830"/>
      <c r="P1573" s="830"/>
      <c r="Q1573" s="830"/>
      <c r="R1573" s="1068"/>
      <c r="S1573" s="820"/>
      <c r="T1573" s="1105"/>
    </row>
    <row r="1574" spans="1:20" x14ac:dyDescent="0.25">
      <c r="A1574" s="858" t="s">
        <v>565</v>
      </c>
      <c r="B1574" s="812" t="s">
        <v>37</v>
      </c>
      <c r="C1574" s="822" t="s">
        <v>38</v>
      </c>
      <c r="D1574" s="823">
        <v>70421</v>
      </c>
      <c r="E1574" s="907">
        <v>0</v>
      </c>
      <c r="F1574" s="816" t="s">
        <v>745</v>
      </c>
      <c r="G1574" s="817" t="s">
        <v>266</v>
      </c>
      <c r="H1574" s="830">
        <v>27500</v>
      </c>
      <c r="I1574" s="830">
        <v>107000</v>
      </c>
      <c r="J1574" s="830">
        <v>27500</v>
      </c>
      <c r="K1574" s="830">
        <f t="shared" si="152"/>
        <v>107000</v>
      </c>
      <c r="L1574" s="830"/>
      <c r="M1574" s="826">
        <v>107000</v>
      </c>
      <c r="N1574" s="830"/>
      <c r="O1574" s="830"/>
      <c r="P1574" s="830"/>
      <c r="Q1574" s="830"/>
      <c r="R1574" s="1068"/>
      <c r="S1574" s="820"/>
      <c r="T1574" s="1104"/>
    </row>
    <row r="1575" spans="1:20" x14ac:dyDescent="0.25">
      <c r="A1575" s="858" t="s">
        <v>565</v>
      </c>
      <c r="B1575" s="860"/>
      <c r="C1575" s="833" t="s">
        <v>312</v>
      </c>
      <c r="D1575" s="861"/>
      <c r="E1575" s="862"/>
      <c r="F1575" s="863"/>
      <c r="G1575" s="916"/>
      <c r="H1575" s="905">
        <f>SUM(H1569:H1574)</f>
        <v>612500</v>
      </c>
      <c r="I1575" s="837">
        <f>SUM(I1569:I1574)</f>
        <v>2100000</v>
      </c>
      <c r="J1575" s="905">
        <f>SUM(J1569:J1574)</f>
        <v>612500</v>
      </c>
      <c r="K1575" s="905">
        <f>SUM(K1569:K1574)</f>
        <v>1975000</v>
      </c>
      <c r="L1575" s="837"/>
      <c r="M1575" s="838">
        <f>SUM(M1569:M1574)</f>
        <v>1975000</v>
      </c>
      <c r="N1575" s="837"/>
      <c r="O1575" s="839">
        <v>700000</v>
      </c>
      <c r="P1575" s="839">
        <f>Q1575-O1575</f>
        <v>262500</v>
      </c>
      <c r="Q1575" s="839">
        <v>962500</v>
      </c>
      <c r="R1575" s="1069">
        <f>M1575-Q1575</f>
        <v>1012500</v>
      </c>
      <c r="S1575" s="840"/>
      <c r="T1575" s="1106"/>
    </row>
    <row r="1576" spans="1:20" x14ac:dyDescent="0.25">
      <c r="A1576" s="858"/>
      <c r="C1576" s="842"/>
      <c r="G1576" s="917"/>
      <c r="H1576" s="910"/>
      <c r="I1576" s="846"/>
      <c r="J1576" s="910"/>
      <c r="K1576" s="910"/>
      <c r="L1576" s="846"/>
      <c r="M1576" s="847"/>
      <c r="N1576" s="846"/>
      <c r="O1576" s="846"/>
      <c r="P1576" s="846"/>
      <c r="Q1576" s="846"/>
      <c r="R1576" s="1072"/>
      <c r="S1576" s="848"/>
    </row>
    <row r="1577" spans="1:20" x14ac:dyDescent="0.25">
      <c r="A1577" s="858"/>
      <c r="C1577" s="842"/>
      <c r="G1577" s="917"/>
      <c r="H1577" s="910"/>
      <c r="I1577" s="846"/>
      <c r="J1577" s="910"/>
      <c r="K1577" s="910"/>
      <c r="L1577" s="846"/>
      <c r="M1577" s="847"/>
      <c r="N1577" s="846"/>
      <c r="O1577" s="846"/>
      <c r="P1577" s="846"/>
      <c r="Q1577" s="846"/>
      <c r="R1577" s="1072"/>
      <c r="S1577" s="848"/>
    </row>
    <row r="1578" spans="1:20" x14ac:dyDescent="0.25">
      <c r="A1578" s="858"/>
      <c r="C1578" s="842"/>
      <c r="G1578" s="917"/>
      <c r="H1578" s="910"/>
      <c r="I1578" s="846"/>
      <c r="J1578" s="910"/>
      <c r="K1578" s="910"/>
      <c r="L1578" s="846"/>
      <c r="M1578" s="847"/>
      <c r="N1578" s="846"/>
      <c r="O1578" s="846"/>
      <c r="P1578" s="846"/>
      <c r="Q1578" s="846"/>
      <c r="R1578" s="1072"/>
      <c r="S1578" s="848"/>
    </row>
    <row r="1579" spans="1:20" x14ac:dyDescent="0.25">
      <c r="A1579" s="858"/>
      <c r="C1579" s="842"/>
      <c r="G1579" s="917"/>
      <c r="H1579" s="910"/>
      <c r="I1579" s="846"/>
      <c r="J1579" s="910"/>
      <c r="K1579" s="910"/>
      <c r="L1579" s="846"/>
      <c r="M1579" s="847"/>
      <c r="N1579" s="846"/>
      <c r="O1579" s="846"/>
      <c r="P1579" s="846"/>
      <c r="Q1579" s="846"/>
      <c r="R1579" s="1072"/>
      <c r="S1579" s="848"/>
    </row>
    <row r="1580" spans="1:20" x14ac:dyDescent="0.25">
      <c r="A1580" s="858"/>
      <c r="C1580" s="842"/>
      <c r="G1580" s="917"/>
      <c r="H1580" s="910"/>
      <c r="I1580" s="846"/>
      <c r="J1580" s="910"/>
      <c r="K1580" s="910"/>
      <c r="L1580" s="846"/>
      <c r="M1580" s="847"/>
      <c r="N1580" s="846"/>
      <c r="O1580" s="846"/>
      <c r="P1580" s="846"/>
      <c r="Q1580" s="846"/>
      <c r="R1580" s="1072"/>
      <c r="S1580" s="848"/>
    </row>
    <row r="1581" spans="1:20" x14ac:dyDescent="0.25">
      <c r="C1581" s="842"/>
      <c r="G1581" s="917"/>
      <c r="H1581" s="922"/>
      <c r="I1581" s="922"/>
      <c r="J1581" s="922"/>
      <c r="K1581" s="922"/>
      <c r="L1581" s="846"/>
      <c r="M1581" s="847"/>
      <c r="N1581" s="846"/>
      <c r="O1581" s="846"/>
      <c r="P1581" s="846"/>
      <c r="Q1581" s="846"/>
      <c r="S1581" s="848"/>
    </row>
    <row r="1582" spans="1:20" x14ac:dyDescent="0.25">
      <c r="C1582" s="842"/>
      <c r="G1582" s="917"/>
      <c r="H1582" s="922"/>
      <c r="I1582" s="922"/>
      <c r="J1582" s="922"/>
      <c r="K1582" s="922"/>
      <c r="L1582" s="846"/>
      <c r="M1582" s="847"/>
      <c r="N1582" s="846"/>
      <c r="O1582" s="846"/>
      <c r="P1582" s="846"/>
      <c r="Q1582" s="846"/>
      <c r="S1582" s="848"/>
    </row>
    <row r="1583" spans="1:20" x14ac:dyDescent="0.25">
      <c r="B1583" s="1238" t="s">
        <v>2129</v>
      </c>
      <c r="C1583" s="1238"/>
      <c r="D1583" s="1238"/>
      <c r="E1583" s="1238"/>
      <c r="F1583" s="1238"/>
      <c r="G1583" s="1238"/>
      <c r="H1583" s="1238"/>
      <c r="I1583" s="1238"/>
      <c r="J1583" s="1238"/>
      <c r="K1583" s="1238"/>
      <c r="L1583" s="1238"/>
      <c r="M1583" s="1238"/>
      <c r="N1583" s="1238"/>
      <c r="O1583" s="1238"/>
      <c r="P1583" s="1238"/>
      <c r="Q1583" s="1238"/>
      <c r="R1583" s="1238"/>
      <c r="S1583" s="1238"/>
    </row>
    <row r="1584" spans="1:20" x14ac:dyDescent="0.25">
      <c r="B1584" s="881" t="s">
        <v>1596</v>
      </c>
      <c r="C1584" s="882"/>
      <c r="D1584" s="883"/>
      <c r="E1584" s="883"/>
      <c r="F1584" s="883"/>
      <c r="G1584" s="883"/>
      <c r="H1584" s="884"/>
      <c r="I1584" s="884"/>
      <c r="J1584" s="884"/>
      <c r="K1584" s="884"/>
      <c r="L1584" s="884"/>
      <c r="M1584" s="885"/>
      <c r="N1584" s="884"/>
      <c r="O1584" s="884"/>
      <c r="P1584" s="884"/>
      <c r="Q1584" s="884"/>
      <c r="R1584" s="1074"/>
      <c r="S1584" s="886"/>
    </row>
    <row r="1585" spans="1:20" s="802" customFormat="1" ht="30" x14ac:dyDescent="0.25">
      <c r="B1585" s="1234" t="s">
        <v>970</v>
      </c>
      <c r="C1585" s="1239" t="s">
        <v>938</v>
      </c>
      <c r="D1585" s="1236" t="s">
        <v>1024</v>
      </c>
      <c r="E1585" s="1230" t="s">
        <v>1025</v>
      </c>
      <c r="F1585" s="1236" t="s">
        <v>1026</v>
      </c>
      <c r="G1585" s="1232" t="s">
        <v>1027</v>
      </c>
      <c r="H1585" s="803" t="s">
        <v>1862</v>
      </c>
      <c r="I1585" s="804" t="s">
        <v>1833</v>
      </c>
      <c r="J1585" s="803" t="s">
        <v>1862</v>
      </c>
      <c r="K1585" s="1228" t="s">
        <v>1948</v>
      </c>
      <c r="L1585" s="1228" t="s">
        <v>1947</v>
      </c>
      <c r="M1585" s="805" t="s">
        <v>1818</v>
      </c>
      <c r="N1585" s="1228" t="s">
        <v>1819</v>
      </c>
      <c r="O1585" s="806" t="s">
        <v>2115</v>
      </c>
      <c r="P1585" s="1090" t="s">
        <v>2135</v>
      </c>
      <c r="Q1585" s="1090" t="s">
        <v>2136</v>
      </c>
      <c r="R1585" s="1065" t="s">
        <v>2132</v>
      </c>
      <c r="S1585" s="807" t="s">
        <v>1850</v>
      </c>
      <c r="T1585" s="1110" t="s">
        <v>1028</v>
      </c>
    </row>
    <row r="1586" spans="1:20" s="802" customFormat="1" x14ac:dyDescent="0.25">
      <c r="B1586" s="1235"/>
      <c r="C1586" s="1240"/>
      <c r="D1586" s="1237"/>
      <c r="E1586" s="1231"/>
      <c r="F1586" s="1237"/>
      <c r="G1586" s="1233"/>
      <c r="H1586" s="808" t="s">
        <v>939</v>
      </c>
      <c r="I1586" s="808" t="s">
        <v>939</v>
      </c>
      <c r="J1586" s="808" t="s">
        <v>939</v>
      </c>
      <c r="K1586" s="1229"/>
      <c r="L1586" s="1229"/>
      <c r="M1586" s="809" t="s">
        <v>939</v>
      </c>
      <c r="N1586" s="1229"/>
      <c r="O1586" s="808" t="s">
        <v>939</v>
      </c>
      <c r="P1586" s="808" t="s">
        <v>939</v>
      </c>
      <c r="Q1586" s="808" t="s">
        <v>939</v>
      </c>
      <c r="R1586" s="1066" t="s">
        <v>939</v>
      </c>
      <c r="S1586" s="810"/>
      <c r="T1586" s="1107"/>
    </row>
    <row r="1587" spans="1:20" s="828" customFormat="1" x14ac:dyDescent="0.25">
      <c r="A1587" s="858" t="s">
        <v>565</v>
      </c>
      <c r="B1587" s="890" t="s">
        <v>767</v>
      </c>
      <c r="C1587" s="822" t="s">
        <v>768</v>
      </c>
      <c r="D1587" s="823">
        <v>70421</v>
      </c>
      <c r="E1587" s="907">
        <v>0</v>
      </c>
      <c r="F1587" s="823">
        <v>23510400</v>
      </c>
      <c r="G1587" s="896" t="s">
        <v>235</v>
      </c>
      <c r="H1587" s="871"/>
      <c r="I1587" s="871">
        <v>10000000</v>
      </c>
      <c r="J1587" s="871"/>
      <c r="K1587" s="871">
        <f>M1587-L1587</f>
        <v>10000000</v>
      </c>
      <c r="L1587" s="871"/>
      <c r="M1587" s="871">
        <v>10000000</v>
      </c>
      <c r="N1587" s="871"/>
      <c r="O1587" s="871"/>
      <c r="P1587" s="871"/>
      <c r="Q1587" s="871"/>
      <c r="R1587" s="1068">
        <f>M1587-Q1587</f>
        <v>10000000</v>
      </c>
      <c r="S1587" s="827"/>
      <c r="T1587" s="975"/>
    </row>
    <row r="1588" spans="1:20" s="828" customFormat="1" x14ac:dyDescent="0.25">
      <c r="A1588" s="858" t="s">
        <v>565</v>
      </c>
      <c r="B1588" s="890" t="s">
        <v>244</v>
      </c>
      <c r="C1588" s="822" t="s">
        <v>159</v>
      </c>
      <c r="D1588" s="823">
        <v>70421</v>
      </c>
      <c r="E1588" s="907">
        <v>0</v>
      </c>
      <c r="F1588" s="823">
        <v>23510400</v>
      </c>
      <c r="G1588" s="896" t="s">
        <v>235</v>
      </c>
      <c r="H1588" s="871"/>
      <c r="I1588" s="871">
        <v>10000000</v>
      </c>
      <c r="J1588" s="871"/>
      <c r="K1588" s="871">
        <f t="shared" ref="K1588" si="153">M1588-L1588</f>
        <v>10000000</v>
      </c>
      <c r="L1588" s="871"/>
      <c r="M1588" s="871">
        <v>10000000</v>
      </c>
      <c r="N1588" s="871"/>
      <c r="O1588" s="871"/>
      <c r="P1588" s="871"/>
      <c r="Q1588" s="871"/>
      <c r="R1588" s="1068">
        <f>M1588-Q1588</f>
        <v>10000000</v>
      </c>
      <c r="S1588" s="827"/>
      <c r="T1588" s="822"/>
    </row>
    <row r="1589" spans="1:20" s="828" customFormat="1" x14ac:dyDescent="0.25">
      <c r="A1589" s="858" t="s">
        <v>565</v>
      </c>
      <c r="B1589" s="887"/>
      <c r="C1589" s="833" t="s">
        <v>26</v>
      </c>
      <c r="D1589" s="887"/>
      <c r="E1589" s="897"/>
      <c r="F1589" s="887"/>
      <c r="G1589" s="898"/>
      <c r="H1589" s="980"/>
      <c r="I1589" s="980">
        <f>SUM(I1587:I1588)</f>
        <v>20000000</v>
      </c>
      <c r="J1589" s="980"/>
      <c r="K1589" s="980">
        <f>SUM(K1587:K1588)</f>
        <v>20000000</v>
      </c>
      <c r="L1589" s="768"/>
      <c r="M1589" s="768">
        <v>20000000</v>
      </c>
      <c r="N1589" s="768"/>
      <c r="O1589" s="899"/>
      <c r="P1589" s="899"/>
      <c r="Q1589" s="899"/>
      <c r="R1589" s="1069">
        <f>M1589-Q1589</f>
        <v>20000000</v>
      </c>
      <c r="S1589" s="908"/>
      <c r="T1589" s="1003"/>
    </row>
    <row r="1590" spans="1:20" x14ac:dyDescent="0.25">
      <c r="C1590" s="842"/>
      <c r="G1590" s="917"/>
      <c r="H1590" s="922"/>
      <c r="I1590" s="922"/>
      <c r="J1590" s="922"/>
      <c r="K1590" s="922"/>
      <c r="L1590" s="846"/>
      <c r="M1590" s="847"/>
      <c r="N1590" s="846"/>
      <c r="O1590" s="846"/>
      <c r="P1590" s="846"/>
      <c r="Q1590" s="846"/>
      <c r="S1590" s="848"/>
    </row>
    <row r="1591" spans="1:20" x14ac:dyDescent="0.25">
      <c r="C1591" s="842"/>
      <c r="G1591" s="917"/>
      <c r="H1591" s="922"/>
      <c r="I1591" s="922"/>
      <c r="J1591" s="922"/>
      <c r="K1591" s="922"/>
      <c r="L1591" s="846"/>
      <c r="M1591" s="847"/>
      <c r="N1591" s="846"/>
      <c r="O1591" s="846"/>
      <c r="P1591" s="846"/>
      <c r="Q1591" s="846"/>
      <c r="S1591" s="848"/>
    </row>
    <row r="1592" spans="1:20" x14ac:dyDescent="0.25">
      <c r="B1592" s="1238" t="s">
        <v>2128</v>
      </c>
      <c r="C1592" s="1238"/>
      <c r="D1592" s="1238"/>
      <c r="E1592" s="1238"/>
      <c r="F1592" s="1238"/>
      <c r="G1592" s="1238"/>
      <c r="H1592" s="1238"/>
      <c r="I1592" s="1238"/>
      <c r="J1592" s="1238"/>
      <c r="K1592" s="1238"/>
      <c r="L1592" s="1238"/>
      <c r="M1592" s="1238"/>
      <c r="N1592" s="1238"/>
      <c r="O1592" s="1238"/>
      <c r="P1592" s="1238"/>
      <c r="Q1592" s="1238"/>
      <c r="R1592" s="1238"/>
      <c r="S1592" s="1238"/>
    </row>
    <row r="1593" spans="1:20" x14ac:dyDescent="0.25">
      <c r="B1593" s="881" t="s">
        <v>1597</v>
      </c>
      <c r="C1593" s="882"/>
      <c r="D1593" s="883"/>
      <c r="E1593" s="883"/>
      <c r="F1593" s="883"/>
      <c r="G1593" s="883"/>
      <c r="H1593" s="884"/>
      <c r="I1593" s="884"/>
      <c r="J1593" s="884"/>
      <c r="K1593" s="884"/>
      <c r="L1593" s="884"/>
      <c r="M1593" s="885"/>
      <c r="N1593" s="884"/>
      <c r="O1593" s="884"/>
      <c r="P1593" s="884"/>
      <c r="Q1593" s="884"/>
      <c r="R1593" s="1074"/>
      <c r="S1593" s="886"/>
    </row>
    <row r="1594" spans="1:20" s="802" customFormat="1" ht="30" x14ac:dyDescent="0.25">
      <c r="B1594" s="1234" t="s">
        <v>970</v>
      </c>
      <c r="C1594" s="1239" t="s">
        <v>938</v>
      </c>
      <c r="D1594" s="1236" t="s">
        <v>1024</v>
      </c>
      <c r="E1594" s="1230" t="s">
        <v>1025</v>
      </c>
      <c r="F1594" s="1236" t="s">
        <v>1026</v>
      </c>
      <c r="G1594" s="1232" t="s">
        <v>1027</v>
      </c>
      <c r="H1594" s="803" t="s">
        <v>1862</v>
      </c>
      <c r="I1594" s="804" t="s">
        <v>1833</v>
      </c>
      <c r="J1594" s="803" t="s">
        <v>1862</v>
      </c>
      <c r="K1594" s="1228" t="s">
        <v>1948</v>
      </c>
      <c r="L1594" s="1228" t="s">
        <v>1947</v>
      </c>
      <c r="M1594" s="805" t="s">
        <v>1818</v>
      </c>
      <c r="N1594" s="1228" t="s">
        <v>1819</v>
      </c>
      <c r="O1594" s="806" t="s">
        <v>2115</v>
      </c>
      <c r="P1594" s="1090" t="s">
        <v>2135</v>
      </c>
      <c r="Q1594" s="1090" t="s">
        <v>2136</v>
      </c>
      <c r="R1594" s="1065" t="s">
        <v>2132</v>
      </c>
      <c r="S1594" s="807" t="s">
        <v>1850</v>
      </c>
      <c r="T1594" s="1110" t="s">
        <v>1028</v>
      </c>
    </row>
    <row r="1595" spans="1:20" s="802" customFormat="1" x14ac:dyDescent="0.25">
      <c r="B1595" s="1235"/>
      <c r="C1595" s="1240"/>
      <c r="D1595" s="1237"/>
      <c r="E1595" s="1231"/>
      <c r="F1595" s="1237"/>
      <c r="G1595" s="1233"/>
      <c r="H1595" s="808" t="s">
        <v>939</v>
      </c>
      <c r="I1595" s="808" t="s">
        <v>939</v>
      </c>
      <c r="J1595" s="808" t="s">
        <v>939</v>
      </c>
      <c r="K1595" s="1229"/>
      <c r="L1595" s="1229"/>
      <c r="M1595" s="809" t="s">
        <v>939</v>
      </c>
      <c r="N1595" s="1229"/>
      <c r="O1595" s="808" t="s">
        <v>939</v>
      </c>
      <c r="P1595" s="808" t="s">
        <v>939</v>
      </c>
      <c r="Q1595" s="808" t="s">
        <v>939</v>
      </c>
      <c r="R1595" s="1066" t="s">
        <v>939</v>
      </c>
      <c r="S1595" s="810"/>
      <c r="T1595" s="1107"/>
    </row>
    <row r="1596" spans="1:20" x14ac:dyDescent="0.25">
      <c r="A1596" s="858" t="s">
        <v>566</v>
      </c>
      <c r="B1596" s="825" t="s">
        <v>24</v>
      </c>
      <c r="C1596" s="813" t="s">
        <v>290</v>
      </c>
      <c r="D1596" s="814" t="s">
        <v>1</v>
      </c>
      <c r="E1596" s="907">
        <v>0</v>
      </c>
      <c r="F1596" s="816">
        <v>23510200</v>
      </c>
      <c r="G1596" s="817" t="s">
        <v>266</v>
      </c>
      <c r="H1596" s="818">
        <v>254213110</v>
      </c>
      <c r="I1596" s="818">
        <v>636557250</v>
      </c>
      <c r="J1596" s="818">
        <v>254213110</v>
      </c>
      <c r="K1596" s="818">
        <f>M1596-L1596</f>
        <v>636557250</v>
      </c>
      <c r="L1596" s="818"/>
      <c r="M1596" s="819">
        <v>636557250</v>
      </c>
      <c r="N1596" s="818"/>
      <c r="O1596" s="818">
        <v>303707786</v>
      </c>
      <c r="P1596" s="818">
        <f>Q1596-O1596</f>
        <v>134529662.38999999</v>
      </c>
      <c r="Q1596" s="818">
        <v>438237448.38999999</v>
      </c>
      <c r="R1596" s="1068">
        <f>M1596-Q1596</f>
        <v>198319801.61000001</v>
      </c>
      <c r="S1596" s="909"/>
      <c r="T1596" s="1104"/>
    </row>
    <row r="1597" spans="1:20" x14ac:dyDescent="0.25">
      <c r="A1597" s="858" t="s">
        <v>566</v>
      </c>
      <c r="B1597" s="825" t="s">
        <v>25</v>
      </c>
      <c r="C1597" s="822" t="s">
        <v>59</v>
      </c>
      <c r="D1597" s="829" t="s">
        <v>21</v>
      </c>
      <c r="E1597" s="907">
        <v>0</v>
      </c>
      <c r="F1597" s="816">
        <v>23540000</v>
      </c>
      <c r="G1597" s="817" t="s">
        <v>266</v>
      </c>
      <c r="H1597" s="830"/>
      <c r="I1597" s="830">
        <v>16000000</v>
      </c>
      <c r="J1597" s="830"/>
      <c r="K1597" s="830">
        <f>M1597-L1597</f>
        <v>10000000</v>
      </c>
      <c r="L1597" s="830"/>
      <c r="M1597" s="826">
        <v>10000000</v>
      </c>
      <c r="N1597" s="830"/>
      <c r="O1597" s="830">
        <v>0</v>
      </c>
      <c r="P1597" s="830">
        <f>Q1597-O1597</f>
        <v>1500000</v>
      </c>
      <c r="Q1597" s="830">
        <v>1500000</v>
      </c>
      <c r="R1597" s="1068">
        <f t="shared" ref="R1597:R1610" si="154">M1597-Q1597</f>
        <v>8500000</v>
      </c>
      <c r="S1597" s="820"/>
      <c r="T1597" s="1104"/>
    </row>
    <row r="1598" spans="1:20" x14ac:dyDescent="0.25">
      <c r="A1598" s="858" t="s">
        <v>566</v>
      </c>
      <c r="B1598" s="812" t="s">
        <v>113</v>
      </c>
      <c r="C1598" s="822" t="s">
        <v>114</v>
      </c>
      <c r="D1598" s="829" t="s">
        <v>21</v>
      </c>
      <c r="E1598" s="907">
        <v>0</v>
      </c>
      <c r="F1598" s="816">
        <v>23540000</v>
      </c>
      <c r="G1598" s="817" t="s">
        <v>266</v>
      </c>
      <c r="H1598" s="830">
        <v>857850</v>
      </c>
      <c r="I1598" s="830">
        <v>4000000</v>
      </c>
      <c r="J1598" s="830">
        <v>857850</v>
      </c>
      <c r="K1598" s="830">
        <f t="shared" ref="K1598:K1609" si="155">M1598-L1598</f>
        <v>4000000</v>
      </c>
      <c r="L1598" s="830"/>
      <c r="M1598" s="826">
        <v>4000000</v>
      </c>
      <c r="N1598" s="830"/>
      <c r="O1598" s="830">
        <v>857850</v>
      </c>
      <c r="P1598" s="830">
        <f>Q1598-O1598</f>
        <v>0</v>
      </c>
      <c r="Q1598" s="830">
        <v>857850</v>
      </c>
      <c r="R1598" s="1068">
        <f t="shared" si="154"/>
        <v>3142150</v>
      </c>
      <c r="S1598" s="820"/>
      <c r="T1598" s="1104"/>
    </row>
    <row r="1599" spans="1:20" x14ac:dyDescent="0.25">
      <c r="A1599" s="858" t="s">
        <v>566</v>
      </c>
      <c r="B1599" s="812" t="s">
        <v>95</v>
      </c>
      <c r="C1599" s="822" t="s">
        <v>96</v>
      </c>
      <c r="D1599" s="829" t="s">
        <v>21</v>
      </c>
      <c r="E1599" s="907">
        <v>0</v>
      </c>
      <c r="F1599" s="816">
        <v>23540000</v>
      </c>
      <c r="G1599" s="817" t="s">
        <v>266</v>
      </c>
      <c r="H1599" s="830"/>
      <c r="I1599" s="830">
        <v>70000</v>
      </c>
      <c r="J1599" s="830"/>
      <c r="K1599" s="830">
        <f t="shared" si="155"/>
        <v>70000</v>
      </c>
      <c r="L1599" s="830"/>
      <c r="M1599" s="826">
        <v>70000</v>
      </c>
      <c r="N1599" s="830"/>
      <c r="O1599" s="830"/>
      <c r="P1599" s="830"/>
      <c r="Q1599" s="830"/>
      <c r="R1599" s="1068">
        <f t="shared" si="154"/>
        <v>70000</v>
      </c>
      <c r="S1599" s="820"/>
      <c r="T1599" s="1104"/>
    </row>
    <row r="1600" spans="1:20" x14ac:dyDescent="0.25">
      <c r="A1600" s="858" t="s">
        <v>566</v>
      </c>
      <c r="B1600" s="812" t="s">
        <v>3</v>
      </c>
      <c r="C1600" s="822" t="s">
        <v>4</v>
      </c>
      <c r="D1600" s="829" t="s">
        <v>21</v>
      </c>
      <c r="E1600" s="907">
        <v>0</v>
      </c>
      <c r="F1600" s="816">
        <v>23540000</v>
      </c>
      <c r="G1600" s="817" t="s">
        <v>266</v>
      </c>
      <c r="H1600" s="830">
        <v>4838000</v>
      </c>
      <c r="I1600" s="830">
        <v>30600000</v>
      </c>
      <c r="J1600" s="830">
        <v>4838000</v>
      </c>
      <c r="K1600" s="830">
        <f t="shared" si="155"/>
        <v>20600000</v>
      </c>
      <c r="L1600" s="830"/>
      <c r="M1600" s="826">
        <v>20600000</v>
      </c>
      <c r="N1600" s="830"/>
      <c r="O1600" s="830">
        <v>4838000</v>
      </c>
      <c r="P1600" s="830">
        <f>Q1600-O1600</f>
        <v>0</v>
      </c>
      <c r="Q1600" s="830">
        <v>4838000</v>
      </c>
      <c r="R1600" s="1068">
        <f t="shared" si="154"/>
        <v>15762000</v>
      </c>
      <c r="S1600" s="820"/>
      <c r="T1600" s="1104"/>
    </row>
    <row r="1601" spans="1:20" x14ac:dyDescent="0.25">
      <c r="A1601" s="858" t="s">
        <v>566</v>
      </c>
      <c r="B1601" s="812" t="s">
        <v>52</v>
      </c>
      <c r="C1601" s="822" t="s">
        <v>53</v>
      </c>
      <c r="D1601" s="829" t="s">
        <v>21</v>
      </c>
      <c r="E1601" s="907">
        <v>0</v>
      </c>
      <c r="F1601" s="816">
        <v>23540000</v>
      </c>
      <c r="G1601" s="817" t="s">
        <v>266</v>
      </c>
      <c r="H1601" s="830">
        <v>38531250</v>
      </c>
      <c r="I1601" s="830">
        <v>40420000</v>
      </c>
      <c r="J1601" s="830">
        <v>38531250</v>
      </c>
      <c r="K1601" s="830">
        <f t="shared" si="155"/>
        <v>40420000</v>
      </c>
      <c r="L1601" s="830"/>
      <c r="M1601" s="826">
        <v>40420000</v>
      </c>
      <c r="N1601" s="830"/>
      <c r="O1601" s="830">
        <v>38531250</v>
      </c>
      <c r="P1601" s="830">
        <f>Q1601-O1601</f>
        <v>0</v>
      </c>
      <c r="Q1601" s="830">
        <v>38531250</v>
      </c>
      <c r="R1601" s="1068">
        <f t="shared" si="154"/>
        <v>1888750</v>
      </c>
      <c r="S1601" s="820"/>
      <c r="T1601" s="1104"/>
    </row>
    <row r="1602" spans="1:20" x14ac:dyDescent="0.25">
      <c r="A1602" s="858" t="s">
        <v>566</v>
      </c>
      <c r="B1602" s="812" t="s">
        <v>61</v>
      </c>
      <c r="C1602" s="822" t="s">
        <v>75</v>
      </c>
      <c r="D1602" s="829" t="s">
        <v>21</v>
      </c>
      <c r="E1602" s="907">
        <v>0</v>
      </c>
      <c r="F1602" s="816" t="s">
        <v>27</v>
      </c>
      <c r="G1602" s="817" t="s">
        <v>266</v>
      </c>
      <c r="H1602" s="830"/>
      <c r="I1602" s="830">
        <v>25100000</v>
      </c>
      <c r="J1602" s="830"/>
      <c r="K1602" s="830">
        <f t="shared" si="155"/>
        <v>1100000</v>
      </c>
      <c r="L1602" s="830"/>
      <c r="M1602" s="826">
        <v>1100000</v>
      </c>
      <c r="N1602" s="830"/>
      <c r="O1602" s="830"/>
      <c r="P1602" s="830"/>
      <c r="Q1602" s="830"/>
      <c r="R1602" s="1068">
        <f t="shared" si="154"/>
        <v>1100000</v>
      </c>
      <c r="S1602" s="820"/>
      <c r="T1602" s="1104"/>
    </row>
    <row r="1603" spans="1:20" x14ac:dyDescent="0.25">
      <c r="A1603" s="858" t="s">
        <v>566</v>
      </c>
      <c r="B1603" s="812" t="s">
        <v>11</v>
      </c>
      <c r="C1603" s="822" t="s">
        <v>12</v>
      </c>
      <c r="D1603" s="829" t="s">
        <v>21</v>
      </c>
      <c r="E1603" s="907">
        <v>0</v>
      </c>
      <c r="F1603" s="816">
        <v>23540000</v>
      </c>
      <c r="G1603" s="817" t="s">
        <v>266</v>
      </c>
      <c r="H1603" s="830">
        <v>25000000</v>
      </c>
      <c r="I1603" s="830">
        <v>36400000</v>
      </c>
      <c r="J1603" s="830">
        <v>25000000</v>
      </c>
      <c r="K1603" s="830">
        <f t="shared" si="155"/>
        <v>60000000</v>
      </c>
      <c r="L1603" s="830"/>
      <c r="M1603" s="826">
        <v>60000000</v>
      </c>
      <c r="N1603" s="830"/>
      <c r="O1603" s="830">
        <v>30000000</v>
      </c>
      <c r="P1603" s="830">
        <f>Q1603-O1603</f>
        <v>15000000</v>
      </c>
      <c r="Q1603" s="830">
        <v>45000000</v>
      </c>
      <c r="R1603" s="1068">
        <f t="shared" si="154"/>
        <v>15000000</v>
      </c>
      <c r="S1603" s="820"/>
      <c r="T1603" s="1104"/>
    </row>
    <row r="1604" spans="1:20" x14ac:dyDescent="0.25">
      <c r="A1604" s="858" t="s">
        <v>566</v>
      </c>
      <c r="B1604" s="812" t="s">
        <v>13</v>
      </c>
      <c r="C1604" s="822" t="s">
        <v>14</v>
      </c>
      <c r="D1604" s="829" t="s">
        <v>21</v>
      </c>
      <c r="E1604" s="907">
        <v>0</v>
      </c>
      <c r="F1604" s="816">
        <v>23540000</v>
      </c>
      <c r="G1604" s="817" t="s">
        <v>266</v>
      </c>
      <c r="H1604" s="830">
        <v>2000000</v>
      </c>
      <c r="I1604" s="830">
        <v>30000000</v>
      </c>
      <c r="J1604" s="830">
        <v>2000000</v>
      </c>
      <c r="K1604" s="830">
        <f t="shared" si="155"/>
        <v>20000000</v>
      </c>
      <c r="L1604" s="830"/>
      <c r="M1604" s="826">
        <v>20000000</v>
      </c>
      <c r="N1604" s="830"/>
      <c r="O1604" s="830">
        <v>4000000</v>
      </c>
      <c r="P1604" s="830">
        <f>Q1604-O1604</f>
        <v>0</v>
      </c>
      <c r="Q1604" s="830">
        <v>4000000</v>
      </c>
      <c r="R1604" s="1068">
        <f t="shared" si="154"/>
        <v>16000000</v>
      </c>
      <c r="S1604" s="820"/>
      <c r="T1604" s="1104"/>
    </row>
    <row r="1605" spans="1:20" x14ac:dyDescent="0.25">
      <c r="A1605" s="858" t="s">
        <v>566</v>
      </c>
      <c r="B1605" s="812" t="s">
        <v>15</v>
      </c>
      <c r="C1605" s="822" t="s">
        <v>436</v>
      </c>
      <c r="D1605" s="829" t="s">
        <v>21</v>
      </c>
      <c r="E1605" s="907">
        <v>0</v>
      </c>
      <c r="F1605" s="816">
        <v>23540000</v>
      </c>
      <c r="G1605" s="817" t="s">
        <v>266</v>
      </c>
      <c r="H1605" s="830">
        <v>1000000</v>
      </c>
      <c r="I1605" s="830">
        <v>5000000</v>
      </c>
      <c r="J1605" s="830">
        <v>1000000</v>
      </c>
      <c r="K1605" s="830">
        <f t="shared" si="155"/>
        <v>5000000</v>
      </c>
      <c r="L1605" s="830"/>
      <c r="M1605" s="826">
        <v>5000000</v>
      </c>
      <c r="N1605" s="830"/>
      <c r="O1605" s="830"/>
      <c r="P1605" s="830"/>
      <c r="Q1605" s="830"/>
      <c r="R1605" s="1068">
        <f t="shared" si="154"/>
        <v>5000000</v>
      </c>
      <c r="S1605" s="820"/>
      <c r="T1605" s="1104"/>
    </row>
    <row r="1606" spans="1:20" x14ac:dyDescent="0.25">
      <c r="A1606" s="858" t="s">
        <v>566</v>
      </c>
      <c r="B1606" s="812" t="s">
        <v>17</v>
      </c>
      <c r="C1606" s="822" t="s">
        <v>18</v>
      </c>
      <c r="D1606" s="829" t="s">
        <v>21</v>
      </c>
      <c r="E1606" s="907">
        <v>0</v>
      </c>
      <c r="F1606" s="816" t="s">
        <v>27</v>
      </c>
      <c r="G1606" s="817" t="s">
        <v>266</v>
      </c>
      <c r="H1606" s="830">
        <v>6102250</v>
      </c>
      <c r="I1606" s="830">
        <v>20000000</v>
      </c>
      <c r="J1606" s="830">
        <v>6102250</v>
      </c>
      <c r="K1606" s="830">
        <f t="shared" si="155"/>
        <v>20000000</v>
      </c>
      <c r="L1606" s="830"/>
      <c r="M1606" s="826">
        <v>20000000</v>
      </c>
      <c r="N1606" s="830"/>
      <c r="O1606" s="830">
        <v>6974000</v>
      </c>
      <c r="P1606" s="830">
        <f>Q1606-O1606</f>
        <v>2615250</v>
      </c>
      <c r="Q1606" s="830">
        <v>9589250</v>
      </c>
      <c r="R1606" s="1068">
        <f t="shared" si="154"/>
        <v>10410750</v>
      </c>
      <c r="S1606" s="820"/>
      <c r="T1606" s="1104"/>
    </row>
    <row r="1607" spans="1:20" x14ac:dyDescent="0.25">
      <c r="A1607" s="858" t="s">
        <v>566</v>
      </c>
      <c r="B1607" s="812" t="s">
        <v>19</v>
      </c>
      <c r="C1607" s="822" t="s">
        <v>20</v>
      </c>
      <c r="D1607" s="829" t="s">
        <v>21</v>
      </c>
      <c r="E1607" s="907">
        <v>0</v>
      </c>
      <c r="F1607" s="816">
        <v>23540000</v>
      </c>
      <c r="G1607" s="817" t="s">
        <v>266</v>
      </c>
      <c r="H1607" s="830"/>
      <c r="I1607" s="830">
        <v>10000</v>
      </c>
      <c r="J1607" s="830"/>
      <c r="K1607" s="830">
        <f t="shared" si="155"/>
        <v>10000</v>
      </c>
      <c r="L1607" s="830"/>
      <c r="M1607" s="826">
        <v>10000</v>
      </c>
      <c r="N1607" s="830"/>
      <c r="O1607" s="830"/>
      <c r="P1607" s="830"/>
      <c r="Q1607" s="830"/>
      <c r="R1607" s="1068">
        <f t="shared" si="154"/>
        <v>10000</v>
      </c>
      <c r="S1607" s="820"/>
      <c r="T1607" s="1104"/>
    </row>
    <row r="1608" spans="1:20" x14ac:dyDescent="0.25">
      <c r="A1608" s="858" t="s">
        <v>566</v>
      </c>
      <c r="B1608" s="812" t="s">
        <v>37</v>
      </c>
      <c r="C1608" s="822" t="s">
        <v>38</v>
      </c>
      <c r="D1608" s="829" t="s">
        <v>21</v>
      </c>
      <c r="E1608" s="907">
        <v>0</v>
      </c>
      <c r="F1608" s="816">
        <v>23540000</v>
      </c>
      <c r="G1608" s="817" t="s">
        <v>266</v>
      </c>
      <c r="H1608" s="830">
        <v>500000</v>
      </c>
      <c r="I1608" s="830">
        <v>2400000</v>
      </c>
      <c r="J1608" s="830">
        <v>500000</v>
      </c>
      <c r="K1608" s="830">
        <f t="shared" si="155"/>
        <v>2400000</v>
      </c>
      <c r="L1608" s="830"/>
      <c r="M1608" s="826">
        <v>2400000</v>
      </c>
      <c r="N1608" s="830"/>
      <c r="O1608" s="830"/>
      <c r="P1608" s="830"/>
      <c r="Q1608" s="830"/>
      <c r="R1608" s="1068">
        <f t="shared" si="154"/>
        <v>2400000</v>
      </c>
      <c r="S1608" s="820"/>
      <c r="T1608" s="1104"/>
    </row>
    <row r="1609" spans="1:20" x14ac:dyDescent="0.25">
      <c r="A1609" s="858" t="s">
        <v>566</v>
      </c>
      <c r="B1609" s="812" t="s">
        <v>99</v>
      </c>
      <c r="C1609" s="822" t="s">
        <v>100</v>
      </c>
      <c r="D1609" s="829" t="s">
        <v>21</v>
      </c>
      <c r="E1609" s="907">
        <v>0</v>
      </c>
      <c r="F1609" s="816" t="s">
        <v>27</v>
      </c>
      <c r="G1609" s="817" t="s">
        <v>266</v>
      </c>
      <c r="H1609" s="830">
        <v>486000</v>
      </c>
      <c r="I1609" s="830">
        <v>10000000</v>
      </c>
      <c r="J1609" s="830">
        <v>486000</v>
      </c>
      <c r="K1609" s="830">
        <f t="shared" si="155"/>
        <v>10000000</v>
      </c>
      <c r="L1609" s="830"/>
      <c r="M1609" s="826">
        <v>10000000</v>
      </c>
      <c r="N1609" s="830"/>
      <c r="O1609" s="830">
        <v>486000</v>
      </c>
      <c r="P1609" s="830">
        <f>Q1609-O1609</f>
        <v>0</v>
      </c>
      <c r="Q1609" s="830">
        <v>486000</v>
      </c>
      <c r="R1609" s="1068">
        <f t="shared" si="154"/>
        <v>9514000</v>
      </c>
      <c r="S1609" s="820"/>
      <c r="T1609" s="1104"/>
    </row>
    <row r="1610" spans="1:20" x14ac:dyDescent="0.25">
      <c r="A1610" s="858" t="s">
        <v>566</v>
      </c>
      <c r="B1610" s="860"/>
      <c r="C1610" s="833" t="s">
        <v>312</v>
      </c>
      <c r="D1610" s="861" t="s">
        <v>226</v>
      </c>
      <c r="E1610" s="862" t="s">
        <v>226</v>
      </c>
      <c r="F1610" s="863" t="s">
        <v>226</v>
      </c>
      <c r="G1610" s="916" t="s">
        <v>226</v>
      </c>
      <c r="H1610" s="905">
        <f>SUM(H1597:H1609)</f>
        <v>79315350</v>
      </c>
      <c r="I1610" s="837">
        <f>SUM(I1597:I1609)</f>
        <v>220000000</v>
      </c>
      <c r="J1610" s="905">
        <f>SUM(J1597:J1609)</f>
        <v>79315350</v>
      </c>
      <c r="K1610" s="905">
        <f>SUM(K1597:K1609)</f>
        <v>193600000</v>
      </c>
      <c r="L1610" s="837"/>
      <c r="M1610" s="838">
        <f>SUM(M1597:M1609)</f>
        <v>193600000</v>
      </c>
      <c r="N1610" s="837"/>
      <c r="O1610" s="959">
        <f>SUM(O1597:O1609)</f>
        <v>85687100</v>
      </c>
      <c r="P1610" s="959">
        <f>SUM(P1597:P1609)</f>
        <v>19115250</v>
      </c>
      <c r="Q1610" s="959">
        <f>SUM(Q1597:Q1609)</f>
        <v>104802350</v>
      </c>
      <c r="R1610" s="1093">
        <f t="shared" si="154"/>
        <v>88797650</v>
      </c>
      <c r="S1610" s="840"/>
      <c r="T1610" s="1106"/>
    </row>
    <row r="1611" spans="1:20" x14ac:dyDescent="0.25">
      <c r="C1611" s="842"/>
      <c r="G1611" s="917"/>
      <c r="H1611" s="922"/>
      <c r="I1611" s="922"/>
      <c r="J1611" s="922"/>
      <c r="K1611" s="922"/>
      <c r="L1611" s="846"/>
      <c r="M1611" s="847"/>
      <c r="N1611" s="846"/>
      <c r="O1611" s="846"/>
      <c r="P1611" s="846"/>
      <c r="Q1611" s="846"/>
      <c r="S1611" s="848"/>
    </row>
    <row r="1612" spans="1:20" x14ac:dyDescent="0.25">
      <c r="C1612" s="842"/>
      <c r="G1612" s="917"/>
      <c r="H1612" s="922"/>
      <c r="I1612" s="922"/>
      <c r="J1612" s="922"/>
      <c r="K1612" s="922"/>
      <c r="L1612" s="846"/>
      <c r="M1612" s="847"/>
      <c r="N1612" s="846"/>
      <c r="O1612" s="846"/>
      <c r="P1612" s="846"/>
      <c r="Q1612" s="846"/>
      <c r="S1612" s="848"/>
    </row>
    <row r="1613" spans="1:20" x14ac:dyDescent="0.25">
      <c r="C1613" s="842"/>
      <c r="G1613" s="917"/>
      <c r="H1613" s="922"/>
      <c r="I1613" s="922"/>
      <c r="J1613" s="922"/>
      <c r="K1613" s="922"/>
      <c r="L1613" s="846"/>
      <c r="M1613" s="847"/>
      <c r="N1613" s="846"/>
      <c r="O1613" s="846"/>
      <c r="P1613" s="846"/>
      <c r="Q1613" s="846"/>
      <c r="S1613" s="848"/>
    </row>
    <row r="1614" spans="1:20" x14ac:dyDescent="0.25">
      <c r="C1614" s="842"/>
      <c r="G1614" s="917"/>
      <c r="H1614" s="922"/>
      <c r="I1614" s="922"/>
      <c r="J1614" s="922"/>
      <c r="K1614" s="922"/>
      <c r="L1614" s="846"/>
      <c r="M1614" s="847"/>
      <c r="N1614" s="846"/>
      <c r="O1614" s="846"/>
      <c r="P1614" s="846"/>
      <c r="Q1614" s="846"/>
      <c r="S1614" s="848"/>
    </row>
    <row r="1615" spans="1:20" x14ac:dyDescent="0.25">
      <c r="C1615" s="842"/>
      <c r="G1615" s="917"/>
      <c r="H1615" s="922"/>
      <c r="I1615" s="922"/>
      <c r="J1615" s="922"/>
      <c r="K1615" s="922"/>
      <c r="L1615" s="846"/>
      <c r="M1615" s="847"/>
      <c r="N1615" s="846"/>
      <c r="O1615" s="846"/>
      <c r="P1615" s="846"/>
      <c r="Q1615" s="846"/>
      <c r="S1615" s="848"/>
    </row>
    <row r="1616" spans="1:20" x14ac:dyDescent="0.25">
      <c r="B1616" s="1238" t="s">
        <v>2129</v>
      </c>
      <c r="C1616" s="1238"/>
      <c r="D1616" s="1238"/>
      <c r="E1616" s="1238"/>
      <c r="F1616" s="1238"/>
      <c r="G1616" s="1238"/>
      <c r="H1616" s="1238"/>
      <c r="I1616" s="1238"/>
      <c r="J1616" s="1238"/>
      <c r="K1616" s="1238"/>
      <c r="L1616" s="1238"/>
      <c r="M1616" s="1238"/>
      <c r="N1616" s="1238"/>
      <c r="O1616" s="1238"/>
      <c r="P1616" s="1238"/>
      <c r="Q1616" s="1238"/>
      <c r="R1616" s="1238"/>
      <c r="S1616" s="1238"/>
    </row>
    <row r="1617" spans="1:20" x14ac:dyDescent="0.25">
      <c r="B1617" s="881" t="s">
        <v>1597</v>
      </c>
      <c r="C1617" s="882"/>
      <c r="D1617" s="883"/>
      <c r="E1617" s="883"/>
      <c r="F1617" s="883"/>
      <c r="G1617" s="883"/>
      <c r="H1617" s="884"/>
      <c r="I1617" s="884"/>
      <c r="J1617" s="884"/>
      <c r="K1617" s="884"/>
      <c r="L1617" s="884"/>
      <c r="M1617" s="885"/>
      <c r="N1617" s="884"/>
      <c r="O1617" s="884"/>
      <c r="P1617" s="884"/>
      <c r="Q1617" s="884"/>
      <c r="R1617" s="1074"/>
      <c r="S1617" s="886"/>
    </row>
    <row r="1618" spans="1:20" s="802" customFormat="1" ht="30" x14ac:dyDescent="0.25">
      <c r="B1618" s="1234" t="s">
        <v>970</v>
      </c>
      <c r="C1618" s="1239" t="s">
        <v>938</v>
      </c>
      <c r="D1618" s="1236" t="s">
        <v>1024</v>
      </c>
      <c r="E1618" s="1230" t="s">
        <v>1025</v>
      </c>
      <c r="F1618" s="1236" t="s">
        <v>1026</v>
      </c>
      <c r="G1618" s="1232" t="s">
        <v>1027</v>
      </c>
      <c r="H1618" s="803" t="s">
        <v>1862</v>
      </c>
      <c r="I1618" s="804" t="s">
        <v>1833</v>
      </c>
      <c r="J1618" s="803" t="s">
        <v>1862</v>
      </c>
      <c r="K1618" s="1228" t="s">
        <v>1948</v>
      </c>
      <c r="L1618" s="1228" t="s">
        <v>1947</v>
      </c>
      <c r="M1618" s="805" t="s">
        <v>1818</v>
      </c>
      <c r="N1618" s="1228" t="s">
        <v>1819</v>
      </c>
      <c r="O1618" s="806" t="s">
        <v>2115</v>
      </c>
      <c r="P1618" s="1090" t="s">
        <v>2135</v>
      </c>
      <c r="Q1618" s="1090" t="s">
        <v>2136</v>
      </c>
      <c r="R1618" s="1065" t="s">
        <v>2132</v>
      </c>
      <c r="S1618" s="807" t="s">
        <v>1850</v>
      </c>
      <c r="T1618" s="1110" t="s">
        <v>1028</v>
      </c>
    </row>
    <row r="1619" spans="1:20" s="802" customFormat="1" x14ac:dyDescent="0.25">
      <c r="B1619" s="1235"/>
      <c r="C1619" s="1240"/>
      <c r="D1619" s="1237"/>
      <c r="E1619" s="1231"/>
      <c r="F1619" s="1237"/>
      <c r="G1619" s="1233"/>
      <c r="H1619" s="808" t="s">
        <v>939</v>
      </c>
      <c r="I1619" s="808" t="s">
        <v>939</v>
      </c>
      <c r="J1619" s="808" t="s">
        <v>939</v>
      </c>
      <c r="K1619" s="1229"/>
      <c r="L1619" s="1229"/>
      <c r="M1619" s="809" t="s">
        <v>939</v>
      </c>
      <c r="N1619" s="1229"/>
      <c r="O1619" s="808" t="s">
        <v>939</v>
      </c>
      <c r="P1619" s="808" t="s">
        <v>939</v>
      </c>
      <c r="Q1619" s="808" t="s">
        <v>939</v>
      </c>
      <c r="R1619" s="1066" t="s">
        <v>939</v>
      </c>
      <c r="S1619" s="810"/>
      <c r="T1619" s="1107"/>
    </row>
    <row r="1620" spans="1:20" s="828" customFormat="1" x14ac:dyDescent="0.25">
      <c r="A1620" s="858" t="s">
        <v>566</v>
      </c>
      <c r="B1620" s="890" t="s">
        <v>161</v>
      </c>
      <c r="C1620" s="822" t="s">
        <v>233</v>
      </c>
      <c r="D1620" s="829" t="s">
        <v>21</v>
      </c>
      <c r="E1620" s="907">
        <v>0</v>
      </c>
      <c r="F1620" s="890" t="s">
        <v>27</v>
      </c>
      <c r="G1620" s="896" t="s">
        <v>235</v>
      </c>
      <c r="H1620" s="871">
        <v>35020060</v>
      </c>
      <c r="I1620" s="871">
        <v>20000000</v>
      </c>
      <c r="J1620" s="871">
        <v>35020060</v>
      </c>
      <c r="K1620" s="871">
        <f>M1620-L1620</f>
        <v>40000000</v>
      </c>
      <c r="L1620" s="871"/>
      <c r="M1620" s="871">
        <v>40000000</v>
      </c>
      <c r="N1620" s="871"/>
      <c r="O1620" s="871">
        <v>35020060</v>
      </c>
      <c r="P1620" s="871">
        <f t="shared" ref="P1620" si="156">Q1620-O1620</f>
        <v>0</v>
      </c>
      <c r="Q1620" s="871">
        <v>35020060</v>
      </c>
      <c r="R1620" s="1068">
        <f>M1620-Q1620</f>
        <v>4979940</v>
      </c>
      <c r="S1620" s="827"/>
      <c r="T1620" s="822" t="s">
        <v>2156</v>
      </c>
    </row>
    <row r="1621" spans="1:20" s="828" customFormat="1" x14ac:dyDescent="0.25">
      <c r="A1621" s="858" t="s">
        <v>566</v>
      </c>
      <c r="B1621" s="890" t="s">
        <v>744</v>
      </c>
      <c r="C1621" s="822" t="s">
        <v>771</v>
      </c>
      <c r="D1621" s="829" t="s">
        <v>21</v>
      </c>
      <c r="E1621" s="907">
        <v>0</v>
      </c>
      <c r="F1621" s="890" t="s">
        <v>27</v>
      </c>
      <c r="G1621" s="896" t="s">
        <v>235</v>
      </c>
      <c r="H1621" s="871">
        <v>14223000</v>
      </c>
      <c r="I1621" s="871">
        <v>10000000</v>
      </c>
      <c r="J1621" s="871">
        <v>14223000</v>
      </c>
      <c r="K1621" s="871">
        <f t="shared" ref="K1621:K1628" si="157">M1621-L1621</f>
        <v>15000000</v>
      </c>
      <c r="L1621" s="871"/>
      <c r="M1621" s="871">
        <v>15000000</v>
      </c>
      <c r="N1621" s="871"/>
      <c r="O1621" s="871">
        <v>14223000</v>
      </c>
      <c r="P1621" s="871">
        <f>Q1621-O1621</f>
        <v>0</v>
      </c>
      <c r="Q1621" s="871">
        <v>14223000</v>
      </c>
      <c r="R1621" s="1068">
        <f t="shared" ref="R1621:R1629" si="158">M1621-Q1621</f>
        <v>777000</v>
      </c>
      <c r="S1621" s="827"/>
      <c r="T1621" s="822"/>
    </row>
    <row r="1622" spans="1:20" s="828" customFormat="1" x14ac:dyDescent="0.25">
      <c r="A1622" s="858" t="s">
        <v>566</v>
      </c>
      <c r="B1622" s="890" t="s">
        <v>215</v>
      </c>
      <c r="C1622" s="822" t="s">
        <v>710</v>
      </c>
      <c r="D1622" s="829" t="s">
        <v>21</v>
      </c>
      <c r="E1622" s="907">
        <v>0</v>
      </c>
      <c r="F1622" s="890" t="s">
        <v>27</v>
      </c>
      <c r="G1622" s="896" t="s">
        <v>235</v>
      </c>
      <c r="H1622" s="871">
        <v>0</v>
      </c>
      <c r="I1622" s="871">
        <v>10000000</v>
      </c>
      <c r="J1622" s="871">
        <v>0</v>
      </c>
      <c r="K1622" s="871">
        <f t="shared" si="157"/>
        <v>0</v>
      </c>
      <c r="L1622" s="871"/>
      <c r="M1622" s="871">
        <v>0</v>
      </c>
      <c r="N1622" s="871"/>
      <c r="O1622" s="871"/>
      <c r="P1622" s="871">
        <f t="shared" ref="P1622:P1629" si="159">Q1622-O1622</f>
        <v>0</v>
      </c>
      <c r="Q1622" s="871"/>
      <c r="R1622" s="1068">
        <f t="shared" si="158"/>
        <v>0</v>
      </c>
      <c r="S1622" s="827"/>
      <c r="T1622" s="822"/>
    </row>
    <row r="1623" spans="1:20" s="828" customFormat="1" ht="30" x14ac:dyDescent="0.25">
      <c r="A1623" s="858" t="s">
        <v>566</v>
      </c>
      <c r="B1623" s="890" t="s">
        <v>1858</v>
      </c>
      <c r="C1623" s="822" t="s">
        <v>1859</v>
      </c>
      <c r="D1623" s="829" t="s">
        <v>21</v>
      </c>
      <c r="E1623" s="907">
        <v>0</v>
      </c>
      <c r="F1623" s="890" t="s">
        <v>27</v>
      </c>
      <c r="G1623" s="896" t="s">
        <v>235</v>
      </c>
      <c r="H1623" s="871">
        <v>0</v>
      </c>
      <c r="I1623" s="871">
        <v>0</v>
      </c>
      <c r="J1623" s="871">
        <v>0</v>
      </c>
      <c r="K1623" s="871">
        <f t="shared" si="157"/>
        <v>225000000</v>
      </c>
      <c r="L1623" s="871"/>
      <c r="M1623" s="871">
        <f>150000000+75000000</f>
        <v>225000000</v>
      </c>
      <c r="N1623" s="871"/>
      <c r="O1623" s="871"/>
      <c r="P1623" s="871">
        <f t="shared" si="159"/>
        <v>225000000</v>
      </c>
      <c r="Q1623" s="871">
        <v>225000000</v>
      </c>
      <c r="R1623" s="1068">
        <f t="shared" si="158"/>
        <v>0</v>
      </c>
      <c r="S1623" s="827"/>
      <c r="T1623" s="990" t="s">
        <v>2155</v>
      </c>
    </row>
    <row r="1624" spans="1:20" s="828" customFormat="1" ht="30" x14ac:dyDescent="0.25">
      <c r="A1624" s="858" t="s">
        <v>566</v>
      </c>
      <c r="B1624" s="890" t="s">
        <v>450</v>
      </c>
      <c r="C1624" s="822" t="s">
        <v>772</v>
      </c>
      <c r="D1624" s="829" t="s">
        <v>21</v>
      </c>
      <c r="E1624" s="907">
        <v>0</v>
      </c>
      <c r="F1624" s="890" t="s">
        <v>27</v>
      </c>
      <c r="G1624" s="896" t="s">
        <v>235</v>
      </c>
      <c r="H1624" s="871"/>
      <c r="I1624" s="871">
        <v>5000000</v>
      </c>
      <c r="J1624" s="871"/>
      <c r="K1624" s="871">
        <f t="shared" si="157"/>
        <v>5000000</v>
      </c>
      <c r="L1624" s="871"/>
      <c r="M1624" s="871">
        <v>5000000</v>
      </c>
      <c r="N1624" s="871"/>
      <c r="O1624" s="871"/>
      <c r="P1624" s="871">
        <f t="shared" si="159"/>
        <v>6000000</v>
      </c>
      <c r="Q1624" s="871">
        <v>6000000</v>
      </c>
      <c r="R1624" s="1068">
        <f t="shared" si="158"/>
        <v>-1000000</v>
      </c>
      <c r="S1624" s="827"/>
      <c r="T1624" s="990" t="s">
        <v>2157</v>
      </c>
    </row>
    <row r="1625" spans="1:20" s="828" customFormat="1" x14ac:dyDescent="0.25">
      <c r="A1625" s="858" t="s">
        <v>566</v>
      </c>
      <c r="B1625" s="890" t="s">
        <v>243</v>
      </c>
      <c r="C1625" s="822" t="s">
        <v>687</v>
      </c>
      <c r="D1625" s="829" t="s">
        <v>21</v>
      </c>
      <c r="E1625" s="907">
        <v>0</v>
      </c>
      <c r="F1625" s="890" t="s">
        <v>27</v>
      </c>
      <c r="G1625" s="896" t="s">
        <v>235</v>
      </c>
      <c r="H1625" s="871"/>
      <c r="I1625" s="871">
        <v>20000000</v>
      </c>
      <c r="J1625" s="871"/>
      <c r="K1625" s="871">
        <f t="shared" si="157"/>
        <v>0</v>
      </c>
      <c r="L1625" s="871"/>
      <c r="M1625" s="871"/>
      <c r="N1625" s="871"/>
      <c r="O1625" s="871"/>
      <c r="P1625" s="871">
        <f t="shared" si="159"/>
        <v>0</v>
      </c>
      <c r="Q1625" s="871"/>
      <c r="R1625" s="1068">
        <f t="shared" si="158"/>
        <v>0</v>
      </c>
      <c r="S1625" s="827"/>
      <c r="T1625" s="822"/>
    </row>
    <row r="1626" spans="1:20" s="828" customFormat="1" x14ac:dyDescent="0.25">
      <c r="A1626" s="858" t="s">
        <v>566</v>
      </c>
      <c r="B1626" s="890" t="s">
        <v>158</v>
      </c>
      <c r="C1626" s="822" t="s">
        <v>366</v>
      </c>
      <c r="D1626" s="829" t="s">
        <v>21</v>
      </c>
      <c r="E1626" s="907">
        <v>0</v>
      </c>
      <c r="F1626" s="890" t="s">
        <v>27</v>
      </c>
      <c r="G1626" s="896" t="s">
        <v>235</v>
      </c>
      <c r="H1626" s="871"/>
      <c r="I1626" s="871">
        <v>5000000</v>
      </c>
      <c r="J1626" s="871"/>
      <c r="K1626" s="871">
        <f t="shared" si="157"/>
        <v>0</v>
      </c>
      <c r="L1626" s="871"/>
      <c r="M1626" s="871"/>
      <c r="N1626" s="871"/>
      <c r="O1626" s="871"/>
      <c r="P1626" s="871">
        <f t="shared" si="159"/>
        <v>0</v>
      </c>
      <c r="Q1626" s="871">
        <v>0</v>
      </c>
      <c r="R1626" s="1068">
        <f t="shared" si="158"/>
        <v>0</v>
      </c>
      <c r="S1626" s="827"/>
      <c r="T1626" s="822"/>
    </row>
    <row r="1627" spans="1:20" s="828" customFormat="1" x14ac:dyDescent="0.25">
      <c r="A1627" s="858" t="s">
        <v>566</v>
      </c>
      <c r="B1627" s="890" t="s">
        <v>206</v>
      </c>
      <c r="C1627" s="822" t="s">
        <v>1857</v>
      </c>
      <c r="D1627" s="829" t="s">
        <v>21</v>
      </c>
      <c r="E1627" s="907">
        <v>0</v>
      </c>
      <c r="F1627" s="890" t="s">
        <v>27</v>
      </c>
      <c r="G1627" s="896" t="s">
        <v>235</v>
      </c>
      <c r="H1627" s="871"/>
      <c r="I1627" s="871">
        <v>10000000</v>
      </c>
      <c r="J1627" s="871"/>
      <c r="K1627" s="871">
        <f t="shared" si="157"/>
        <v>0</v>
      </c>
      <c r="L1627" s="871"/>
      <c r="M1627" s="871"/>
      <c r="N1627" s="871"/>
      <c r="O1627" s="871"/>
      <c r="P1627" s="871">
        <f t="shared" si="159"/>
        <v>0</v>
      </c>
      <c r="Q1627" s="871"/>
      <c r="R1627" s="1068">
        <f t="shared" si="158"/>
        <v>0</v>
      </c>
      <c r="S1627" s="827"/>
      <c r="T1627" s="822"/>
    </row>
    <row r="1628" spans="1:20" s="828" customFormat="1" x14ac:dyDescent="0.25">
      <c r="A1628" s="858" t="s">
        <v>566</v>
      </c>
      <c r="B1628" s="890" t="s">
        <v>207</v>
      </c>
      <c r="C1628" s="822" t="s">
        <v>220</v>
      </c>
      <c r="D1628" s="829" t="s">
        <v>21</v>
      </c>
      <c r="E1628" s="907">
        <v>0</v>
      </c>
      <c r="F1628" s="890" t="s">
        <v>27</v>
      </c>
      <c r="G1628" s="896" t="s">
        <v>235</v>
      </c>
      <c r="H1628" s="871"/>
      <c r="I1628" s="871">
        <v>10000000</v>
      </c>
      <c r="J1628" s="871"/>
      <c r="K1628" s="871">
        <f t="shared" si="157"/>
        <v>0</v>
      </c>
      <c r="L1628" s="871"/>
      <c r="M1628" s="871"/>
      <c r="N1628" s="871"/>
      <c r="O1628" s="871"/>
      <c r="P1628" s="871">
        <f t="shared" si="159"/>
        <v>0</v>
      </c>
      <c r="Q1628" s="871"/>
      <c r="R1628" s="1068">
        <f t="shared" si="158"/>
        <v>0</v>
      </c>
      <c r="S1628" s="827"/>
      <c r="T1628" s="822"/>
    </row>
    <row r="1629" spans="1:20" s="828" customFormat="1" x14ac:dyDescent="0.25">
      <c r="A1629" s="858" t="s">
        <v>566</v>
      </c>
      <c r="B1629" s="887"/>
      <c r="C1629" s="833" t="s">
        <v>26</v>
      </c>
      <c r="D1629" s="887"/>
      <c r="E1629" s="897"/>
      <c r="F1629" s="887"/>
      <c r="G1629" s="898"/>
      <c r="H1629" s="768">
        <f>SUM(H1620:H1628)</f>
        <v>49243060</v>
      </c>
      <c r="I1629" s="768">
        <f>SUM(I1620:I1628)</f>
        <v>90000000</v>
      </c>
      <c r="J1629" s="768">
        <f>SUM(J1620:J1628)</f>
        <v>49243060</v>
      </c>
      <c r="K1629" s="768">
        <f>SUM(K1620:K1628)</f>
        <v>285000000</v>
      </c>
      <c r="L1629" s="768"/>
      <c r="M1629" s="768">
        <f>SUM(M1620:M1628)</f>
        <v>285000000</v>
      </c>
      <c r="N1629" s="768"/>
      <c r="O1629" s="899">
        <f>SUM(O1620:O1628)</f>
        <v>49243060</v>
      </c>
      <c r="P1629" s="1096">
        <f t="shared" si="159"/>
        <v>231000000</v>
      </c>
      <c r="Q1629" s="899">
        <f>SUM(Q1620:Q1628)</f>
        <v>280243060</v>
      </c>
      <c r="R1629" s="1093">
        <f t="shared" si="158"/>
        <v>4756940</v>
      </c>
      <c r="S1629" s="908"/>
      <c r="T1629" s="1003"/>
    </row>
    <row r="1630" spans="1:20" s="828" customFormat="1" x14ac:dyDescent="0.25">
      <c r="A1630" s="858"/>
      <c r="B1630" s="888"/>
      <c r="C1630" s="842"/>
      <c r="D1630" s="888"/>
      <c r="E1630" s="902"/>
      <c r="F1630" s="888"/>
      <c r="G1630" s="903"/>
      <c r="H1630" s="771"/>
      <c r="I1630" s="771"/>
      <c r="J1630" s="771"/>
      <c r="K1630" s="771"/>
      <c r="L1630" s="771"/>
      <c r="M1630" s="771"/>
      <c r="N1630" s="771"/>
      <c r="O1630" s="771"/>
      <c r="P1630" s="771"/>
      <c r="Q1630" s="771"/>
      <c r="R1630" s="1075"/>
      <c r="S1630" s="904"/>
    </row>
    <row r="1631" spans="1:20" s="828" customFormat="1" x14ac:dyDescent="0.25">
      <c r="A1631" s="858"/>
      <c r="B1631" s="888"/>
      <c r="C1631" s="842"/>
      <c r="D1631" s="888"/>
      <c r="E1631" s="902"/>
      <c r="F1631" s="888"/>
      <c r="G1631" s="903"/>
      <c r="H1631" s="771"/>
      <c r="I1631" s="771"/>
      <c r="J1631" s="771"/>
      <c r="K1631" s="771"/>
      <c r="L1631" s="771"/>
      <c r="M1631" s="771"/>
      <c r="N1631" s="771"/>
      <c r="O1631" s="771"/>
      <c r="P1631" s="771"/>
      <c r="Q1631" s="771"/>
      <c r="R1631" s="1075"/>
      <c r="S1631" s="904"/>
    </row>
    <row r="1632" spans="1:20" x14ac:dyDescent="0.25">
      <c r="B1632" s="1238" t="s">
        <v>2128</v>
      </c>
      <c r="C1632" s="1238"/>
      <c r="D1632" s="1238"/>
      <c r="E1632" s="1238"/>
      <c r="F1632" s="1238"/>
      <c r="G1632" s="1238"/>
      <c r="H1632" s="1238"/>
      <c r="I1632" s="1238"/>
      <c r="J1632" s="1238"/>
      <c r="K1632" s="1238"/>
      <c r="L1632" s="1238"/>
      <c r="M1632" s="1238"/>
      <c r="N1632" s="1238"/>
      <c r="O1632" s="1238"/>
      <c r="P1632" s="1238"/>
      <c r="Q1632" s="1238"/>
      <c r="R1632" s="1238"/>
      <c r="S1632" s="1238"/>
    </row>
    <row r="1633" spans="1:20" x14ac:dyDescent="0.25">
      <c r="B1633" s="881" t="s">
        <v>1598</v>
      </c>
      <c r="C1633" s="882"/>
      <c r="D1633" s="883"/>
      <c r="E1633" s="883"/>
      <c r="F1633" s="883"/>
      <c r="G1633" s="883"/>
      <c r="H1633" s="884"/>
      <c r="I1633" s="884"/>
      <c r="J1633" s="884"/>
      <c r="K1633" s="884"/>
      <c r="L1633" s="884"/>
      <c r="M1633" s="885"/>
      <c r="N1633" s="884"/>
      <c r="O1633" s="884"/>
      <c r="P1633" s="884"/>
      <c r="Q1633" s="884"/>
      <c r="R1633" s="1074"/>
      <c r="S1633" s="886"/>
    </row>
    <row r="1634" spans="1:20" s="802" customFormat="1" ht="30" x14ac:dyDescent="0.25">
      <c r="B1634" s="1234" t="s">
        <v>970</v>
      </c>
      <c r="C1634" s="1239" t="s">
        <v>938</v>
      </c>
      <c r="D1634" s="1236" t="s">
        <v>1024</v>
      </c>
      <c r="E1634" s="1230" t="s">
        <v>1025</v>
      </c>
      <c r="F1634" s="1236" t="s">
        <v>1026</v>
      </c>
      <c r="G1634" s="1232" t="s">
        <v>1027</v>
      </c>
      <c r="H1634" s="803" t="s">
        <v>1862</v>
      </c>
      <c r="I1634" s="804" t="s">
        <v>1833</v>
      </c>
      <c r="J1634" s="803" t="s">
        <v>1862</v>
      </c>
      <c r="K1634" s="1228" t="s">
        <v>1948</v>
      </c>
      <c r="L1634" s="1228" t="s">
        <v>1947</v>
      </c>
      <c r="M1634" s="805" t="s">
        <v>1818</v>
      </c>
      <c r="N1634" s="1228" t="s">
        <v>1819</v>
      </c>
      <c r="O1634" s="806" t="s">
        <v>2115</v>
      </c>
      <c r="P1634" s="1090" t="s">
        <v>2135</v>
      </c>
      <c r="Q1634" s="1090" t="s">
        <v>2136</v>
      </c>
      <c r="R1634" s="1065" t="s">
        <v>2132</v>
      </c>
      <c r="S1634" s="807" t="s">
        <v>1850</v>
      </c>
      <c r="T1634" s="1110" t="s">
        <v>1028</v>
      </c>
    </row>
    <row r="1635" spans="1:20" s="802" customFormat="1" x14ac:dyDescent="0.25">
      <c r="B1635" s="1235"/>
      <c r="C1635" s="1240"/>
      <c r="D1635" s="1237"/>
      <c r="E1635" s="1231"/>
      <c r="F1635" s="1237"/>
      <c r="G1635" s="1233"/>
      <c r="H1635" s="808" t="s">
        <v>939</v>
      </c>
      <c r="I1635" s="808" t="s">
        <v>939</v>
      </c>
      <c r="J1635" s="808" t="s">
        <v>939</v>
      </c>
      <c r="K1635" s="1229"/>
      <c r="L1635" s="1229"/>
      <c r="M1635" s="809" t="s">
        <v>939</v>
      </c>
      <c r="N1635" s="1229"/>
      <c r="O1635" s="808" t="s">
        <v>939</v>
      </c>
      <c r="P1635" s="808" t="s">
        <v>939</v>
      </c>
      <c r="Q1635" s="808" t="s">
        <v>939</v>
      </c>
      <c r="R1635" s="1066" t="s">
        <v>939</v>
      </c>
      <c r="S1635" s="810"/>
      <c r="T1635" s="1107"/>
    </row>
    <row r="1636" spans="1:20" x14ac:dyDescent="0.25">
      <c r="A1636" s="858" t="s">
        <v>798</v>
      </c>
      <c r="B1636" s="812" t="s">
        <v>809</v>
      </c>
      <c r="C1636" s="822" t="s">
        <v>810</v>
      </c>
      <c r="D1636" s="829" t="s">
        <v>21</v>
      </c>
      <c r="E1636" s="907">
        <v>0</v>
      </c>
      <c r="F1636" s="816">
        <v>23540000</v>
      </c>
      <c r="G1636" s="817" t="s">
        <v>266</v>
      </c>
      <c r="H1636" s="830">
        <v>69839672</v>
      </c>
      <c r="I1636" s="830">
        <v>180542000</v>
      </c>
      <c r="J1636" s="830">
        <v>69839672</v>
      </c>
      <c r="K1636" s="830">
        <f>M1636-L1636</f>
        <v>180542000</v>
      </c>
      <c r="L1636" s="830"/>
      <c r="M1636" s="826">
        <v>180542000</v>
      </c>
      <c r="N1636" s="830"/>
      <c r="O1636" s="830">
        <v>83743808</v>
      </c>
      <c r="P1636" s="830">
        <f>Q1636-O1636</f>
        <v>43649177.189999998</v>
      </c>
      <c r="Q1636" s="830">
        <v>127392985.19</v>
      </c>
      <c r="R1636" s="1068">
        <f>M1636-Q1636</f>
        <v>53149014.810000002</v>
      </c>
      <c r="S1636" s="820"/>
      <c r="T1636" s="1117"/>
    </row>
    <row r="1637" spans="1:20" x14ac:dyDescent="0.25">
      <c r="A1637" s="858" t="s">
        <v>798</v>
      </c>
      <c r="B1637" s="812" t="s">
        <v>811</v>
      </c>
      <c r="C1637" s="822" t="s">
        <v>814</v>
      </c>
      <c r="D1637" s="829" t="s">
        <v>21</v>
      </c>
      <c r="E1637" s="907">
        <v>0</v>
      </c>
      <c r="F1637" s="816">
        <v>23540000</v>
      </c>
      <c r="G1637" s="817" t="s">
        <v>266</v>
      </c>
      <c r="H1637" s="830">
        <v>0</v>
      </c>
      <c r="I1637" s="830">
        <v>50000000</v>
      </c>
      <c r="J1637" s="830"/>
      <c r="K1637" s="830">
        <f t="shared" ref="K1637:K1644" si="160">M1637-L1637</f>
        <v>50000000</v>
      </c>
      <c r="L1637" s="830"/>
      <c r="M1637" s="826">
        <v>50000000</v>
      </c>
      <c r="N1637" s="830"/>
      <c r="O1637" s="830">
        <v>0</v>
      </c>
      <c r="P1637" s="830"/>
      <c r="Q1637" s="830"/>
      <c r="R1637" s="1068">
        <f t="shared" ref="R1637:R1645" si="161">M1637-Q1637</f>
        <v>50000000</v>
      </c>
      <c r="S1637" s="820"/>
      <c r="T1637" s="1104"/>
    </row>
    <row r="1638" spans="1:20" x14ac:dyDescent="0.25">
      <c r="A1638" s="858" t="s">
        <v>798</v>
      </c>
      <c r="B1638" s="812" t="s">
        <v>812</v>
      </c>
      <c r="C1638" s="822" t="s">
        <v>813</v>
      </c>
      <c r="D1638" s="829" t="s">
        <v>21</v>
      </c>
      <c r="E1638" s="907">
        <v>0</v>
      </c>
      <c r="F1638" s="816">
        <v>23540000</v>
      </c>
      <c r="G1638" s="817" t="s">
        <v>266</v>
      </c>
      <c r="H1638" s="830">
        <v>0</v>
      </c>
      <c r="I1638" s="830">
        <v>50000000</v>
      </c>
      <c r="J1638" s="830"/>
      <c r="K1638" s="830">
        <f t="shared" si="160"/>
        <v>20000000</v>
      </c>
      <c r="L1638" s="830"/>
      <c r="M1638" s="826">
        <v>20000000</v>
      </c>
      <c r="N1638" s="830"/>
      <c r="O1638" s="830">
        <v>0</v>
      </c>
      <c r="P1638" s="830"/>
      <c r="Q1638" s="830"/>
      <c r="R1638" s="1068">
        <f t="shared" si="161"/>
        <v>20000000</v>
      </c>
      <c r="S1638" s="820"/>
      <c r="T1638" s="1104"/>
    </row>
    <row r="1639" spans="1:20" x14ac:dyDescent="0.25">
      <c r="A1639" s="858" t="s">
        <v>798</v>
      </c>
      <c r="B1639" s="812" t="s">
        <v>781</v>
      </c>
      <c r="C1639" s="822" t="s">
        <v>782</v>
      </c>
      <c r="D1639" s="829" t="s">
        <v>21</v>
      </c>
      <c r="E1639" s="907">
        <v>0</v>
      </c>
      <c r="F1639" s="816">
        <v>23540000</v>
      </c>
      <c r="G1639" s="817" t="s">
        <v>266</v>
      </c>
      <c r="H1639" s="830">
        <v>30377416</v>
      </c>
      <c r="I1639" s="830">
        <v>1400000000</v>
      </c>
      <c r="J1639" s="830">
        <v>30377416</v>
      </c>
      <c r="K1639" s="830">
        <f t="shared" si="160"/>
        <v>1000000000</v>
      </c>
      <c r="L1639" s="830"/>
      <c r="M1639" s="826">
        <v>1000000000</v>
      </c>
      <c r="N1639" s="830"/>
      <c r="O1639" s="830">
        <v>190912616</v>
      </c>
      <c r="P1639" s="830">
        <f>Q1639-O1639</f>
        <v>209069855.00999999</v>
      </c>
      <c r="Q1639" s="830">
        <v>399982471.00999999</v>
      </c>
      <c r="R1639" s="1068">
        <f t="shared" si="161"/>
        <v>600017528.99000001</v>
      </c>
      <c r="S1639" s="820"/>
      <c r="T1639" s="1104"/>
    </row>
    <row r="1640" spans="1:20" x14ac:dyDescent="0.25">
      <c r="A1640" s="858" t="s">
        <v>798</v>
      </c>
      <c r="B1640" s="812" t="s">
        <v>783</v>
      </c>
      <c r="C1640" s="822" t="s">
        <v>784</v>
      </c>
      <c r="D1640" s="829" t="s">
        <v>21</v>
      </c>
      <c r="E1640" s="907">
        <v>0</v>
      </c>
      <c r="F1640" s="816">
        <v>23540000</v>
      </c>
      <c r="G1640" s="817" t="s">
        <v>266</v>
      </c>
      <c r="H1640" s="830">
        <v>1207754246</v>
      </c>
      <c r="I1640" s="830">
        <v>1900000000</v>
      </c>
      <c r="J1640" s="830">
        <v>1207754246</v>
      </c>
      <c r="K1640" s="830">
        <f t="shared" si="160"/>
        <v>2800000000</v>
      </c>
      <c r="L1640" s="830"/>
      <c r="M1640" s="826">
        <v>2800000000</v>
      </c>
      <c r="N1640" s="830"/>
      <c r="O1640" s="830">
        <v>1471589358</v>
      </c>
      <c r="P1640" s="830">
        <f>Q1640-O1640</f>
        <v>787361896.42000008</v>
      </c>
      <c r="Q1640" s="830">
        <v>2258951254.4200001</v>
      </c>
      <c r="R1640" s="1068">
        <f t="shared" si="161"/>
        <v>541048745.57999992</v>
      </c>
      <c r="S1640" s="820"/>
      <c r="T1640" s="1104"/>
    </row>
    <row r="1641" spans="1:20" x14ac:dyDescent="0.25">
      <c r="A1641" s="858" t="s">
        <v>798</v>
      </c>
      <c r="B1641" s="812" t="s">
        <v>785</v>
      </c>
      <c r="C1641" s="822" t="s">
        <v>786</v>
      </c>
      <c r="D1641" s="829" t="s">
        <v>21</v>
      </c>
      <c r="E1641" s="907">
        <v>0</v>
      </c>
      <c r="F1641" s="816">
        <v>23540000</v>
      </c>
      <c r="G1641" s="817" t="s">
        <v>266</v>
      </c>
      <c r="H1641" s="830">
        <v>0</v>
      </c>
      <c r="I1641" s="830">
        <v>400000000</v>
      </c>
      <c r="J1641" s="830"/>
      <c r="K1641" s="830">
        <f t="shared" si="160"/>
        <v>150000000</v>
      </c>
      <c r="L1641" s="830"/>
      <c r="M1641" s="826">
        <v>150000000</v>
      </c>
      <c r="N1641" s="830"/>
      <c r="O1641" s="830">
        <v>45322959</v>
      </c>
      <c r="P1641" s="830">
        <f>Q1641-O1641</f>
        <v>96988632</v>
      </c>
      <c r="Q1641" s="830">
        <v>142311591</v>
      </c>
      <c r="R1641" s="1068">
        <f t="shared" si="161"/>
        <v>7688409</v>
      </c>
      <c r="S1641" s="820"/>
      <c r="T1641" s="1104"/>
    </row>
    <row r="1642" spans="1:20" x14ac:dyDescent="0.25">
      <c r="A1642" s="858" t="s">
        <v>798</v>
      </c>
      <c r="B1642" s="812" t="s">
        <v>787</v>
      </c>
      <c r="C1642" s="822" t="s">
        <v>788</v>
      </c>
      <c r="D1642" s="829" t="s">
        <v>21</v>
      </c>
      <c r="E1642" s="907">
        <v>0</v>
      </c>
      <c r="F1642" s="816">
        <v>23540000</v>
      </c>
      <c r="G1642" s="817" t="s">
        <v>266</v>
      </c>
      <c r="H1642" s="830">
        <v>150000</v>
      </c>
      <c r="I1642" s="830">
        <v>150000000</v>
      </c>
      <c r="J1642" s="830">
        <v>150000</v>
      </c>
      <c r="K1642" s="830">
        <f t="shared" si="160"/>
        <v>150000000</v>
      </c>
      <c r="L1642" s="830"/>
      <c r="M1642" s="826">
        <v>150000000</v>
      </c>
      <c r="N1642" s="830"/>
      <c r="O1642" s="830">
        <v>150000</v>
      </c>
      <c r="P1642" s="830">
        <f>Q1642-O1642</f>
        <v>210000000</v>
      </c>
      <c r="Q1642" s="830">
        <v>210150000</v>
      </c>
      <c r="R1642" s="1068">
        <f t="shared" si="161"/>
        <v>-60150000</v>
      </c>
      <c r="S1642" s="820"/>
      <c r="T1642" s="1104"/>
    </row>
    <row r="1643" spans="1:20" x14ac:dyDescent="0.25">
      <c r="A1643" s="858" t="s">
        <v>798</v>
      </c>
      <c r="B1643" s="812" t="s">
        <v>712</v>
      </c>
      <c r="C1643" s="822" t="s">
        <v>713</v>
      </c>
      <c r="D1643" s="829" t="s">
        <v>21</v>
      </c>
      <c r="E1643" s="907">
        <v>0</v>
      </c>
      <c r="F1643" s="816">
        <v>23540000</v>
      </c>
      <c r="G1643" s="817" t="s">
        <v>266</v>
      </c>
      <c r="H1643" s="830">
        <v>0</v>
      </c>
      <c r="I1643" s="830">
        <v>40000000</v>
      </c>
      <c r="J1643" s="830"/>
      <c r="K1643" s="830">
        <f t="shared" si="160"/>
        <v>145000000</v>
      </c>
      <c r="L1643" s="830"/>
      <c r="M1643" s="826">
        <v>145000000</v>
      </c>
      <c r="N1643" s="830"/>
      <c r="O1643" s="830">
        <v>100430000</v>
      </c>
      <c r="P1643" s="830">
        <f>Q1643-O1643</f>
        <v>41600000</v>
      </c>
      <c r="Q1643" s="830">
        <v>142030000</v>
      </c>
      <c r="R1643" s="1068">
        <f t="shared" si="161"/>
        <v>2970000</v>
      </c>
      <c r="S1643" s="820"/>
      <c r="T1643" s="1104"/>
    </row>
    <row r="1644" spans="1:20" x14ac:dyDescent="0.25">
      <c r="A1644" s="858" t="s">
        <v>798</v>
      </c>
      <c r="B1644" s="812" t="s">
        <v>789</v>
      </c>
      <c r="C1644" s="822" t="s">
        <v>790</v>
      </c>
      <c r="D1644" s="829" t="s">
        <v>21</v>
      </c>
      <c r="E1644" s="907">
        <v>0</v>
      </c>
      <c r="F1644" s="816">
        <v>23540000</v>
      </c>
      <c r="G1644" s="817" t="s">
        <v>266</v>
      </c>
      <c r="H1644" s="830">
        <v>0</v>
      </c>
      <c r="I1644" s="830">
        <v>42000000</v>
      </c>
      <c r="J1644" s="830"/>
      <c r="K1644" s="830">
        <f t="shared" si="160"/>
        <v>42000000</v>
      </c>
      <c r="L1644" s="830"/>
      <c r="M1644" s="826">
        <v>42000000</v>
      </c>
      <c r="N1644" s="830"/>
      <c r="O1644" s="830">
        <v>0</v>
      </c>
      <c r="P1644" s="830"/>
      <c r="Q1644" s="830"/>
      <c r="R1644" s="1068">
        <f t="shared" si="161"/>
        <v>42000000</v>
      </c>
      <c r="S1644" s="820"/>
      <c r="T1644" s="1104"/>
    </row>
    <row r="1645" spans="1:20" x14ac:dyDescent="0.25">
      <c r="A1645" s="858" t="s">
        <v>798</v>
      </c>
      <c r="B1645" s="860"/>
      <c r="C1645" s="833" t="s">
        <v>312</v>
      </c>
      <c r="D1645" s="861" t="s">
        <v>226</v>
      </c>
      <c r="E1645" s="862" t="s">
        <v>226</v>
      </c>
      <c r="F1645" s="863" t="s">
        <v>226</v>
      </c>
      <c r="G1645" s="916" t="s">
        <v>226</v>
      </c>
      <c r="H1645" s="837">
        <f>SUM(H1636:H1644)</f>
        <v>1308121334</v>
      </c>
      <c r="I1645" s="837">
        <f t="shared" ref="I1645:O1645" si="162">SUM(I1636:I1644)</f>
        <v>4212542000</v>
      </c>
      <c r="J1645" s="837">
        <f t="shared" si="162"/>
        <v>1308121334</v>
      </c>
      <c r="K1645" s="837">
        <f t="shared" si="162"/>
        <v>4537542000</v>
      </c>
      <c r="L1645" s="837">
        <f t="shared" si="162"/>
        <v>0</v>
      </c>
      <c r="M1645" s="838">
        <f t="shared" si="162"/>
        <v>4537542000</v>
      </c>
      <c r="N1645" s="837"/>
      <c r="O1645" s="959">
        <f t="shared" si="162"/>
        <v>1892148741</v>
      </c>
      <c r="P1645" s="959">
        <f>SUM(P1636:P1644)</f>
        <v>1388669560.6200001</v>
      </c>
      <c r="Q1645" s="959">
        <f>SUM(Q1636:Q1644)</f>
        <v>3280818301.6199999</v>
      </c>
      <c r="R1645" s="1093">
        <f t="shared" si="161"/>
        <v>1256723698.3800001</v>
      </c>
      <c r="S1645" s="840"/>
      <c r="T1645" s="1106"/>
    </row>
    <row r="1646" spans="1:20" x14ac:dyDescent="0.25">
      <c r="C1646" s="842"/>
      <c r="G1646" s="917"/>
      <c r="H1646" s="922"/>
      <c r="I1646" s="922"/>
      <c r="J1646" s="922"/>
      <c r="K1646" s="922"/>
      <c r="L1646" s="846"/>
      <c r="M1646" s="847"/>
      <c r="N1646" s="846"/>
      <c r="O1646" s="846"/>
      <c r="P1646" s="846"/>
      <c r="Q1646" s="846"/>
      <c r="S1646" s="848"/>
    </row>
    <row r="1647" spans="1:20" x14ac:dyDescent="0.25">
      <c r="C1647" s="842"/>
      <c r="G1647" s="917"/>
      <c r="H1647" s="922"/>
      <c r="I1647" s="922"/>
      <c r="J1647" s="922"/>
      <c r="K1647" s="922"/>
      <c r="L1647" s="846"/>
      <c r="M1647" s="847"/>
      <c r="N1647" s="846"/>
      <c r="O1647" s="846"/>
      <c r="P1647" s="846"/>
      <c r="Q1647" s="846"/>
      <c r="S1647" s="848"/>
    </row>
    <row r="1648" spans="1:20" x14ac:dyDescent="0.25">
      <c r="B1648" s="881" t="s">
        <v>2104</v>
      </c>
      <c r="C1648" s="882"/>
      <c r="D1648" s="883"/>
      <c r="E1648" s="883"/>
      <c r="F1648" s="883"/>
      <c r="G1648" s="883"/>
      <c r="H1648" s="884"/>
      <c r="I1648" s="884"/>
      <c r="J1648" s="884"/>
      <c r="K1648" s="884"/>
      <c r="L1648" s="884"/>
      <c r="M1648" s="885"/>
      <c r="N1648" s="884"/>
      <c r="O1648" s="884"/>
      <c r="P1648" s="884"/>
      <c r="Q1648" s="884"/>
      <c r="R1648" s="1074"/>
      <c r="S1648" s="886"/>
    </row>
    <row r="1649" spans="1:20" s="802" customFormat="1" ht="30" x14ac:dyDescent="0.25">
      <c r="B1649" s="1234" t="s">
        <v>970</v>
      </c>
      <c r="C1649" s="1239" t="s">
        <v>938</v>
      </c>
      <c r="D1649" s="1236" t="s">
        <v>1024</v>
      </c>
      <c r="E1649" s="1230" t="s">
        <v>1025</v>
      </c>
      <c r="F1649" s="1236" t="s">
        <v>1026</v>
      </c>
      <c r="G1649" s="1232" t="s">
        <v>1027</v>
      </c>
      <c r="H1649" s="803" t="s">
        <v>1862</v>
      </c>
      <c r="I1649" s="804" t="s">
        <v>1833</v>
      </c>
      <c r="J1649" s="803" t="s">
        <v>1862</v>
      </c>
      <c r="K1649" s="1228" t="s">
        <v>1948</v>
      </c>
      <c r="L1649" s="1228" t="s">
        <v>1947</v>
      </c>
      <c r="M1649" s="805" t="s">
        <v>1818</v>
      </c>
      <c r="N1649" s="1228" t="s">
        <v>1819</v>
      </c>
      <c r="O1649" s="806" t="s">
        <v>2115</v>
      </c>
      <c r="P1649" s="1090" t="s">
        <v>2135</v>
      </c>
      <c r="Q1649" s="1090" t="s">
        <v>2136</v>
      </c>
      <c r="R1649" s="1065" t="s">
        <v>2132</v>
      </c>
      <c r="S1649" s="807" t="s">
        <v>1850</v>
      </c>
      <c r="T1649" s="1110" t="s">
        <v>1028</v>
      </c>
    </row>
    <row r="1650" spans="1:20" s="802" customFormat="1" x14ac:dyDescent="0.25">
      <c r="B1650" s="1235"/>
      <c r="C1650" s="1240"/>
      <c r="D1650" s="1237"/>
      <c r="E1650" s="1231"/>
      <c r="F1650" s="1237"/>
      <c r="G1650" s="1233"/>
      <c r="H1650" s="808" t="s">
        <v>939</v>
      </c>
      <c r="I1650" s="808" t="s">
        <v>939</v>
      </c>
      <c r="J1650" s="808" t="s">
        <v>939</v>
      </c>
      <c r="K1650" s="1229"/>
      <c r="L1650" s="1229"/>
      <c r="M1650" s="809" t="s">
        <v>939</v>
      </c>
      <c r="N1650" s="1229"/>
      <c r="O1650" s="808" t="s">
        <v>939</v>
      </c>
      <c r="P1650" s="808" t="s">
        <v>939</v>
      </c>
      <c r="Q1650" s="808" t="s">
        <v>939</v>
      </c>
      <c r="R1650" s="1066" t="s">
        <v>939</v>
      </c>
      <c r="S1650" s="810"/>
      <c r="T1650" s="1107"/>
    </row>
    <row r="1651" spans="1:20" x14ac:dyDescent="0.25">
      <c r="A1651" s="858" t="s">
        <v>2080</v>
      </c>
      <c r="B1651" s="812" t="s">
        <v>1860</v>
      </c>
      <c r="C1651" s="822" t="s">
        <v>794</v>
      </c>
      <c r="D1651" s="829" t="s">
        <v>21</v>
      </c>
      <c r="E1651" s="907">
        <v>0</v>
      </c>
      <c r="F1651" s="816">
        <v>23540000</v>
      </c>
      <c r="G1651" s="817" t="s">
        <v>266</v>
      </c>
      <c r="H1651" s="830">
        <v>141744018</v>
      </c>
      <c r="I1651" s="830">
        <v>420000000</v>
      </c>
      <c r="J1651" s="830">
        <v>141744018</v>
      </c>
      <c r="K1651" s="830">
        <f>M1651-L1651</f>
        <v>350000000</v>
      </c>
      <c r="L1651" s="830"/>
      <c r="M1651" s="826">
        <v>350000000</v>
      </c>
      <c r="N1651" s="830"/>
      <c r="O1651" s="830">
        <v>0</v>
      </c>
      <c r="P1651" s="830"/>
      <c r="Q1651" s="830"/>
      <c r="R1651" s="1068">
        <f>M1651-Q1651</f>
        <v>350000000</v>
      </c>
      <c r="S1651" s="820"/>
      <c r="T1651" s="1104"/>
    </row>
    <row r="1652" spans="1:20" x14ac:dyDescent="0.25">
      <c r="A1652" s="858" t="s">
        <v>2080</v>
      </c>
      <c r="B1652" s="812" t="s">
        <v>791</v>
      </c>
      <c r="C1652" s="822" t="s">
        <v>792</v>
      </c>
      <c r="D1652" s="829" t="s">
        <v>21</v>
      </c>
      <c r="E1652" s="907">
        <v>0</v>
      </c>
      <c r="F1652" s="816">
        <v>23540000</v>
      </c>
      <c r="G1652" s="817" t="s">
        <v>266</v>
      </c>
      <c r="H1652" s="830">
        <v>971770646</v>
      </c>
      <c r="I1652" s="830">
        <v>2562502871</v>
      </c>
      <c r="J1652" s="830">
        <v>971770646</v>
      </c>
      <c r="K1652" s="830">
        <f>M1652-L1652</f>
        <v>1287502871</v>
      </c>
      <c r="L1652" s="830"/>
      <c r="M1652" s="826">
        <f>1362502871-75000000</f>
        <v>1287502871</v>
      </c>
      <c r="N1652" s="830"/>
      <c r="O1652" s="830">
        <v>959749336</v>
      </c>
      <c r="P1652" s="830">
        <f>Q1652-O1652</f>
        <v>273723194</v>
      </c>
      <c r="Q1652" s="830">
        <v>1233472530</v>
      </c>
      <c r="R1652" s="1068">
        <f t="shared" ref="R1652:R1654" si="163">M1652-Q1652</f>
        <v>54030341</v>
      </c>
      <c r="S1652" s="820"/>
      <c r="T1652" s="1104"/>
    </row>
    <row r="1653" spans="1:20" x14ac:dyDescent="0.25">
      <c r="A1653" s="858" t="s">
        <v>2080</v>
      </c>
      <c r="B1653" s="812" t="s">
        <v>795</v>
      </c>
      <c r="C1653" s="822" t="s">
        <v>1861</v>
      </c>
      <c r="D1653" s="829" t="s">
        <v>21</v>
      </c>
      <c r="E1653" s="907">
        <v>0</v>
      </c>
      <c r="F1653" s="816">
        <v>23540000</v>
      </c>
      <c r="G1653" s="817" t="s">
        <v>266</v>
      </c>
      <c r="H1653" s="830">
        <f>454681994-H1651</f>
        <v>312937976</v>
      </c>
      <c r="I1653" s="830">
        <v>4103751357</v>
      </c>
      <c r="J1653" s="830">
        <f>454681994-J1651</f>
        <v>312937976</v>
      </c>
      <c r="K1653" s="830">
        <f>M1653-L1653</f>
        <v>503751357</v>
      </c>
      <c r="L1653" s="830"/>
      <c r="M1653" s="826">
        <v>503751357</v>
      </c>
      <c r="N1653" s="830"/>
      <c r="O1653" s="830">
        <v>594226729</v>
      </c>
      <c r="P1653" s="830">
        <f t="shared" ref="P1653" si="164">Q1653-O1653</f>
        <v>498222357.77999997</v>
      </c>
      <c r="Q1653" s="830">
        <v>1092449086.78</v>
      </c>
      <c r="R1653" s="1068">
        <f t="shared" si="163"/>
        <v>-588697729.77999997</v>
      </c>
      <c r="S1653" s="820"/>
      <c r="T1653" s="1104"/>
    </row>
    <row r="1654" spans="1:20" x14ac:dyDescent="0.25">
      <c r="A1654" s="858" t="s">
        <v>2080</v>
      </c>
      <c r="B1654" s="860"/>
      <c r="C1654" s="833" t="s">
        <v>312</v>
      </c>
      <c r="D1654" s="861" t="s">
        <v>226</v>
      </c>
      <c r="E1654" s="862" t="s">
        <v>226</v>
      </c>
      <c r="F1654" s="863" t="s">
        <v>226</v>
      </c>
      <c r="G1654" s="916" t="s">
        <v>226</v>
      </c>
      <c r="H1654" s="837">
        <f>SUM(H1651:H1653)</f>
        <v>1426452640</v>
      </c>
      <c r="I1654" s="837">
        <f t="shared" ref="I1654:O1654" si="165">SUM(I1651:I1653)</f>
        <v>7086254228</v>
      </c>
      <c r="J1654" s="837">
        <f t="shared" si="165"/>
        <v>1426452640</v>
      </c>
      <c r="K1654" s="837">
        <f t="shared" si="165"/>
        <v>2141254228</v>
      </c>
      <c r="L1654" s="837">
        <f t="shared" si="165"/>
        <v>0</v>
      </c>
      <c r="M1654" s="838">
        <f t="shared" si="165"/>
        <v>2141254228</v>
      </c>
      <c r="N1654" s="837">
        <f t="shared" ref="N1654:S1654" si="166">SUM(N1651:N1653)</f>
        <v>0</v>
      </c>
      <c r="O1654" s="959">
        <f t="shared" si="165"/>
        <v>1553976065</v>
      </c>
      <c r="P1654" s="959">
        <f>SUM(P1652:P1653)</f>
        <v>771945551.77999997</v>
      </c>
      <c r="Q1654" s="959">
        <f>SUM(Q1651:Q1653)</f>
        <v>2325921616.7799997</v>
      </c>
      <c r="R1654" s="1093">
        <f t="shared" si="163"/>
        <v>-184667388.77999973</v>
      </c>
      <c r="S1654" s="840">
        <f t="shared" si="166"/>
        <v>0</v>
      </c>
      <c r="T1654" s="1106"/>
    </row>
    <row r="1655" spans="1:20" x14ac:dyDescent="0.25">
      <c r="C1655" s="842"/>
      <c r="G1655" s="917"/>
      <c r="H1655" s="922"/>
      <c r="I1655" s="922"/>
      <c r="J1655" s="922"/>
      <c r="K1655" s="922"/>
      <c r="L1655" s="846"/>
      <c r="M1655" s="847"/>
      <c r="N1655" s="846"/>
      <c r="O1655" s="981"/>
      <c r="P1655" s="981"/>
      <c r="Q1655" s="981"/>
      <c r="S1655" s="848"/>
    </row>
    <row r="1656" spans="1:20" x14ac:dyDescent="0.25">
      <c r="C1656" s="842"/>
      <c r="G1656" s="917"/>
      <c r="H1656" s="922"/>
      <c r="I1656" s="922"/>
      <c r="J1656" s="922"/>
      <c r="K1656" s="922"/>
      <c r="L1656" s="846"/>
      <c r="M1656" s="847"/>
      <c r="N1656" s="846"/>
      <c r="O1656" s="846"/>
      <c r="P1656" s="846"/>
      <c r="Q1656" s="846"/>
      <c r="S1656" s="848"/>
    </row>
    <row r="1657" spans="1:20" x14ac:dyDescent="0.25">
      <c r="B1657" s="1238" t="s">
        <v>2128</v>
      </c>
      <c r="C1657" s="1238"/>
      <c r="D1657" s="1238"/>
      <c r="E1657" s="1238"/>
      <c r="F1657" s="1238"/>
      <c r="G1657" s="1238"/>
      <c r="H1657" s="1238"/>
      <c r="I1657" s="1238"/>
      <c r="J1657" s="1238"/>
      <c r="K1657" s="1238"/>
      <c r="L1657" s="1238"/>
      <c r="M1657" s="1238"/>
      <c r="N1657" s="1238"/>
      <c r="O1657" s="1238"/>
      <c r="P1657" s="1238"/>
      <c r="Q1657" s="1238"/>
      <c r="R1657" s="1238"/>
      <c r="S1657" s="1238"/>
    </row>
    <row r="1658" spans="1:20" x14ac:dyDescent="0.25">
      <c r="B1658" s="881" t="s">
        <v>1599</v>
      </c>
      <c r="C1658" s="882"/>
      <c r="D1658" s="883"/>
      <c r="E1658" s="883"/>
      <c r="F1658" s="883"/>
      <c r="G1658" s="883"/>
      <c r="H1658" s="884"/>
      <c r="I1658" s="884"/>
      <c r="J1658" s="884"/>
      <c r="K1658" s="884"/>
      <c r="L1658" s="884"/>
      <c r="M1658" s="885"/>
      <c r="N1658" s="884"/>
      <c r="O1658" s="884"/>
      <c r="P1658" s="884"/>
      <c r="Q1658" s="884"/>
      <c r="R1658" s="1074"/>
      <c r="S1658" s="886"/>
    </row>
    <row r="1659" spans="1:20" s="802" customFormat="1" ht="30" x14ac:dyDescent="0.25">
      <c r="B1659" s="1234" t="s">
        <v>970</v>
      </c>
      <c r="C1659" s="1239" t="s">
        <v>938</v>
      </c>
      <c r="D1659" s="1236" t="s">
        <v>1024</v>
      </c>
      <c r="E1659" s="1230" t="s">
        <v>1025</v>
      </c>
      <c r="F1659" s="1236" t="s">
        <v>1026</v>
      </c>
      <c r="G1659" s="1232" t="s">
        <v>1027</v>
      </c>
      <c r="H1659" s="803" t="s">
        <v>1862</v>
      </c>
      <c r="I1659" s="804" t="s">
        <v>1833</v>
      </c>
      <c r="J1659" s="803" t="s">
        <v>1862</v>
      </c>
      <c r="K1659" s="1228" t="s">
        <v>1948</v>
      </c>
      <c r="L1659" s="1228" t="s">
        <v>1947</v>
      </c>
      <c r="M1659" s="805" t="s">
        <v>1818</v>
      </c>
      <c r="N1659" s="1228" t="s">
        <v>1819</v>
      </c>
      <c r="O1659" s="806" t="s">
        <v>2115</v>
      </c>
      <c r="P1659" s="1090" t="s">
        <v>2135</v>
      </c>
      <c r="Q1659" s="1090" t="s">
        <v>2136</v>
      </c>
      <c r="R1659" s="1065" t="s">
        <v>2132</v>
      </c>
      <c r="S1659" s="807" t="s">
        <v>1850</v>
      </c>
      <c r="T1659" s="1110" t="s">
        <v>1028</v>
      </c>
    </row>
    <row r="1660" spans="1:20" s="802" customFormat="1" x14ac:dyDescent="0.25">
      <c r="B1660" s="1235"/>
      <c r="C1660" s="1240"/>
      <c r="D1660" s="1237"/>
      <c r="E1660" s="1231"/>
      <c r="F1660" s="1237"/>
      <c r="G1660" s="1233"/>
      <c r="H1660" s="808" t="s">
        <v>939</v>
      </c>
      <c r="I1660" s="808" t="s">
        <v>939</v>
      </c>
      <c r="J1660" s="808" t="s">
        <v>939</v>
      </c>
      <c r="K1660" s="1229"/>
      <c r="L1660" s="1229"/>
      <c r="M1660" s="809" t="s">
        <v>939</v>
      </c>
      <c r="N1660" s="1229"/>
      <c r="O1660" s="808" t="s">
        <v>939</v>
      </c>
      <c r="P1660" s="808" t="s">
        <v>939</v>
      </c>
      <c r="Q1660" s="808" t="s">
        <v>939</v>
      </c>
      <c r="R1660" s="1066" t="s">
        <v>939</v>
      </c>
      <c r="S1660" s="810"/>
      <c r="T1660" s="1107"/>
    </row>
    <row r="1661" spans="1:20" x14ac:dyDescent="0.25">
      <c r="A1661" s="858" t="s">
        <v>797</v>
      </c>
      <c r="B1661" s="812" t="s">
        <v>434</v>
      </c>
      <c r="C1661" s="822" t="s">
        <v>808</v>
      </c>
      <c r="D1661" s="829" t="s">
        <v>21</v>
      </c>
      <c r="E1661" s="907">
        <v>0</v>
      </c>
      <c r="F1661" s="816">
        <v>23540000</v>
      </c>
      <c r="G1661" s="817" t="s">
        <v>266</v>
      </c>
      <c r="H1661" s="830">
        <v>8000000</v>
      </c>
      <c r="I1661" s="830">
        <v>50000000</v>
      </c>
      <c r="J1661" s="830">
        <v>8000000</v>
      </c>
      <c r="K1661" s="830">
        <f>M1661-L1661</f>
        <v>30000000</v>
      </c>
      <c r="L1661" s="830"/>
      <c r="M1661" s="826">
        <v>30000000</v>
      </c>
      <c r="N1661" s="830"/>
      <c r="O1661" s="830">
        <v>8000000</v>
      </c>
      <c r="P1661" s="830">
        <f>Q1661-O1661</f>
        <v>26300000</v>
      </c>
      <c r="Q1661" s="830">
        <v>34300000</v>
      </c>
      <c r="R1661" s="1068">
        <f>M1661-Q1661</f>
        <v>-4300000</v>
      </c>
      <c r="S1661" s="820"/>
      <c r="T1661" s="1104"/>
    </row>
    <row r="1662" spans="1:20" x14ac:dyDescent="0.25">
      <c r="A1662" s="858" t="s">
        <v>797</v>
      </c>
      <c r="B1662" s="812" t="s">
        <v>806</v>
      </c>
      <c r="C1662" s="822" t="s">
        <v>807</v>
      </c>
      <c r="D1662" s="829" t="s">
        <v>21</v>
      </c>
      <c r="E1662" s="907">
        <v>0</v>
      </c>
      <c r="F1662" s="816">
        <v>23540000</v>
      </c>
      <c r="G1662" s="817" t="s">
        <v>266</v>
      </c>
      <c r="H1662" s="830"/>
      <c r="I1662" s="830">
        <v>50000000</v>
      </c>
      <c r="J1662" s="830"/>
      <c r="K1662" s="830">
        <f t="shared" ref="K1662:K1675" si="167">M1662-L1662</f>
        <v>462000000</v>
      </c>
      <c r="L1662" s="830"/>
      <c r="M1662" s="826">
        <v>462000000</v>
      </c>
      <c r="N1662" s="830"/>
      <c r="O1662" s="830">
        <v>0</v>
      </c>
      <c r="P1662" s="830"/>
      <c r="Q1662" s="830"/>
      <c r="R1662" s="1068">
        <f t="shared" ref="R1662:R1676" si="168">M1662-Q1662</f>
        <v>462000000</v>
      </c>
      <c r="S1662" s="820"/>
      <c r="T1662" s="1104"/>
    </row>
    <row r="1663" spans="1:20" x14ac:dyDescent="0.25">
      <c r="A1663" s="858" t="s">
        <v>797</v>
      </c>
      <c r="B1663" s="812" t="s">
        <v>2</v>
      </c>
      <c r="C1663" s="822" t="s">
        <v>60</v>
      </c>
      <c r="D1663" s="829" t="s">
        <v>21</v>
      </c>
      <c r="E1663" s="907">
        <v>0</v>
      </c>
      <c r="F1663" s="816">
        <v>23540000</v>
      </c>
      <c r="G1663" s="817" t="s">
        <v>266</v>
      </c>
      <c r="H1663" s="830">
        <v>11780000</v>
      </c>
      <c r="I1663" s="830">
        <v>100000000</v>
      </c>
      <c r="J1663" s="830">
        <v>11780000</v>
      </c>
      <c r="K1663" s="830">
        <f t="shared" si="167"/>
        <v>50000000</v>
      </c>
      <c r="L1663" s="830"/>
      <c r="M1663" s="826">
        <v>50000000</v>
      </c>
      <c r="N1663" s="830"/>
      <c r="O1663" s="830">
        <v>12980000</v>
      </c>
      <c r="P1663" s="830">
        <f>Q1663-O1663</f>
        <v>15800000</v>
      </c>
      <c r="Q1663" s="830">
        <v>28780000</v>
      </c>
      <c r="R1663" s="1068">
        <f t="shared" si="168"/>
        <v>21220000</v>
      </c>
      <c r="S1663" s="820"/>
      <c r="T1663" s="1104"/>
    </row>
    <row r="1664" spans="1:20" s="831" customFormat="1" x14ac:dyDescent="0.25">
      <c r="A1664" s="858" t="s">
        <v>797</v>
      </c>
      <c r="B1664" s="812" t="s">
        <v>267</v>
      </c>
      <c r="C1664" s="822" t="s">
        <v>268</v>
      </c>
      <c r="D1664" s="829" t="s">
        <v>21</v>
      </c>
      <c r="E1664" s="907">
        <v>0</v>
      </c>
      <c r="F1664" s="816">
        <v>23540000</v>
      </c>
      <c r="G1664" s="817" t="s">
        <v>266</v>
      </c>
      <c r="H1664" s="830"/>
      <c r="I1664" s="830">
        <v>400000000</v>
      </c>
      <c r="J1664" s="830"/>
      <c r="K1664" s="830">
        <f t="shared" si="167"/>
        <v>150000000</v>
      </c>
      <c r="L1664" s="830"/>
      <c r="M1664" s="826">
        <v>150000000</v>
      </c>
      <c r="N1664" s="830"/>
      <c r="O1664" s="830">
        <v>0</v>
      </c>
      <c r="P1664" s="830"/>
      <c r="Q1664" s="830"/>
      <c r="R1664" s="1068">
        <f t="shared" si="168"/>
        <v>150000000</v>
      </c>
      <c r="S1664" s="820"/>
      <c r="T1664" s="1105"/>
    </row>
    <row r="1665" spans="1:20" x14ac:dyDescent="0.25">
      <c r="A1665" s="858" t="s">
        <v>797</v>
      </c>
      <c r="B1665" s="812" t="s">
        <v>67</v>
      </c>
      <c r="C1665" s="822" t="s">
        <v>92</v>
      </c>
      <c r="D1665" s="829" t="s">
        <v>21</v>
      </c>
      <c r="E1665" s="907">
        <v>0</v>
      </c>
      <c r="F1665" s="816">
        <v>23540000</v>
      </c>
      <c r="G1665" s="817" t="s">
        <v>266</v>
      </c>
      <c r="H1665" s="830">
        <v>11535486</v>
      </c>
      <c r="I1665" s="830">
        <v>70000000</v>
      </c>
      <c r="J1665" s="830">
        <v>11535486</v>
      </c>
      <c r="K1665" s="830">
        <f t="shared" si="167"/>
        <v>50000000</v>
      </c>
      <c r="L1665" s="830"/>
      <c r="M1665" s="826">
        <v>50000000</v>
      </c>
      <c r="N1665" s="830"/>
      <c r="O1665" s="830">
        <v>14296085</v>
      </c>
      <c r="P1665" s="830">
        <f t="shared" ref="P1665:P1675" si="169">Q1665-O1665</f>
        <v>25647119.890000001</v>
      </c>
      <c r="Q1665" s="830">
        <v>39943204.890000001</v>
      </c>
      <c r="R1665" s="1068">
        <f t="shared" si="168"/>
        <v>10056795.109999999</v>
      </c>
      <c r="S1665" s="820"/>
      <c r="T1665" s="1104"/>
    </row>
    <row r="1666" spans="1:20" x14ac:dyDescent="0.25">
      <c r="A1666" s="858" t="s">
        <v>797</v>
      </c>
      <c r="B1666" s="812" t="s">
        <v>113</v>
      </c>
      <c r="C1666" s="822" t="s">
        <v>114</v>
      </c>
      <c r="D1666" s="829" t="s">
        <v>21</v>
      </c>
      <c r="E1666" s="907">
        <v>0</v>
      </c>
      <c r="F1666" s="816">
        <v>23540000</v>
      </c>
      <c r="G1666" s="817" t="s">
        <v>266</v>
      </c>
      <c r="H1666" s="830">
        <v>700000</v>
      </c>
      <c r="I1666" s="830">
        <v>12000000</v>
      </c>
      <c r="J1666" s="830">
        <v>700000</v>
      </c>
      <c r="K1666" s="830">
        <f t="shared" si="167"/>
        <v>5000000</v>
      </c>
      <c r="L1666" s="830"/>
      <c r="M1666" s="826">
        <v>5000000</v>
      </c>
      <c r="N1666" s="830"/>
      <c r="O1666" s="830">
        <v>800000</v>
      </c>
      <c r="P1666" s="830">
        <f t="shared" si="169"/>
        <v>300000</v>
      </c>
      <c r="Q1666" s="830">
        <v>1100000</v>
      </c>
      <c r="R1666" s="1068">
        <f t="shared" si="168"/>
        <v>3900000</v>
      </c>
      <c r="S1666" s="820"/>
      <c r="T1666" s="1104"/>
    </row>
    <row r="1667" spans="1:20" s="831" customFormat="1" x14ac:dyDescent="0.25">
      <c r="A1667" s="858" t="s">
        <v>797</v>
      </c>
      <c r="B1667" s="812" t="s">
        <v>11</v>
      </c>
      <c r="C1667" s="822" t="s">
        <v>12</v>
      </c>
      <c r="D1667" s="829" t="s">
        <v>21</v>
      </c>
      <c r="E1667" s="907">
        <v>0</v>
      </c>
      <c r="F1667" s="816">
        <v>23540000</v>
      </c>
      <c r="G1667" s="817" t="s">
        <v>266</v>
      </c>
      <c r="H1667" s="830">
        <v>105000</v>
      </c>
      <c r="I1667" s="830">
        <v>30000000</v>
      </c>
      <c r="J1667" s="830">
        <v>105000</v>
      </c>
      <c r="K1667" s="830">
        <f t="shared" si="167"/>
        <v>25000000</v>
      </c>
      <c r="L1667" s="830"/>
      <c r="M1667" s="826">
        <v>25000000</v>
      </c>
      <c r="N1667" s="830"/>
      <c r="O1667" s="830">
        <v>120000</v>
      </c>
      <c r="P1667" s="830">
        <f t="shared" si="169"/>
        <v>45000</v>
      </c>
      <c r="Q1667" s="830">
        <v>165000</v>
      </c>
      <c r="R1667" s="1068">
        <f t="shared" si="168"/>
        <v>24835000</v>
      </c>
      <c r="S1667" s="820"/>
      <c r="T1667" s="1105"/>
    </row>
    <row r="1668" spans="1:20" x14ac:dyDescent="0.25">
      <c r="A1668" s="858" t="s">
        <v>797</v>
      </c>
      <c r="B1668" s="812" t="s">
        <v>304</v>
      </c>
      <c r="C1668" s="822" t="s">
        <v>305</v>
      </c>
      <c r="D1668" s="829" t="s">
        <v>21</v>
      </c>
      <c r="E1668" s="907">
        <v>0</v>
      </c>
      <c r="F1668" s="816">
        <v>23540000</v>
      </c>
      <c r="G1668" s="817" t="s">
        <v>266</v>
      </c>
      <c r="H1668" s="830">
        <v>28750000</v>
      </c>
      <c r="I1668" s="830">
        <v>100000000</v>
      </c>
      <c r="J1668" s="830">
        <v>28750000</v>
      </c>
      <c r="K1668" s="830">
        <f t="shared" si="167"/>
        <v>50000000</v>
      </c>
      <c r="L1668" s="830"/>
      <c r="M1668" s="826">
        <v>50000000</v>
      </c>
      <c r="N1668" s="830"/>
      <c r="O1668" s="830">
        <v>28750000</v>
      </c>
      <c r="P1668" s="830">
        <f t="shared" si="169"/>
        <v>5000000</v>
      </c>
      <c r="Q1668" s="830">
        <v>33750000</v>
      </c>
      <c r="R1668" s="1068">
        <f t="shared" si="168"/>
        <v>16250000</v>
      </c>
      <c r="S1668" s="820"/>
      <c r="T1668" s="1104"/>
    </row>
    <row r="1669" spans="1:20" x14ac:dyDescent="0.25">
      <c r="A1669" s="858"/>
      <c r="B1669" s="812" t="s">
        <v>35</v>
      </c>
      <c r="C1669" s="822" t="s">
        <v>2139</v>
      </c>
      <c r="D1669" s="829"/>
      <c r="E1669" s="907"/>
      <c r="F1669" s="816"/>
      <c r="G1669" s="817"/>
      <c r="H1669" s="830"/>
      <c r="I1669" s="830"/>
      <c r="J1669" s="830"/>
      <c r="K1669" s="830">
        <f t="shared" si="167"/>
        <v>0</v>
      </c>
      <c r="L1669" s="830"/>
      <c r="M1669" s="826">
        <v>0</v>
      </c>
      <c r="N1669" s="830"/>
      <c r="O1669" s="830">
        <v>0</v>
      </c>
      <c r="P1669" s="830">
        <f t="shared" si="169"/>
        <v>1737268486.8399999</v>
      </c>
      <c r="Q1669" s="830">
        <v>1737268486.8399999</v>
      </c>
      <c r="R1669" s="1068">
        <f t="shared" si="168"/>
        <v>-1737268486.8399999</v>
      </c>
      <c r="S1669" s="820"/>
      <c r="T1669" s="1104"/>
    </row>
    <row r="1670" spans="1:20" x14ac:dyDescent="0.25">
      <c r="A1670" s="858" t="s">
        <v>797</v>
      </c>
      <c r="B1670" s="812" t="s">
        <v>255</v>
      </c>
      <c r="C1670" s="822" t="s">
        <v>256</v>
      </c>
      <c r="D1670" s="829" t="s">
        <v>21</v>
      </c>
      <c r="E1670" s="907">
        <v>0</v>
      </c>
      <c r="F1670" s="816">
        <v>23540000</v>
      </c>
      <c r="G1670" s="817" t="s">
        <v>266</v>
      </c>
      <c r="H1670" s="830">
        <v>20225000</v>
      </c>
      <c r="I1670" s="830">
        <v>30000000</v>
      </c>
      <c r="J1670" s="830">
        <v>20225000</v>
      </c>
      <c r="K1670" s="830">
        <f t="shared" si="167"/>
        <v>30000000</v>
      </c>
      <c r="L1670" s="830"/>
      <c r="M1670" s="826">
        <v>30000000</v>
      </c>
      <c r="N1670" s="830"/>
      <c r="O1670" s="830">
        <v>20350000</v>
      </c>
      <c r="P1670" s="830">
        <f t="shared" si="169"/>
        <v>375000</v>
      </c>
      <c r="Q1670" s="830">
        <v>20725000</v>
      </c>
      <c r="R1670" s="1068">
        <f t="shared" si="168"/>
        <v>9275000</v>
      </c>
      <c r="S1670" s="820"/>
      <c r="T1670" s="1104"/>
    </row>
    <row r="1671" spans="1:20" x14ac:dyDescent="0.25">
      <c r="A1671" s="858" t="s">
        <v>797</v>
      </c>
      <c r="B1671" s="812" t="s">
        <v>19</v>
      </c>
      <c r="C1671" s="822" t="s">
        <v>20</v>
      </c>
      <c r="D1671" s="829" t="s">
        <v>21</v>
      </c>
      <c r="E1671" s="907">
        <v>0</v>
      </c>
      <c r="F1671" s="816">
        <v>23540000</v>
      </c>
      <c r="G1671" s="817" t="s">
        <v>266</v>
      </c>
      <c r="H1671" s="830">
        <v>6417729</v>
      </c>
      <c r="I1671" s="830">
        <v>15000000</v>
      </c>
      <c r="J1671" s="830">
        <v>6417729</v>
      </c>
      <c r="K1671" s="830">
        <f t="shared" si="167"/>
        <v>15000000</v>
      </c>
      <c r="L1671" s="830"/>
      <c r="M1671" s="826">
        <v>15000000</v>
      </c>
      <c r="N1671" s="830"/>
      <c r="O1671" s="830">
        <v>10897122</v>
      </c>
      <c r="P1671" s="830">
        <f t="shared" si="169"/>
        <v>4337984.7699999996</v>
      </c>
      <c r="Q1671" s="830">
        <v>15235106.77</v>
      </c>
      <c r="R1671" s="1068">
        <f t="shared" si="168"/>
        <v>-235106.76999999955</v>
      </c>
      <c r="S1671" s="820"/>
      <c r="T1671" s="1104"/>
    </row>
    <row r="1672" spans="1:20" x14ac:dyDescent="0.25">
      <c r="A1672" s="858" t="s">
        <v>797</v>
      </c>
      <c r="B1672" s="812" t="s">
        <v>181</v>
      </c>
      <c r="C1672" s="822" t="s">
        <v>182</v>
      </c>
      <c r="D1672" s="829" t="s">
        <v>21</v>
      </c>
      <c r="E1672" s="907">
        <v>0</v>
      </c>
      <c r="F1672" s="816">
        <v>23540000</v>
      </c>
      <c r="G1672" s="817" t="s">
        <v>266</v>
      </c>
      <c r="H1672" s="830">
        <f>221700800+1500000+8225000</f>
        <v>231425800</v>
      </c>
      <c r="I1672" s="830">
        <v>500000000</v>
      </c>
      <c r="J1672" s="830">
        <f>221700800+1500000+8225000</f>
        <v>231425800</v>
      </c>
      <c r="K1672" s="830">
        <f t="shared" si="167"/>
        <v>520000000</v>
      </c>
      <c r="L1672" s="830"/>
      <c r="M1672" s="826">
        <v>520000000</v>
      </c>
      <c r="N1672" s="830"/>
      <c r="O1672" s="830">
        <v>283186000</v>
      </c>
      <c r="P1672" s="830">
        <f t="shared" si="169"/>
        <v>163645600</v>
      </c>
      <c r="Q1672" s="830">
        <v>446831600</v>
      </c>
      <c r="R1672" s="1068">
        <f t="shared" si="168"/>
        <v>73168400</v>
      </c>
      <c r="S1672" s="820"/>
      <c r="T1672" s="1104"/>
    </row>
    <row r="1673" spans="1:20" x14ac:dyDescent="0.25">
      <c r="A1673" s="858" t="s">
        <v>797</v>
      </c>
      <c r="B1673" s="812" t="s">
        <v>37</v>
      </c>
      <c r="C1673" s="822" t="s">
        <v>38</v>
      </c>
      <c r="D1673" s="829" t="s">
        <v>21</v>
      </c>
      <c r="E1673" s="907">
        <v>0</v>
      </c>
      <c r="F1673" s="816">
        <v>23540000</v>
      </c>
      <c r="G1673" s="817" t="s">
        <v>266</v>
      </c>
      <c r="H1673" s="830">
        <v>19144984</v>
      </c>
      <c r="I1673" s="830">
        <v>100000000</v>
      </c>
      <c r="J1673" s="830">
        <v>19144984</v>
      </c>
      <c r="K1673" s="830">
        <f t="shared" si="167"/>
        <v>70000000</v>
      </c>
      <c r="L1673" s="830"/>
      <c r="M1673" s="826">
        <v>70000000</v>
      </c>
      <c r="N1673" s="830"/>
      <c r="O1673" s="830">
        <v>20952118</v>
      </c>
      <c r="P1673" s="830">
        <f t="shared" si="169"/>
        <v>11452957.550000001</v>
      </c>
      <c r="Q1673" s="830">
        <v>32405075.550000001</v>
      </c>
      <c r="R1673" s="1068">
        <f t="shared" si="168"/>
        <v>37594924.450000003</v>
      </c>
      <c r="S1673" s="820"/>
      <c r="T1673" s="1104"/>
    </row>
    <row r="1674" spans="1:20" x14ac:dyDescent="0.25">
      <c r="A1674" s="858" t="s">
        <v>797</v>
      </c>
      <c r="B1674" s="812" t="s">
        <v>99</v>
      </c>
      <c r="C1674" s="822" t="s">
        <v>100</v>
      </c>
      <c r="D1674" s="829" t="s">
        <v>21</v>
      </c>
      <c r="E1674" s="907">
        <v>0</v>
      </c>
      <c r="F1674" s="816">
        <v>23540000</v>
      </c>
      <c r="G1674" s="817" t="s">
        <v>266</v>
      </c>
      <c r="H1674" s="830">
        <v>27108000</v>
      </c>
      <c r="I1674" s="830">
        <v>80000000</v>
      </c>
      <c r="J1674" s="830">
        <v>27108000</v>
      </c>
      <c r="K1674" s="830">
        <f t="shared" si="167"/>
        <v>70000000</v>
      </c>
      <c r="L1674" s="830"/>
      <c r="M1674" s="826">
        <v>70000000</v>
      </c>
      <c r="N1674" s="830"/>
      <c r="O1674" s="830">
        <v>47578519</v>
      </c>
      <c r="P1674" s="830">
        <f t="shared" si="169"/>
        <v>17886000</v>
      </c>
      <c r="Q1674" s="830">
        <v>65464519</v>
      </c>
      <c r="R1674" s="1068">
        <f t="shared" si="168"/>
        <v>4535481</v>
      </c>
      <c r="S1674" s="820"/>
      <c r="T1674" s="1104"/>
    </row>
    <row r="1675" spans="1:20" x14ac:dyDescent="0.25">
      <c r="A1675" s="858" t="s">
        <v>797</v>
      </c>
      <c r="B1675" s="812" t="s">
        <v>368</v>
      </c>
      <c r="C1675" s="822" t="s">
        <v>369</v>
      </c>
      <c r="D1675" s="829" t="s">
        <v>21</v>
      </c>
      <c r="E1675" s="907">
        <v>0</v>
      </c>
      <c r="F1675" s="816">
        <v>23540000</v>
      </c>
      <c r="G1675" s="817" t="s">
        <v>266</v>
      </c>
      <c r="H1675" s="830">
        <v>2800000</v>
      </c>
      <c r="I1675" s="830">
        <v>12000000</v>
      </c>
      <c r="J1675" s="830">
        <v>2800000</v>
      </c>
      <c r="K1675" s="830">
        <f t="shared" si="167"/>
        <v>10000000</v>
      </c>
      <c r="L1675" s="830"/>
      <c r="M1675" s="826">
        <v>10000000</v>
      </c>
      <c r="N1675" s="830"/>
      <c r="O1675" s="830">
        <v>3200000</v>
      </c>
      <c r="P1675" s="830">
        <f t="shared" si="169"/>
        <v>1200000</v>
      </c>
      <c r="Q1675" s="830">
        <v>4400000</v>
      </c>
      <c r="R1675" s="1068">
        <f t="shared" si="168"/>
        <v>5600000</v>
      </c>
      <c r="S1675" s="820"/>
      <c r="T1675" s="1104"/>
    </row>
    <row r="1676" spans="1:20" x14ac:dyDescent="0.25">
      <c r="A1676" s="858" t="s">
        <v>797</v>
      </c>
      <c r="B1676" s="860"/>
      <c r="C1676" s="833" t="s">
        <v>312</v>
      </c>
      <c r="D1676" s="861" t="s">
        <v>226</v>
      </c>
      <c r="E1676" s="862" t="s">
        <v>226</v>
      </c>
      <c r="F1676" s="863" t="s">
        <v>226</v>
      </c>
      <c r="G1676" s="916" t="s">
        <v>226</v>
      </c>
      <c r="H1676" s="905">
        <f>SUM(H1661:H1675)</f>
        <v>367991999</v>
      </c>
      <c r="I1676" s="837">
        <f>SUM(I1661:I1675)</f>
        <v>1549000000</v>
      </c>
      <c r="J1676" s="905">
        <f>SUM(J1661:J1675)</f>
        <v>367991999</v>
      </c>
      <c r="K1676" s="905">
        <f>SUM(K1661:K1675)</f>
        <v>1537000000</v>
      </c>
      <c r="L1676" s="837"/>
      <c r="M1676" s="838">
        <f>SUM(M1661:M1675)</f>
        <v>1537000000</v>
      </c>
      <c r="N1676" s="837"/>
      <c r="O1676" s="959">
        <f>SUM(O1661:O1675)</f>
        <v>451109844</v>
      </c>
      <c r="P1676" s="959">
        <f>SUM(P1661:P1675)</f>
        <v>2009258149.05</v>
      </c>
      <c r="Q1676" s="959">
        <f>SUM(Q1661:Q1675)</f>
        <v>2460367993.0500002</v>
      </c>
      <c r="R1676" s="1093">
        <f t="shared" si="168"/>
        <v>-923367993.05000019</v>
      </c>
      <c r="S1676" s="840"/>
      <c r="T1676" s="1106"/>
    </row>
    <row r="1677" spans="1:20" x14ac:dyDescent="0.25">
      <c r="A1677" s="858"/>
      <c r="C1677" s="842"/>
      <c r="G1677" s="917"/>
      <c r="H1677" s="910"/>
      <c r="I1677" s="846"/>
      <c r="J1677" s="910"/>
      <c r="K1677" s="910"/>
      <c r="L1677" s="846"/>
      <c r="M1677" s="847"/>
      <c r="N1677" s="846"/>
      <c r="O1677" s="847"/>
      <c r="P1677" s="847"/>
      <c r="Q1677" s="847"/>
      <c r="R1677" s="1082"/>
      <c r="S1677" s="848"/>
    </row>
    <row r="1678" spans="1:20" x14ac:dyDescent="0.25">
      <c r="A1678" s="858"/>
      <c r="C1678" s="842"/>
      <c r="G1678" s="917"/>
      <c r="H1678" s="910"/>
      <c r="I1678" s="846"/>
      <c r="J1678" s="910"/>
      <c r="K1678" s="910"/>
      <c r="L1678" s="846"/>
      <c r="M1678" s="847"/>
      <c r="N1678" s="846"/>
      <c r="O1678" s="847"/>
      <c r="P1678" s="847"/>
      <c r="Q1678" s="847"/>
      <c r="R1678" s="1082"/>
      <c r="S1678" s="848"/>
    </row>
    <row r="1679" spans="1:20" x14ac:dyDescent="0.25">
      <c r="A1679" s="858"/>
      <c r="C1679" s="842"/>
      <c r="G1679" s="917"/>
      <c r="H1679" s="910"/>
      <c r="I1679" s="846"/>
      <c r="J1679" s="910"/>
      <c r="K1679" s="910"/>
      <c r="L1679" s="846"/>
      <c r="M1679" s="847"/>
      <c r="N1679" s="846"/>
      <c r="O1679" s="847"/>
      <c r="P1679" s="847"/>
      <c r="Q1679" s="847"/>
      <c r="R1679" s="1082"/>
      <c r="S1679" s="848"/>
    </row>
    <row r="1680" spans="1:20" x14ac:dyDescent="0.25">
      <c r="A1680" s="858"/>
      <c r="C1680" s="842"/>
      <c r="G1680" s="917"/>
      <c r="H1680" s="910"/>
      <c r="I1680" s="846"/>
      <c r="J1680" s="910"/>
      <c r="K1680" s="910"/>
      <c r="L1680" s="846"/>
      <c r="M1680" s="847"/>
      <c r="N1680" s="846"/>
      <c r="O1680" s="847"/>
      <c r="P1680" s="847"/>
      <c r="Q1680" s="847"/>
      <c r="R1680" s="1082"/>
      <c r="S1680" s="848"/>
    </row>
    <row r="1681" spans="1:20" x14ac:dyDescent="0.25">
      <c r="A1681" s="858"/>
      <c r="C1681" s="842"/>
      <c r="G1681" s="917"/>
      <c r="H1681" s="910"/>
      <c r="I1681" s="846"/>
      <c r="J1681" s="910"/>
      <c r="K1681" s="910"/>
      <c r="L1681" s="846"/>
      <c r="M1681" s="847"/>
      <c r="N1681" s="846"/>
      <c r="O1681" s="846"/>
      <c r="P1681" s="846"/>
      <c r="Q1681" s="846"/>
      <c r="S1681" s="848"/>
    </row>
    <row r="1682" spans="1:20" x14ac:dyDescent="0.25">
      <c r="A1682" s="858"/>
      <c r="C1682" s="842"/>
      <c r="G1682" s="917"/>
      <c r="H1682" s="910"/>
      <c r="I1682" s="846"/>
      <c r="J1682" s="910"/>
      <c r="K1682" s="910"/>
      <c r="L1682" s="846"/>
      <c r="M1682" s="847"/>
      <c r="N1682" s="846"/>
      <c r="O1682" s="846"/>
      <c r="P1682" s="846"/>
      <c r="Q1682" s="846"/>
      <c r="S1682" s="848"/>
    </row>
    <row r="1683" spans="1:20" x14ac:dyDescent="0.25">
      <c r="B1683" s="1238" t="s">
        <v>2128</v>
      </c>
      <c r="C1683" s="1238"/>
      <c r="D1683" s="1238"/>
      <c r="E1683" s="1238"/>
      <c r="F1683" s="1238"/>
      <c r="G1683" s="1238"/>
      <c r="H1683" s="1238"/>
      <c r="I1683" s="1238"/>
      <c r="J1683" s="1238"/>
      <c r="K1683" s="1238"/>
      <c r="L1683" s="1238"/>
      <c r="M1683" s="1238"/>
      <c r="N1683" s="1238"/>
      <c r="O1683" s="1238"/>
      <c r="P1683" s="1238"/>
      <c r="Q1683" s="1238"/>
      <c r="R1683" s="1238"/>
      <c r="S1683" s="1238"/>
    </row>
    <row r="1684" spans="1:20" x14ac:dyDescent="0.25">
      <c r="B1684" s="881" t="s">
        <v>1600</v>
      </c>
      <c r="C1684" s="882"/>
      <c r="D1684" s="883"/>
      <c r="E1684" s="883"/>
      <c r="F1684" s="883"/>
      <c r="G1684" s="883"/>
      <c r="H1684" s="884"/>
      <c r="I1684" s="884"/>
      <c r="J1684" s="884"/>
      <c r="K1684" s="884"/>
      <c r="L1684" s="884"/>
      <c r="M1684" s="885"/>
      <c r="N1684" s="884"/>
      <c r="O1684" s="884"/>
      <c r="P1684" s="884"/>
      <c r="Q1684" s="884"/>
      <c r="R1684" s="1074"/>
      <c r="S1684" s="886"/>
    </row>
    <row r="1685" spans="1:20" s="802" customFormat="1" ht="30" x14ac:dyDescent="0.25">
      <c r="B1685" s="1234" t="s">
        <v>970</v>
      </c>
      <c r="C1685" s="1239" t="s">
        <v>938</v>
      </c>
      <c r="D1685" s="1236" t="s">
        <v>1024</v>
      </c>
      <c r="E1685" s="1230" t="s">
        <v>1025</v>
      </c>
      <c r="F1685" s="1236" t="s">
        <v>1026</v>
      </c>
      <c r="G1685" s="1232" t="s">
        <v>1027</v>
      </c>
      <c r="H1685" s="803" t="s">
        <v>1862</v>
      </c>
      <c r="I1685" s="804" t="s">
        <v>1833</v>
      </c>
      <c r="J1685" s="803" t="s">
        <v>1862</v>
      </c>
      <c r="K1685" s="1228" t="s">
        <v>1948</v>
      </c>
      <c r="L1685" s="1228" t="s">
        <v>1947</v>
      </c>
      <c r="M1685" s="805" t="s">
        <v>1818</v>
      </c>
      <c r="N1685" s="1228" t="s">
        <v>1819</v>
      </c>
      <c r="O1685" s="806" t="s">
        <v>2115</v>
      </c>
      <c r="P1685" s="1090" t="s">
        <v>2135</v>
      </c>
      <c r="Q1685" s="1090" t="s">
        <v>2136</v>
      </c>
      <c r="R1685" s="1065" t="s">
        <v>2132</v>
      </c>
      <c r="S1685" s="807" t="s">
        <v>1850</v>
      </c>
      <c r="T1685" s="1110" t="s">
        <v>1028</v>
      </c>
    </row>
    <row r="1686" spans="1:20" s="802" customFormat="1" x14ac:dyDescent="0.25">
      <c r="B1686" s="1235"/>
      <c r="C1686" s="1240"/>
      <c r="D1686" s="1237"/>
      <c r="E1686" s="1231"/>
      <c r="F1686" s="1237"/>
      <c r="G1686" s="1233"/>
      <c r="H1686" s="808" t="s">
        <v>939</v>
      </c>
      <c r="I1686" s="808" t="s">
        <v>939</v>
      </c>
      <c r="J1686" s="808" t="s">
        <v>939</v>
      </c>
      <c r="K1686" s="1229"/>
      <c r="L1686" s="1229"/>
      <c r="M1686" s="809" t="s">
        <v>939</v>
      </c>
      <c r="N1686" s="1229"/>
      <c r="O1686" s="808" t="s">
        <v>939</v>
      </c>
      <c r="P1686" s="808" t="s">
        <v>939</v>
      </c>
      <c r="Q1686" s="808" t="s">
        <v>939</v>
      </c>
      <c r="R1686" s="1066" t="s">
        <v>939</v>
      </c>
      <c r="S1686" s="810"/>
      <c r="T1686" s="1107"/>
    </row>
    <row r="1687" spans="1:20" x14ac:dyDescent="0.25">
      <c r="A1687" s="858" t="s">
        <v>802</v>
      </c>
      <c r="B1687" s="825" t="s">
        <v>25</v>
      </c>
      <c r="C1687" s="822" t="s">
        <v>59</v>
      </c>
      <c r="D1687" s="829" t="s">
        <v>21</v>
      </c>
      <c r="E1687" s="907">
        <v>0</v>
      </c>
      <c r="F1687" s="816">
        <v>23540000</v>
      </c>
      <c r="G1687" s="817" t="s">
        <v>266</v>
      </c>
      <c r="H1687" s="830"/>
      <c r="I1687" s="830">
        <v>60000</v>
      </c>
      <c r="J1687" s="830"/>
      <c r="K1687" s="830">
        <f>M1687-L1687</f>
        <v>60000</v>
      </c>
      <c r="L1687" s="830"/>
      <c r="M1687" s="826">
        <v>60000</v>
      </c>
      <c r="N1687" s="830"/>
      <c r="O1687" s="830"/>
      <c r="P1687" s="830"/>
      <c r="Q1687" s="830"/>
      <c r="R1687" s="1068"/>
      <c r="S1687" s="820"/>
      <c r="T1687" s="1104"/>
    </row>
    <row r="1688" spans="1:20" s="831" customFormat="1" x14ac:dyDescent="0.25">
      <c r="A1688" s="858" t="s">
        <v>802</v>
      </c>
      <c r="B1688" s="812" t="s">
        <v>3</v>
      </c>
      <c r="C1688" s="822" t="s">
        <v>4</v>
      </c>
      <c r="D1688" s="829" t="s">
        <v>21</v>
      </c>
      <c r="E1688" s="907">
        <v>0</v>
      </c>
      <c r="F1688" s="816">
        <v>23540000</v>
      </c>
      <c r="G1688" s="817" t="s">
        <v>266</v>
      </c>
      <c r="H1688" s="830"/>
      <c r="I1688" s="830">
        <v>90000</v>
      </c>
      <c r="J1688" s="830"/>
      <c r="K1688" s="830">
        <f t="shared" ref="K1688:K1689" si="170">M1688-L1688</f>
        <v>90000</v>
      </c>
      <c r="L1688" s="830"/>
      <c r="M1688" s="826">
        <v>90000</v>
      </c>
      <c r="N1688" s="830"/>
      <c r="O1688" s="830"/>
      <c r="P1688" s="830"/>
      <c r="Q1688" s="830"/>
      <c r="R1688" s="1068"/>
      <c r="S1688" s="820"/>
      <c r="T1688" s="1105"/>
    </row>
    <row r="1689" spans="1:20" x14ac:dyDescent="0.25">
      <c r="A1689" s="858" t="s">
        <v>802</v>
      </c>
      <c r="B1689" s="812" t="s">
        <v>11</v>
      </c>
      <c r="C1689" s="822" t="s">
        <v>12</v>
      </c>
      <c r="D1689" s="829" t="s">
        <v>21</v>
      </c>
      <c r="E1689" s="907">
        <v>0</v>
      </c>
      <c r="F1689" s="816">
        <v>23540000</v>
      </c>
      <c r="G1689" s="817" t="s">
        <v>266</v>
      </c>
      <c r="H1689" s="830"/>
      <c r="I1689" s="830">
        <v>150000</v>
      </c>
      <c r="J1689" s="830"/>
      <c r="K1689" s="830">
        <f t="shared" si="170"/>
        <v>150000</v>
      </c>
      <c r="L1689" s="830"/>
      <c r="M1689" s="826">
        <v>150000</v>
      </c>
      <c r="N1689" s="830"/>
      <c r="O1689" s="830"/>
      <c r="P1689" s="830"/>
      <c r="Q1689" s="830"/>
      <c r="R1689" s="1068"/>
      <c r="S1689" s="820"/>
      <c r="T1689" s="1104"/>
    </row>
    <row r="1690" spans="1:20" x14ac:dyDescent="0.25">
      <c r="A1690" s="858" t="s">
        <v>802</v>
      </c>
      <c r="B1690" s="860"/>
      <c r="C1690" s="833" t="s">
        <v>312</v>
      </c>
      <c r="D1690" s="861" t="s">
        <v>226</v>
      </c>
      <c r="E1690" s="862" t="s">
        <v>226</v>
      </c>
      <c r="F1690" s="863" t="s">
        <v>226</v>
      </c>
      <c r="G1690" s="916" t="s">
        <v>226</v>
      </c>
      <c r="H1690" s="837"/>
      <c r="I1690" s="837">
        <f>SUM(I1687:I1689)</f>
        <v>300000</v>
      </c>
      <c r="J1690" s="837"/>
      <c r="K1690" s="837">
        <f>SUM(K1687:K1689)</f>
        <v>300000</v>
      </c>
      <c r="L1690" s="837"/>
      <c r="M1690" s="838">
        <v>300000</v>
      </c>
      <c r="N1690" s="837"/>
      <c r="O1690" s="839">
        <v>0</v>
      </c>
      <c r="P1690" s="839"/>
      <c r="Q1690" s="839"/>
      <c r="R1690" s="1069"/>
      <c r="S1690" s="840"/>
      <c r="T1690" s="1106"/>
    </row>
    <row r="1691" spans="1:20" x14ac:dyDescent="0.25">
      <c r="C1691" s="842"/>
      <c r="G1691" s="917"/>
      <c r="H1691" s="922"/>
      <c r="I1691" s="922"/>
      <c r="J1691" s="922"/>
      <c r="K1691" s="922"/>
      <c r="L1691" s="846"/>
      <c r="M1691" s="847"/>
      <c r="N1691" s="846"/>
      <c r="O1691" s="846"/>
      <c r="P1691" s="846"/>
      <c r="Q1691" s="846"/>
      <c r="S1691" s="848"/>
    </row>
    <row r="1692" spans="1:20" x14ac:dyDescent="0.25">
      <c r="C1692" s="842"/>
      <c r="G1692" s="917"/>
      <c r="H1692" s="922"/>
      <c r="I1692" s="922"/>
      <c r="J1692" s="922"/>
      <c r="K1692" s="922"/>
      <c r="L1692" s="846"/>
      <c r="M1692" s="847"/>
      <c r="N1692" s="846"/>
      <c r="O1692" s="846"/>
      <c r="P1692" s="846"/>
      <c r="Q1692" s="846"/>
      <c r="S1692" s="848"/>
    </row>
    <row r="1693" spans="1:20" x14ac:dyDescent="0.25">
      <c r="B1693" s="1238" t="s">
        <v>2128</v>
      </c>
      <c r="C1693" s="1238"/>
      <c r="D1693" s="1238"/>
      <c r="E1693" s="1238"/>
      <c r="F1693" s="1238"/>
      <c r="G1693" s="1238"/>
      <c r="H1693" s="1238"/>
      <c r="I1693" s="1238"/>
      <c r="J1693" s="1238"/>
      <c r="K1693" s="1238"/>
      <c r="L1693" s="1238"/>
      <c r="M1693" s="1238"/>
      <c r="N1693" s="1238"/>
      <c r="O1693" s="1238"/>
      <c r="P1693" s="1238"/>
      <c r="Q1693" s="1238"/>
      <c r="R1693" s="1238"/>
      <c r="S1693" s="1238"/>
    </row>
    <row r="1694" spans="1:20" x14ac:dyDescent="0.25">
      <c r="B1694" s="881" t="s">
        <v>1601</v>
      </c>
      <c r="C1694" s="882"/>
      <c r="D1694" s="883"/>
      <c r="E1694" s="883"/>
      <c r="F1694" s="883"/>
      <c r="G1694" s="883"/>
      <c r="H1694" s="884"/>
      <c r="I1694" s="884"/>
      <c r="J1694" s="884"/>
      <c r="K1694" s="884"/>
      <c r="L1694" s="884"/>
      <c r="M1694" s="885"/>
      <c r="N1694" s="884"/>
      <c r="O1694" s="884"/>
      <c r="P1694" s="884"/>
      <c r="Q1694" s="884"/>
      <c r="R1694" s="1074"/>
      <c r="S1694" s="886"/>
    </row>
    <row r="1695" spans="1:20" s="802" customFormat="1" ht="30" x14ac:dyDescent="0.25">
      <c r="B1695" s="1234" t="s">
        <v>970</v>
      </c>
      <c r="C1695" s="1239" t="s">
        <v>938</v>
      </c>
      <c r="D1695" s="1236" t="s">
        <v>1024</v>
      </c>
      <c r="E1695" s="1230" t="s">
        <v>1025</v>
      </c>
      <c r="F1695" s="1236" t="s">
        <v>1026</v>
      </c>
      <c r="G1695" s="1232" t="s">
        <v>1027</v>
      </c>
      <c r="H1695" s="803" t="s">
        <v>1862</v>
      </c>
      <c r="I1695" s="804" t="s">
        <v>1833</v>
      </c>
      <c r="J1695" s="803" t="s">
        <v>1862</v>
      </c>
      <c r="K1695" s="1228" t="s">
        <v>1948</v>
      </c>
      <c r="L1695" s="1228" t="s">
        <v>1947</v>
      </c>
      <c r="M1695" s="805" t="s">
        <v>1818</v>
      </c>
      <c r="N1695" s="1228" t="s">
        <v>1819</v>
      </c>
      <c r="O1695" s="806" t="s">
        <v>2115</v>
      </c>
      <c r="P1695" s="1090" t="s">
        <v>2135</v>
      </c>
      <c r="Q1695" s="1090" t="s">
        <v>2136</v>
      </c>
      <c r="R1695" s="1065" t="s">
        <v>2132</v>
      </c>
      <c r="S1695" s="807" t="s">
        <v>1850</v>
      </c>
      <c r="T1695" s="1110" t="s">
        <v>1028</v>
      </c>
    </row>
    <row r="1696" spans="1:20" s="802" customFormat="1" x14ac:dyDescent="0.25">
      <c r="B1696" s="1235"/>
      <c r="C1696" s="1240"/>
      <c r="D1696" s="1237"/>
      <c r="E1696" s="1231"/>
      <c r="F1696" s="1237"/>
      <c r="G1696" s="1233"/>
      <c r="H1696" s="808" t="s">
        <v>939</v>
      </c>
      <c r="I1696" s="808" t="s">
        <v>939</v>
      </c>
      <c r="J1696" s="808" t="s">
        <v>939</v>
      </c>
      <c r="K1696" s="1229"/>
      <c r="L1696" s="1229"/>
      <c r="M1696" s="809" t="s">
        <v>939</v>
      </c>
      <c r="N1696" s="1229"/>
      <c r="O1696" s="808" t="s">
        <v>939</v>
      </c>
      <c r="P1696" s="808" t="s">
        <v>939</v>
      </c>
      <c r="Q1696" s="808" t="s">
        <v>939</v>
      </c>
      <c r="R1696" s="1066" t="s">
        <v>939</v>
      </c>
      <c r="S1696" s="810"/>
      <c r="T1696" s="1107"/>
    </row>
    <row r="1697" spans="1:20" x14ac:dyDescent="0.25">
      <c r="A1697" s="858" t="s">
        <v>800</v>
      </c>
      <c r="B1697" s="812" t="s">
        <v>2</v>
      </c>
      <c r="C1697" s="822" t="s">
        <v>60</v>
      </c>
      <c r="D1697" s="829" t="s">
        <v>21</v>
      </c>
      <c r="E1697" s="907">
        <v>0</v>
      </c>
      <c r="F1697" s="816">
        <v>23540000</v>
      </c>
      <c r="G1697" s="817" t="s">
        <v>266</v>
      </c>
      <c r="H1697" s="830"/>
      <c r="I1697" s="830">
        <v>150000</v>
      </c>
      <c r="J1697" s="830"/>
      <c r="K1697" s="830">
        <f>M1697-L1697</f>
        <v>50000</v>
      </c>
      <c r="L1697" s="830"/>
      <c r="M1697" s="826">
        <v>50000</v>
      </c>
      <c r="N1697" s="830"/>
      <c r="O1697" s="830"/>
      <c r="P1697" s="830"/>
      <c r="Q1697" s="830"/>
      <c r="R1697" s="1068"/>
      <c r="S1697" s="820"/>
      <c r="T1697" s="1104"/>
    </row>
    <row r="1698" spans="1:20" x14ac:dyDescent="0.25">
      <c r="A1698" s="858" t="s">
        <v>800</v>
      </c>
      <c r="B1698" s="812" t="s">
        <v>113</v>
      </c>
      <c r="C1698" s="822" t="s">
        <v>114</v>
      </c>
      <c r="D1698" s="829" t="s">
        <v>21</v>
      </c>
      <c r="E1698" s="907">
        <v>0</v>
      </c>
      <c r="F1698" s="816">
        <v>23540000</v>
      </c>
      <c r="G1698" s="817" t="s">
        <v>266</v>
      </c>
      <c r="H1698" s="830"/>
      <c r="I1698" s="830">
        <v>12000</v>
      </c>
      <c r="J1698" s="830"/>
      <c r="K1698" s="830">
        <f t="shared" ref="K1698:K1701" si="171">M1698-L1698</f>
        <v>12000</v>
      </c>
      <c r="L1698" s="830"/>
      <c r="M1698" s="826">
        <v>12000</v>
      </c>
      <c r="N1698" s="830"/>
      <c r="O1698" s="830"/>
      <c r="P1698" s="830"/>
      <c r="Q1698" s="830"/>
      <c r="R1698" s="1068"/>
      <c r="S1698" s="820"/>
      <c r="T1698" s="1104"/>
    </row>
    <row r="1699" spans="1:20" x14ac:dyDescent="0.25">
      <c r="A1699" s="858" t="s">
        <v>800</v>
      </c>
      <c r="B1699" s="812" t="s">
        <v>3</v>
      </c>
      <c r="C1699" s="822" t="s">
        <v>4</v>
      </c>
      <c r="D1699" s="829" t="s">
        <v>21</v>
      </c>
      <c r="E1699" s="907">
        <v>0</v>
      </c>
      <c r="F1699" s="816">
        <v>23540000</v>
      </c>
      <c r="G1699" s="817" t="s">
        <v>266</v>
      </c>
      <c r="H1699" s="830"/>
      <c r="I1699" s="830">
        <v>50000</v>
      </c>
      <c r="J1699" s="830"/>
      <c r="K1699" s="830">
        <f t="shared" si="171"/>
        <v>30000</v>
      </c>
      <c r="L1699" s="830"/>
      <c r="M1699" s="826">
        <v>30000</v>
      </c>
      <c r="N1699" s="830"/>
      <c r="O1699" s="830"/>
      <c r="P1699" s="830"/>
      <c r="Q1699" s="830"/>
      <c r="R1699" s="1068"/>
      <c r="S1699" s="820"/>
      <c r="T1699" s="1104"/>
    </row>
    <row r="1700" spans="1:20" x14ac:dyDescent="0.25">
      <c r="A1700" s="858" t="s">
        <v>800</v>
      </c>
      <c r="B1700" s="812" t="s">
        <v>32</v>
      </c>
      <c r="C1700" s="822" t="s">
        <v>33</v>
      </c>
      <c r="D1700" s="829" t="s">
        <v>21</v>
      </c>
      <c r="E1700" s="907">
        <v>0</v>
      </c>
      <c r="F1700" s="816">
        <v>23540000</v>
      </c>
      <c r="G1700" s="817" t="s">
        <v>266</v>
      </c>
      <c r="H1700" s="830"/>
      <c r="I1700" s="830">
        <v>38000</v>
      </c>
      <c r="J1700" s="830"/>
      <c r="K1700" s="830">
        <f t="shared" si="171"/>
        <v>33000</v>
      </c>
      <c r="L1700" s="830"/>
      <c r="M1700" s="826">
        <v>33000</v>
      </c>
      <c r="N1700" s="830"/>
      <c r="O1700" s="830"/>
      <c r="P1700" s="830"/>
      <c r="Q1700" s="830"/>
      <c r="R1700" s="1068"/>
      <c r="S1700" s="820"/>
      <c r="T1700" s="1104"/>
    </row>
    <row r="1701" spans="1:20" x14ac:dyDescent="0.25">
      <c r="A1701" s="858" t="s">
        <v>800</v>
      </c>
      <c r="B1701" s="812" t="s">
        <v>15</v>
      </c>
      <c r="C1701" s="822" t="s">
        <v>436</v>
      </c>
      <c r="D1701" s="829" t="s">
        <v>21</v>
      </c>
      <c r="E1701" s="907">
        <v>0</v>
      </c>
      <c r="F1701" s="816">
        <v>23540000</v>
      </c>
      <c r="G1701" s="817" t="s">
        <v>266</v>
      </c>
      <c r="H1701" s="830"/>
      <c r="I1701" s="830">
        <v>50000</v>
      </c>
      <c r="J1701" s="830"/>
      <c r="K1701" s="830">
        <f t="shared" si="171"/>
        <v>50000</v>
      </c>
      <c r="L1701" s="830"/>
      <c r="M1701" s="826">
        <v>50000</v>
      </c>
      <c r="N1701" s="830"/>
      <c r="O1701" s="830"/>
      <c r="P1701" s="830"/>
      <c r="Q1701" s="830"/>
      <c r="R1701" s="1068"/>
      <c r="S1701" s="820"/>
      <c r="T1701" s="1104"/>
    </row>
    <row r="1702" spans="1:20" x14ac:dyDescent="0.25">
      <c r="A1702" s="858" t="s">
        <v>800</v>
      </c>
      <c r="B1702" s="860"/>
      <c r="C1702" s="833" t="s">
        <v>312</v>
      </c>
      <c r="D1702" s="861" t="s">
        <v>226</v>
      </c>
      <c r="E1702" s="862" t="s">
        <v>226</v>
      </c>
      <c r="F1702" s="863" t="s">
        <v>226</v>
      </c>
      <c r="G1702" s="916" t="s">
        <v>226</v>
      </c>
      <c r="H1702" s="837">
        <v>87500</v>
      </c>
      <c r="I1702" s="837">
        <f>SUM(I1697:I1701)</f>
        <v>300000</v>
      </c>
      <c r="J1702" s="837">
        <v>87500</v>
      </c>
      <c r="K1702" s="837">
        <f>SUM(K1697:K1701)</f>
        <v>175000</v>
      </c>
      <c r="L1702" s="837"/>
      <c r="M1702" s="838">
        <f>SUM(M1697:M1701)</f>
        <v>175000</v>
      </c>
      <c r="N1702" s="837"/>
      <c r="O1702" s="959">
        <v>100000</v>
      </c>
      <c r="P1702" s="959">
        <f>Q1702-O1702</f>
        <v>37500</v>
      </c>
      <c r="Q1702" s="959">
        <v>137500</v>
      </c>
      <c r="R1702" s="1069">
        <f>M1702-Q1702</f>
        <v>37500</v>
      </c>
      <c r="S1702" s="840"/>
      <c r="T1702" s="1106"/>
    </row>
    <row r="1703" spans="1:20" x14ac:dyDescent="0.25">
      <c r="C1703" s="842"/>
      <c r="G1703" s="917"/>
      <c r="H1703" s="922"/>
      <c r="I1703" s="922"/>
      <c r="J1703" s="922"/>
      <c r="K1703" s="922"/>
      <c r="L1703" s="846"/>
      <c r="M1703" s="847"/>
      <c r="N1703" s="846"/>
      <c r="O1703" s="846"/>
      <c r="P1703" s="846"/>
      <c r="Q1703" s="846"/>
      <c r="S1703" s="848"/>
    </row>
    <row r="1704" spans="1:20" x14ac:dyDescent="0.25">
      <c r="C1704" s="842"/>
      <c r="G1704" s="917"/>
      <c r="H1704" s="922"/>
      <c r="I1704" s="922"/>
      <c r="J1704" s="922"/>
      <c r="K1704" s="922"/>
      <c r="L1704" s="846"/>
      <c r="M1704" s="847"/>
      <c r="N1704" s="846"/>
      <c r="O1704" s="846"/>
      <c r="P1704" s="846"/>
      <c r="Q1704" s="846"/>
      <c r="S1704" s="848"/>
    </row>
    <row r="1705" spans="1:20" x14ac:dyDescent="0.25">
      <c r="C1705" s="842"/>
      <c r="G1705" s="917"/>
      <c r="H1705" s="922"/>
      <c r="I1705" s="922"/>
      <c r="J1705" s="922"/>
      <c r="K1705" s="922"/>
      <c r="L1705" s="846"/>
      <c r="M1705" s="847"/>
      <c r="N1705" s="846"/>
      <c r="O1705" s="846"/>
      <c r="P1705" s="846"/>
      <c r="Q1705" s="846"/>
      <c r="S1705" s="848"/>
    </row>
    <row r="1706" spans="1:20" x14ac:dyDescent="0.25">
      <c r="C1706" s="842"/>
      <c r="G1706" s="917"/>
      <c r="H1706" s="922"/>
      <c r="I1706" s="922"/>
      <c r="J1706" s="922"/>
      <c r="K1706" s="922"/>
      <c r="L1706" s="846"/>
      <c r="M1706" s="847"/>
      <c r="N1706" s="846"/>
      <c r="O1706" s="846"/>
      <c r="P1706" s="846"/>
      <c r="Q1706" s="846"/>
      <c r="S1706" s="848"/>
    </row>
    <row r="1707" spans="1:20" x14ac:dyDescent="0.25">
      <c r="C1707" s="842"/>
      <c r="G1707" s="917"/>
      <c r="H1707" s="922"/>
      <c r="I1707" s="922"/>
      <c r="J1707" s="922"/>
      <c r="K1707" s="922"/>
      <c r="L1707" s="846"/>
      <c r="M1707" s="847"/>
      <c r="N1707" s="846"/>
      <c r="O1707" s="846"/>
      <c r="P1707" s="846"/>
      <c r="Q1707" s="846"/>
      <c r="S1707" s="848"/>
    </row>
    <row r="1708" spans="1:20" x14ac:dyDescent="0.25">
      <c r="C1708" s="842"/>
      <c r="G1708" s="917"/>
      <c r="H1708" s="922"/>
      <c r="I1708" s="922"/>
      <c r="J1708" s="922"/>
      <c r="K1708" s="922"/>
      <c r="L1708" s="846"/>
      <c r="M1708" s="847"/>
      <c r="N1708" s="846"/>
      <c r="O1708" s="846"/>
      <c r="P1708" s="846"/>
      <c r="Q1708" s="846"/>
      <c r="S1708" s="848"/>
    </row>
    <row r="1709" spans="1:20" x14ac:dyDescent="0.25">
      <c r="C1709" s="842"/>
      <c r="G1709" s="917"/>
      <c r="H1709" s="922"/>
      <c r="I1709" s="922"/>
      <c r="J1709" s="922"/>
      <c r="K1709" s="922"/>
      <c r="L1709" s="846"/>
      <c r="M1709" s="847"/>
      <c r="N1709" s="846"/>
      <c r="O1709" s="846"/>
      <c r="P1709" s="846"/>
      <c r="Q1709" s="846"/>
      <c r="S1709" s="848"/>
    </row>
    <row r="1710" spans="1:20" x14ac:dyDescent="0.25">
      <c r="C1710" s="842"/>
      <c r="G1710" s="917"/>
      <c r="H1710" s="922"/>
      <c r="I1710" s="922"/>
      <c r="J1710" s="922"/>
      <c r="K1710" s="922"/>
      <c r="L1710" s="846"/>
      <c r="M1710" s="847"/>
      <c r="N1710" s="846"/>
      <c r="O1710" s="846"/>
      <c r="P1710" s="846"/>
      <c r="Q1710" s="846"/>
      <c r="S1710" s="848"/>
    </row>
    <row r="1711" spans="1:20" x14ac:dyDescent="0.25">
      <c r="C1711" s="842"/>
      <c r="G1711" s="917"/>
      <c r="H1711" s="922"/>
      <c r="I1711" s="922"/>
      <c r="J1711" s="922"/>
      <c r="K1711" s="922"/>
      <c r="L1711" s="846"/>
      <c r="M1711" s="847"/>
      <c r="N1711" s="846"/>
      <c r="O1711" s="846"/>
      <c r="P1711" s="846"/>
      <c r="Q1711" s="846"/>
      <c r="S1711" s="848"/>
    </row>
    <row r="1712" spans="1:20" x14ac:dyDescent="0.25">
      <c r="C1712" s="842"/>
      <c r="G1712" s="917"/>
      <c r="H1712" s="922"/>
      <c r="I1712" s="922"/>
      <c r="J1712" s="922"/>
      <c r="K1712" s="922"/>
      <c r="L1712" s="846"/>
      <c r="M1712" s="847"/>
      <c r="N1712" s="846"/>
      <c r="O1712" s="846"/>
      <c r="P1712" s="846"/>
      <c r="Q1712" s="846"/>
      <c r="S1712" s="848"/>
    </row>
    <row r="1713" spans="1:20" x14ac:dyDescent="0.25">
      <c r="C1713" s="842"/>
      <c r="G1713" s="917"/>
      <c r="H1713" s="922"/>
      <c r="I1713" s="922"/>
      <c r="J1713" s="922"/>
      <c r="K1713" s="922"/>
      <c r="L1713" s="846"/>
      <c r="M1713" s="847"/>
      <c r="N1713" s="846"/>
      <c r="O1713" s="846"/>
      <c r="P1713" s="846"/>
      <c r="Q1713" s="846"/>
      <c r="S1713" s="848"/>
    </row>
    <row r="1714" spans="1:20" x14ac:dyDescent="0.25">
      <c r="C1714" s="842"/>
      <c r="G1714" s="917"/>
      <c r="H1714" s="922"/>
      <c r="I1714" s="922"/>
      <c r="J1714" s="922"/>
      <c r="K1714" s="922"/>
      <c r="L1714" s="846"/>
      <c r="M1714" s="847"/>
      <c r="N1714" s="846"/>
      <c r="O1714" s="846"/>
      <c r="P1714" s="846"/>
      <c r="Q1714" s="846"/>
      <c r="S1714" s="848"/>
    </row>
    <row r="1715" spans="1:20" x14ac:dyDescent="0.25">
      <c r="C1715" s="842"/>
      <c r="G1715" s="917"/>
      <c r="H1715" s="922"/>
      <c r="I1715" s="922"/>
      <c r="J1715" s="922"/>
      <c r="K1715" s="922"/>
      <c r="L1715" s="846"/>
      <c r="M1715" s="847"/>
      <c r="N1715" s="846"/>
      <c r="O1715" s="846"/>
      <c r="P1715" s="846"/>
      <c r="Q1715" s="846"/>
      <c r="S1715" s="848"/>
    </row>
    <row r="1716" spans="1:20" x14ac:dyDescent="0.25">
      <c r="C1716" s="842"/>
      <c r="G1716" s="917"/>
      <c r="H1716" s="922"/>
      <c r="I1716" s="922"/>
      <c r="J1716" s="922"/>
      <c r="K1716" s="922"/>
      <c r="L1716" s="846"/>
      <c r="M1716" s="847"/>
      <c r="N1716" s="846"/>
      <c r="O1716" s="846"/>
      <c r="P1716" s="846"/>
      <c r="Q1716" s="846"/>
      <c r="S1716" s="848"/>
    </row>
    <row r="1717" spans="1:20" x14ac:dyDescent="0.25">
      <c r="B1717" s="1238" t="s">
        <v>2128</v>
      </c>
      <c r="C1717" s="1238"/>
      <c r="D1717" s="1238"/>
      <c r="E1717" s="1238"/>
      <c r="F1717" s="1238"/>
      <c r="G1717" s="1238"/>
      <c r="H1717" s="1238"/>
      <c r="I1717" s="1238"/>
      <c r="J1717" s="1238"/>
      <c r="K1717" s="1238"/>
      <c r="L1717" s="1238"/>
      <c r="M1717" s="1238"/>
      <c r="N1717" s="1238"/>
      <c r="O1717" s="1238"/>
      <c r="P1717" s="1238"/>
      <c r="Q1717" s="1238"/>
      <c r="R1717" s="1238"/>
      <c r="S1717" s="1238"/>
    </row>
    <row r="1718" spans="1:20" x14ac:dyDescent="0.25">
      <c r="B1718" s="881" t="s">
        <v>1602</v>
      </c>
      <c r="C1718" s="882"/>
      <c r="D1718" s="883"/>
      <c r="E1718" s="883"/>
      <c r="F1718" s="883"/>
      <c r="G1718" s="883"/>
      <c r="H1718" s="884"/>
      <c r="I1718" s="884"/>
      <c r="J1718" s="884"/>
      <c r="K1718" s="884"/>
      <c r="L1718" s="884"/>
      <c r="M1718" s="885"/>
      <c r="N1718" s="884"/>
      <c r="O1718" s="884"/>
      <c r="P1718" s="884"/>
      <c r="Q1718" s="884"/>
      <c r="R1718" s="1074"/>
      <c r="S1718" s="886"/>
    </row>
    <row r="1719" spans="1:20" s="802" customFormat="1" ht="30" x14ac:dyDescent="0.25">
      <c r="B1719" s="1234" t="s">
        <v>970</v>
      </c>
      <c r="C1719" s="1239" t="s">
        <v>938</v>
      </c>
      <c r="D1719" s="1236" t="s">
        <v>1024</v>
      </c>
      <c r="E1719" s="1230" t="s">
        <v>1025</v>
      </c>
      <c r="F1719" s="1236" t="s">
        <v>1026</v>
      </c>
      <c r="G1719" s="1232" t="s">
        <v>1027</v>
      </c>
      <c r="H1719" s="803" t="s">
        <v>1862</v>
      </c>
      <c r="I1719" s="804" t="s">
        <v>1833</v>
      </c>
      <c r="J1719" s="803" t="s">
        <v>1862</v>
      </c>
      <c r="K1719" s="1228" t="s">
        <v>1948</v>
      </c>
      <c r="L1719" s="1228" t="s">
        <v>1947</v>
      </c>
      <c r="M1719" s="805" t="s">
        <v>1818</v>
      </c>
      <c r="N1719" s="1228" t="s">
        <v>1819</v>
      </c>
      <c r="O1719" s="806" t="s">
        <v>2115</v>
      </c>
      <c r="P1719" s="1090" t="s">
        <v>2135</v>
      </c>
      <c r="Q1719" s="1090" t="s">
        <v>2136</v>
      </c>
      <c r="R1719" s="1065" t="s">
        <v>2132</v>
      </c>
      <c r="S1719" s="807" t="s">
        <v>1850</v>
      </c>
      <c r="T1719" s="1110" t="s">
        <v>1028</v>
      </c>
    </row>
    <row r="1720" spans="1:20" s="802" customFormat="1" x14ac:dyDescent="0.25">
      <c r="B1720" s="1235"/>
      <c r="C1720" s="1240"/>
      <c r="D1720" s="1237"/>
      <c r="E1720" s="1231"/>
      <c r="F1720" s="1237"/>
      <c r="G1720" s="1233"/>
      <c r="H1720" s="808" t="s">
        <v>939</v>
      </c>
      <c r="I1720" s="808" t="s">
        <v>939</v>
      </c>
      <c r="J1720" s="808" t="s">
        <v>939</v>
      </c>
      <c r="K1720" s="1229"/>
      <c r="L1720" s="1229"/>
      <c r="M1720" s="809" t="s">
        <v>939</v>
      </c>
      <c r="N1720" s="1229"/>
      <c r="O1720" s="808" t="s">
        <v>939</v>
      </c>
      <c r="P1720" s="808" t="s">
        <v>939</v>
      </c>
      <c r="Q1720" s="808" t="s">
        <v>939</v>
      </c>
      <c r="R1720" s="1066" t="s">
        <v>939</v>
      </c>
      <c r="S1720" s="810"/>
      <c r="T1720" s="1107"/>
    </row>
    <row r="1721" spans="1:20" x14ac:dyDescent="0.25">
      <c r="A1721" s="858" t="s">
        <v>799</v>
      </c>
      <c r="B1721" s="825" t="s">
        <v>25</v>
      </c>
      <c r="C1721" s="822" t="s">
        <v>59</v>
      </c>
      <c r="D1721" s="829" t="s">
        <v>21</v>
      </c>
      <c r="E1721" s="907">
        <v>0</v>
      </c>
      <c r="F1721" s="816">
        <v>23540000</v>
      </c>
      <c r="G1721" s="817" t="s">
        <v>266</v>
      </c>
      <c r="H1721" s="830">
        <v>800000</v>
      </c>
      <c r="I1721" s="830">
        <v>1200000</v>
      </c>
      <c r="J1721" s="830">
        <v>800000</v>
      </c>
      <c r="K1721" s="830">
        <f>M1721-L1721</f>
        <v>1200000</v>
      </c>
      <c r="L1721" s="830"/>
      <c r="M1721" s="826">
        <v>1200000</v>
      </c>
      <c r="N1721" s="830"/>
      <c r="O1721" s="830">
        <v>1200000</v>
      </c>
      <c r="P1721" s="830">
        <f>Q1721-O1721</f>
        <v>0</v>
      </c>
      <c r="Q1721" s="830">
        <v>1200000</v>
      </c>
      <c r="R1721" s="1068">
        <f>M1721-Q1721</f>
        <v>0</v>
      </c>
      <c r="S1721" s="820"/>
      <c r="T1721" s="1104"/>
    </row>
    <row r="1722" spans="1:20" x14ac:dyDescent="0.25">
      <c r="A1722" s="858" t="s">
        <v>799</v>
      </c>
      <c r="B1722" s="812" t="s">
        <v>3</v>
      </c>
      <c r="C1722" s="822" t="s">
        <v>4</v>
      </c>
      <c r="D1722" s="829" t="s">
        <v>21</v>
      </c>
      <c r="E1722" s="907">
        <v>0</v>
      </c>
      <c r="F1722" s="816">
        <v>23540000</v>
      </c>
      <c r="G1722" s="817" t="s">
        <v>266</v>
      </c>
      <c r="H1722" s="830">
        <v>4500000</v>
      </c>
      <c r="I1722" s="830">
        <v>23620000</v>
      </c>
      <c r="J1722" s="830">
        <v>4500000</v>
      </c>
      <c r="K1722" s="830">
        <f t="shared" ref="K1722:K1728" si="172">M1722-L1722</f>
        <v>22120000</v>
      </c>
      <c r="L1722" s="830"/>
      <c r="M1722" s="826">
        <v>22120000</v>
      </c>
      <c r="N1722" s="830"/>
      <c r="O1722" s="830">
        <v>5500000</v>
      </c>
      <c r="P1722" s="830">
        <f>Q1722-O1722</f>
        <v>3000000</v>
      </c>
      <c r="Q1722" s="830">
        <v>8500000</v>
      </c>
      <c r="R1722" s="1068">
        <f t="shared" ref="R1722:R1729" si="173">M1722-Q1722</f>
        <v>13620000</v>
      </c>
      <c r="S1722" s="820"/>
      <c r="T1722" s="1104"/>
    </row>
    <row r="1723" spans="1:20" x14ac:dyDescent="0.25">
      <c r="A1723" s="858" t="s">
        <v>799</v>
      </c>
      <c r="B1723" s="812" t="s">
        <v>52</v>
      </c>
      <c r="C1723" s="822" t="s">
        <v>53</v>
      </c>
      <c r="D1723" s="829" t="s">
        <v>21</v>
      </c>
      <c r="E1723" s="907">
        <v>0</v>
      </c>
      <c r="F1723" s="816">
        <v>23540000</v>
      </c>
      <c r="G1723" s="817" t="s">
        <v>266</v>
      </c>
      <c r="H1723" s="830">
        <v>0</v>
      </c>
      <c r="I1723" s="830">
        <v>30000</v>
      </c>
      <c r="J1723" s="830">
        <v>0</v>
      </c>
      <c r="K1723" s="830">
        <f t="shared" si="172"/>
        <v>30000</v>
      </c>
      <c r="L1723" s="830"/>
      <c r="M1723" s="826">
        <v>30000</v>
      </c>
      <c r="N1723" s="830"/>
      <c r="O1723" s="830"/>
      <c r="P1723" s="830"/>
      <c r="Q1723" s="830"/>
      <c r="R1723" s="1068">
        <f t="shared" si="173"/>
        <v>30000</v>
      </c>
      <c r="S1723" s="820"/>
      <c r="T1723" s="1104"/>
    </row>
    <row r="1724" spans="1:20" x14ac:dyDescent="0.25">
      <c r="A1724" s="858" t="s">
        <v>799</v>
      </c>
      <c r="B1724" s="812" t="s">
        <v>32</v>
      </c>
      <c r="C1724" s="822" t="s">
        <v>33</v>
      </c>
      <c r="D1724" s="829" t="s">
        <v>21</v>
      </c>
      <c r="E1724" s="907">
        <v>0</v>
      </c>
      <c r="F1724" s="816">
        <v>23540000</v>
      </c>
      <c r="G1724" s="817" t="s">
        <v>266</v>
      </c>
      <c r="H1724" s="830">
        <v>0</v>
      </c>
      <c r="I1724" s="830">
        <v>400000</v>
      </c>
      <c r="J1724" s="830">
        <v>0</v>
      </c>
      <c r="K1724" s="830">
        <f t="shared" si="172"/>
        <v>400000</v>
      </c>
      <c r="L1724" s="830"/>
      <c r="M1724" s="826">
        <v>400000</v>
      </c>
      <c r="N1724" s="830"/>
      <c r="O1724" s="830"/>
      <c r="P1724" s="830">
        <f>Q1724-O1724</f>
        <v>300000</v>
      </c>
      <c r="Q1724" s="830">
        <v>300000</v>
      </c>
      <c r="R1724" s="1068">
        <f t="shared" si="173"/>
        <v>100000</v>
      </c>
      <c r="S1724" s="820"/>
      <c r="T1724" s="1104"/>
    </row>
    <row r="1725" spans="1:20" x14ac:dyDescent="0.25">
      <c r="A1725" s="858" t="s">
        <v>799</v>
      </c>
      <c r="B1725" s="812" t="s">
        <v>123</v>
      </c>
      <c r="C1725" s="822" t="s">
        <v>124</v>
      </c>
      <c r="D1725" s="829" t="s">
        <v>21</v>
      </c>
      <c r="E1725" s="907">
        <v>0</v>
      </c>
      <c r="F1725" s="816">
        <v>23540000</v>
      </c>
      <c r="G1725" s="817" t="s">
        <v>266</v>
      </c>
      <c r="H1725" s="830">
        <v>40000</v>
      </c>
      <c r="I1725" s="830">
        <v>50000</v>
      </c>
      <c r="J1725" s="830">
        <v>40000</v>
      </c>
      <c r="K1725" s="830">
        <f t="shared" si="172"/>
        <v>50000</v>
      </c>
      <c r="L1725" s="830"/>
      <c r="M1725" s="826">
        <v>50000</v>
      </c>
      <c r="N1725" s="830"/>
      <c r="O1725" s="830"/>
      <c r="P1725" s="830"/>
      <c r="Q1725" s="830"/>
      <c r="R1725" s="1068">
        <f t="shared" si="173"/>
        <v>50000</v>
      </c>
      <c r="S1725" s="820"/>
      <c r="T1725" s="1104"/>
    </row>
    <row r="1726" spans="1:20" x14ac:dyDescent="0.25">
      <c r="A1726" s="858" t="s">
        <v>799</v>
      </c>
      <c r="B1726" s="812" t="s">
        <v>15</v>
      </c>
      <c r="C1726" s="822" t="s">
        <v>436</v>
      </c>
      <c r="D1726" s="829" t="s">
        <v>21</v>
      </c>
      <c r="E1726" s="907">
        <v>0</v>
      </c>
      <c r="F1726" s="816">
        <v>23540000</v>
      </c>
      <c r="G1726" s="817" t="s">
        <v>266</v>
      </c>
      <c r="H1726" s="830">
        <v>100000</v>
      </c>
      <c r="I1726" s="830">
        <v>300000</v>
      </c>
      <c r="J1726" s="830">
        <v>100000</v>
      </c>
      <c r="K1726" s="830">
        <f t="shared" si="172"/>
        <v>300000</v>
      </c>
      <c r="L1726" s="830"/>
      <c r="M1726" s="826">
        <v>300000</v>
      </c>
      <c r="N1726" s="830"/>
      <c r="O1726" s="830"/>
      <c r="P1726" s="830">
        <f>Q1726-O1726</f>
        <v>150000</v>
      </c>
      <c r="Q1726" s="830">
        <v>150000</v>
      </c>
      <c r="R1726" s="1068">
        <f t="shared" si="173"/>
        <v>150000</v>
      </c>
      <c r="S1726" s="820"/>
      <c r="T1726" s="1104"/>
    </row>
    <row r="1727" spans="1:20" x14ac:dyDescent="0.25">
      <c r="A1727" s="858" t="s">
        <v>799</v>
      </c>
      <c r="B1727" s="812" t="s">
        <v>19</v>
      </c>
      <c r="C1727" s="822" t="s">
        <v>20</v>
      </c>
      <c r="D1727" s="829" t="s">
        <v>21</v>
      </c>
      <c r="E1727" s="907">
        <v>0</v>
      </c>
      <c r="F1727" s="816">
        <v>23540000</v>
      </c>
      <c r="G1727" s="817" t="s">
        <v>266</v>
      </c>
      <c r="H1727" s="830">
        <v>10000</v>
      </c>
      <c r="I1727" s="830">
        <v>20000</v>
      </c>
      <c r="J1727" s="830">
        <v>10000</v>
      </c>
      <c r="K1727" s="830">
        <f t="shared" si="172"/>
        <v>20000</v>
      </c>
      <c r="L1727" s="830"/>
      <c r="M1727" s="826">
        <v>20000</v>
      </c>
      <c r="N1727" s="830"/>
      <c r="O1727" s="830"/>
      <c r="P1727" s="830"/>
      <c r="Q1727" s="830"/>
      <c r="R1727" s="1068">
        <f t="shared" si="173"/>
        <v>20000</v>
      </c>
      <c r="S1727" s="820"/>
      <c r="T1727" s="1104"/>
    </row>
    <row r="1728" spans="1:20" x14ac:dyDescent="0.25">
      <c r="A1728" s="858" t="s">
        <v>799</v>
      </c>
      <c r="B1728" s="812" t="s">
        <v>37</v>
      </c>
      <c r="C1728" s="822" t="s">
        <v>38</v>
      </c>
      <c r="D1728" s="829" t="s">
        <v>21</v>
      </c>
      <c r="E1728" s="907">
        <v>0</v>
      </c>
      <c r="F1728" s="816">
        <v>23540000</v>
      </c>
      <c r="G1728" s="817" t="s">
        <v>266</v>
      </c>
      <c r="H1728" s="830">
        <v>100000</v>
      </c>
      <c r="I1728" s="830">
        <v>200000</v>
      </c>
      <c r="J1728" s="830">
        <v>100000</v>
      </c>
      <c r="K1728" s="830">
        <f t="shared" si="172"/>
        <v>200000</v>
      </c>
      <c r="L1728" s="830"/>
      <c r="M1728" s="826">
        <v>200000</v>
      </c>
      <c r="N1728" s="830"/>
      <c r="O1728" s="830"/>
      <c r="P1728" s="830"/>
      <c r="Q1728" s="830"/>
      <c r="R1728" s="1068">
        <f t="shared" si="173"/>
        <v>200000</v>
      </c>
      <c r="S1728" s="820"/>
      <c r="T1728" s="1104"/>
    </row>
    <row r="1729" spans="1:21" x14ac:dyDescent="0.25">
      <c r="A1729" s="858" t="s">
        <v>799</v>
      </c>
      <c r="B1729" s="860"/>
      <c r="C1729" s="833" t="s">
        <v>312</v>
      </c>
      <c r="D1729" s="861" t="s">
        <v>226</v>
      </c>
      <c r="E1729" s="862" t="s">
        <v>226</v>
      </c>
      <c r="F1729" s="863" t="s">
        <v>226</v>
      </c>
      <c r="G1729" s="916" t="s">
        <v>226</v>
      </c>
      <c r="H1729" s="837">
        <f>SUM(H1721:H1728)</f>
        <v>5550000</v>
      </c>
      <c r="I1729" s="837">
        <f>SUM(I1721:I1728)</f>
        <v>25820000</v>
      </c>
      <c r="J1729" s="837">
        <f>SUM(J1721:J1728)</f>
        <v>5550000</v>
      </c>
      <c r="K1729" s="837">
        <f>SUM(K1721:K1728)</f>
        <v>24320000</v>
      </c>
      <c r="L1729" s="837"/>
      <c r="M1729" s="838">
        <f>SUM(M1721:M1728)</f>
        <v>24320000</v>
      </c>
      <c r="N1729" s="837"/>
      <c r="O1729" s="959">
        <f>SUM(O1721:O1728)</f>
        <v>6700000</v>
      </c>
      <c r="P1729" s="959">
        <f>SUM(P1721:P1728)</f>
        <v>3450000</v>
      </c>
      <c r="Q1729" s="959">
        <f>SUM(Q1721:Q1728)</f>
        <v>10150000</v>
      </c>
      <c r="R1729" s="1093">
        <f t="shared" si="173"/>
        <v>14170000</v>
      </c>
      <c r="S1729" s="840"/>
      <c r="T1729" s="1106"/>
    </row>
    <row r="1730" spans="1:21" x14ac:dyDescent="0.25">
      <c r="A1730" s="858"/>
      <c r="C1730" s="842"/>
      <c r="G1730" s="917"/>
      <c r="H1730" s="846"/>
      <c r="I1730" s="846"/>
      <c r="J1730" s="846"/>
      <c r="K1730" s="846"/>
      <c r="L1730" s="846"/>
      <c r="M1730" s="847"/>
      <c r="N1730" s="846"/>
      <c r="O1730" s="846"/>
      <c r="P1730" s="846"/>
      <c r="Q1730" s="846"/>
      <c r="S1730" s="848"/>
    </row>
    <row r="1731" spans="1:21" x14ac:dyDescent="0.25">
      <c r="A1731" s="858"/>
      <c r="C1731" s="842"/>
      <c r="G1731" s="917"/>
      <c r="H1731" s="846"/>
      <c r="I1731" s="846"/>
      <c r="J1731" s="846"/>
      <c r="K1731" s="846"/>
      <c r="L1731" s="846"/>
      <c r="M1731" s="847"/>
      <c r="N1731" s="846"/>
      <c r="O1731" s="846"/>
      <c r="P1731" s="846"/>
      <c r="Q1731" s="846"/>
      <c r="S1731" s="848"/>
    </row>
    <row r="1732" spans="1:21" x14ac:dyDescent="0.25">
      <c r="B1732" s="1238" t="s">
        <v>2128</v>
      </c>
      <c r="C1732" s="1238"/>
      <c r="D1732" s="1238"/>
      <c r="E1732" s="1238"/>
      <c r="F1732" s="1238"/>
      <c r="G1732" s="1238"/>
      <c r="H1732" s="1238"/>
      <c r="I1732" s="1238"/>
      <c r="J1732" s="1238"/>
      <c r="K1732" s="1238"/>
      <c r="L1732" s="1238"/>
      <c r="M1732" s="1238"/>
      <c r="N1732" s="1238"/>
      <c r="O1732" s="1238"/>
      <c r="P1732" s="1238"/>
      <c r="Q1732" s="1238"/>
      <c r="R1732" s="1238"/>
      <c r="S1732" s="1238"/>
    </row>
    <row r="1733" spans="1:21" x14ac:dyDescent="0.25">
      <c r="B1733" s="881" t="s">
        <v>1603</v>
      </c>
      <c r="C1733" s="882"/>
      <c r="D1733" s="883"/>
      <c r="E1733" s="883"/>
      <c r="F1733" s="883"/>
      <c r="G1733" s="883"/>
      <c r="H1733" s="884"/>
      <c r="I1733" s="884"/>
      <c r="J1733" s="884"/>
      <c r="K1733" s="884"/>
      <c r="L1733" s="884"/>
      <c r="M1733" s="885"/>
      <c r="N1733" s="884"/>
      <c r="O1733" s="884"/>
      <c r="P1733" s="884"/>
      <c r="Q1733" s="884"/>
      <c r="R1733" s="1074"/>
      <c r="S1733" s="886"/>
    </row>
    <row r="1734" spans="1:21" s="802" customFormat="1" ht="30" x14ac:dyDescent="0.25">
      <c r="B1734" s="1234" t="s">
        <v>970</v>
      </c>
      <c r="C1734" s="1239" t="s">
        <v>938</v>
      </c>
      <c r="D1734" s="1236" t="s">
        <v>1024</v>
      </c>
      <c r="E1734" s="1230" t="s">
        <v>1025</v>
      </c>
      <c r="F1734" s="1236" t="s">
        <v>1026</v>
      </c>
      <c r="G1734" s="1232" t="s">
        <v>1027</v>
      </c>
      <c r="H1734" s="803" t="s">
        <v>1862</v>
      </c>
      <c r="I1734" s="804" t="s">
        <v>1833</v>
      </c>
      <c r="J1734" s="803" t="s">
        <v>1862</v>
      </c>
      <c r="K1734" s="1228" t="s">
        <v>1948</v>
      </c>
      <c r="L1734" s="1228" t="s">
        <v>1947</v>
      </c>
      <c r="M1734" s="805" t="s">
        <v>1818</v>
      </c>
      <c r="N1734" s="1228" t="s">
        <v>1819</v>
      </c>
      <c r="O1734" s="806" t="s">
        <v>2115</v>
      </c>
      <c r="P1734" s="1090" t="s">
        <v>2135</v>
      </c>
      <c r="Q1734" s="1090" t="s">
        <v>2136</v>
      </c>
      <c r="R1734" s="1065" t="s">
        <v>2132</v>
      </c>
      <c r="S1734" s="807" t="s">
        <v>1850</v>
      </c>
      <c r="T1734" s="1110" t="s">
        <v>1028</v>
      </c>
      <c r="U1734" s="1115"/>
    </row>
    <row r="1735" spans="1:21" s="802" customFormat="1" x14ac:dyDescent="0.25">
      <c r="B1735" s="1235"/>
      <c r="C1735" s="1240"/>
      <c r="D1735" s="1237"/>
      <c r="E1735" s="1231"/>
      <c r="F1735" s="1237"/>
      <c r="G1735" s="1233"/>
      <c r="H1735" s="808" t="s">
        <v>939</v>
      </c>
      <c r="I1735" s="808" t="s">
        <v>939</v>
      </c>
      <c r="J1735" s="808" t="s">
        <v>939</v>
      </c>
      <c r="K1735" s="1229"/>
      <c r="L1735" s="1229"/>
      <c r="M1735" s="809" t="s">
        <v>939</v>
      </c>
      <c r="N1735" s="1229"/>
      <c r="O1735" s="808" t="s">
        <v>939</v>
      </c>
      <c r="P1735" s="808" t="s">
        <v>939</v>
      </c>
      <c r="Q1735" s="808" t="s">
        <v>939</v>
      </c>
      <c r="R1735" s="1066" t="s">
        <v>939</v>
      </c>
      <c r="S1735" s="810"/>
      <c r="T1735" s="1107"/>
    </row>
    <row r="1736" spans="1:21" s="831" customFormat="1" x14ac:dyDescent="0.25">
      <c r="A1736" s="858" t="s">
        <v>801</v>
      </c>
      <c r="B1736" s="825" t="s">
        <v>25</v>
      </c>
      <c r="C1736" s="822" t="s">
        <v>59</v>
      </c>
      <c r="D1736" s="829" t="s">
        <v>21</v>
      </c>
      <c r="E1736" s="907">
        <v>0</v>
      </c>
      <c r="F1736" s="816">
        <v>23540000</v>
      </c>
      <c r="G1736" s="817" t="s">
        <v>266</v>
      </c>
      <c r="H1736" s="830"/>
      <c r="I1736" s="830">
        <v>60000</v>
      </c>
      <c r="J1736" s="830"/>
      <c r="K1736" s="830">
        <f>M1736-L1736</f>
        <v>35000</v>
      </c>
      <c r="L1736" s="830"/>
      <c r="M1736" s="826">
        <v>35000</v>
      </c>
      <c r="N1736" s="830"/>
      <c r="O1736" s="830"/>
      <c r="P1736" s="830"/>
      <c r="Q1736" s="830"/>
      <c r="R1736" s="1068"/>
      <c r="S1736" s="820"/>
      <c r="T1736" s="1109"/>
    </row>
    <row r="1737" spans="1:21" x14ac:dyDescent="0.25">
      <c r="A1737" s="858" t="s">
        <v>801</v>
      </c>
      <c r="B1737" s="812" t="s">
        <v>3</v>
      </c>
      <c r="C1737" s="822" t="s">
        <v>4</v>
      </c>
      <c r="D1737" s="829" t="s">
        <v>21</v>
      </c>
      <c r="E1737" s="907">
        <v>0</v>
      </c>
      <c r="F1737" s="816">
        <v>23540000</v>
      </c>
      <c r="G1737" s="817" t="s">
        <v>266</v>
      </c>
      <c r="H1737" s="830"/>
      <c r="I1737" s="830">
        <v>90000</v>
      </c>
      <c r="J1737" s="830"/>
      <c r="K1737" s="830">
        <f t="shared" ref="K1737:K1738" si="174">M1737-L1737</f>
        <v>55000</v>
      </c>
      <c r="L1737" s="830"/>
      <c r="M1737" s="826">
        <v>55000</v>
      </c>
      <c r="N1737" s="830"/>
      <c r="O1737" s="830"/>
      <c r="P1737" s="830"/>
      <c r="Q1737" s="830"/>
      <c r="R1737" s="1068"/>
      <c r="S1737" s="820"/>
      <c r="T1737" s="1104"/>
    </row>
    <row r="1738" spans="1:21" x14ac:dyDescent="0.25">
      <c r="A1738" s="858" t="s">
        <v>801</v>
      </c>
      <c r="B1738" s="812" t="s">
        <v>11</v>
      </c>
      <c r="C1738" s="822" t="s">
        <v>12</v>
      </c>
      <c r="D1738" s="829" t="s">
        <v>21</v>
      </c>
      <c r="E1738" s="907">
        <v>0</v>
      </c>
      <c r="F1738" s="816">
        <v>23540000</v>
      </c>
      <c r="G1738" s="817" t="s">
        <v>266</v>
      </c>
      <c r="H1738" s="830"/>
      <c r="I1738" s="830">
        <v>150000</v>
      </c>
      <c r="J1738" s="830"/>
      <c r="K1738" s="830">
        <f t="shared" si="174"/>
        <v>85000</v>
      </c>
      <c r="L1738" s="830"/>
      <c r="M1738" s="826">
        <v>85000</v>
      </c>
      <c r="N1738" s="830"/>
      <c r="O1738" s="830"/>
      <c r="P1738" s="830"/>
      <c r="Q1738" s="830"/>
      <c r="R1738" s="1068"/>
      <c r="S1738" s="820"/>
      <c r="T1738" s="1104"/>
    </row>
    <row r="1739" spans="1:21" s="831" customFormat="1" x14ac:dyDescent="0.25">
      <c r="A1739" s="858" t="s">
        <v>801</v>
      </c>
      <c r="B1739" s="860"/>
      <c r="C1739" s="833" t="s">
        <v>312</v>
      </c>
      <c r="D1739" s="861" t="s">
        <v>226</v>
      </c>
      <c r="E1739" s="862" t="s">
        <v>226</v>
      </c>
      <c r="F1739" s="863" t="s">
        <v>226</v>
      </c>
      <c r="G1739" s="916" t="s">
        <v>226</v>
      </c>
      <c r="H1739" s="837">
        <v>87500</v>
      </c>
      <c r="I1739" s="837">
        <f>SUM(I1736:I1738)</f>
        <v>300000</v>
      </c>
      <c r="J1739" s="837">
        <v>87500</v>
      </c>
      <c r="K1739" s="837">
        <f>SUM(K1736:K1738)</f>
        <v>175000</v>
      </c>
      <c r="L1739" s="837"/>
      <c r="M1739" s="838">
        <f>SUM(M1736:M1738)</f>
        <v>175000</v>
      </c>
      <c r="N1739" s="837"/>
      <c r="O1739" s="959">
        <v>100000</v>
      </c>
      <c r="P1739" s="959">
        <f>Q1739-O1739</f>
        <v>37500</v>
      </c>
      <c r="Q1739" s="959">
        <v>137500</v>
      </c>
      <c r="R1739" s="1069">
        <f>M1739-Q1739</f>
        <v>37500</v>
      </c>
      <c r="S1739" s="840"/>
      <c r="T1739" s="1108"/>
    </row>
    <row r="1740" spans="1:21" s="831" customFormat="1" x14ac:dyDescent="0.25">
      <c r="A1740" s="858"/>
      <c r="B1740" s="864"/>
      <c r="C1740" s="842"/>
      <c r="D1740" s="865"/>
      <c r="E1740" s="866"/>
      <c r="F1740" s="867"/>
      <c r="G1740" s="917"/>
      <c r="H1740" s="846"/>
      <c r="I1740" s="846"/>
      <c r="J1740" s="846"/>
      <c r="K1740" s="846"/>
      <c r="L1740" s="846"/>
      <c r="M1740" s="847"/>
      <c r="N1740" s="846"/>
      <c r="O1740" s="846"/>
      <c r="P1740" s="846"/>
      <c r="Q1740" s="846"/>
      <c r="R1740" s="1070"/>
      <c r="S1740" s="848"/>
    </row>
    <row r="1741" spans="1:21" s="831" customFormat="1" x14ac:dyDescent="0.25">
      <c r="A1741" s="858"/>
      <c r="B1741" s="864"/>
      <c r="C1741" s="842"/>
      <c r="D1741" s="865"/>
      <c r="E1741" s="866"/>
      <c r="F1741" s="867"/>
      <c r="G1741" s="917"/>
      <c r="H1741" s="846"/>
      <c r="I1741" s="846"/>
      <c r="J1741" s="846"/>
      <c r="K1741" s="846"/>
      <c r="L1741" s="846"/>
      <c r="M1741" s="847"/>
      <c r="N1741" s="846"/>
      <c r="O1741" s="846"/>
      <c r="P1741" s="846"/>
      <c r="Q1741" s="846"/>
      <c r="R1741" s="1070"/>
      <c r="S1741" s="848"/>
    </row>
    <row r="1742" spans="1:21" s="831" customFormat="1" x14ac:dyDescent="0.25">
      <c r="A1742" s="858"/>
      <c r="B1742" s="864"/>
      <c r="C1742" s="842"/>
      <c r="D1742" s="865"/>
      <c r="E1742" s="866"/>
      <c r="F1742" s="867"/>
      <c r="G1742" s="917"/>
      <c r="H1742" s="846"/>
      <c r="I1742" s="846"/>
      <c r="J1742" s="846"/>
      <c r="K1742" s="846"/>
      <c r="L1742" s="846"/>
      <c r="M1742" s="847"/>
      <c r="N1742" s="846"/>
      <c r="O1742" s="846"/>
      <c r="P1742" s="846"/>
      <c r="Q1742" s="846"/>
      <c r="R1742" s="1070"/>
      <c r="S1742" s="848"/>
    </row>
    <row r="1743" spans="1:21" s="831" customFormat="1" x14ac:dyDescent="0.25">
      <c r="A1743" s="858"/>
      <c r="B1743" s="864"/>
      <c r="C1743" s="842"/>
      <c r="D1743" s="865"/>
      <c r="E1743" s="866"/>
      <c r="F1743" s="867"/>
      <c r="G1743" s="917"/>
      <c r="H1743" s="846"/>
      <c r="I1743" s="846"/>
      <c r="J1743" s="846"/>
      <c r="K1743" s="846"/>
      <c r="L1743" s="846"/>
      <c r="M1743" s="847"/>
      <c r="N1743" s="846"/>
      <c r="O1743" s="846"/>
      <c r="P1743" s="846"/>
      <c r="Q1743" s="846"/>
      <c r="R1743" s="1070"/>
      <c r="S1743" s="848"/>
    </row>
    <row r="1744" spans="1:21" s="831" customFormat="1" x14ac:dyDescent="0.25">
      <c r="A1744" s="858"/>
      <c r="B1744" s="864"/>
      <c r="C1744" s="842"/>
      <c r="D1744" s="865"/>
      <c r="E1744" s="866"/>
      <c r="F1744" s="867"/>
      <c r="G1744" s="917"/>
      <c r="H1744" s="846"/>
      <c r="I1744" s="846"/>
      <c r="J1744" s="846"/>
      <c r="K1744" s="846"/>
      <c r="L1744" s="846"/>
      <c r="M1744" s="847"/>
      <c r="N1744" s="846"/>
      <c r="O1744" s="846"/>
      <c r="P1744" s="846"/>
      <c r="Q1744" s="846"/>
      <c r="R1744" s="1070"/>
      <c r="S1744" s="848"/>
    </row>
    <row r="1745" spans="1:20" s="831" customFormat="1" x14ac:dyDescent="0.25">
      <c r="A1745" s="858"/>
      <c r="B1745" s="864"/>
      <c r="C1745" s="842"/>
      <c r="D1745" s="865"/>
      <c r="E1745" s="866"/>
      <c r="F1745" s="867"/>
      <c r="G1745" s="917"/>
      <c r="H1745" s="846"/>
      <c r="I1745" s="846"/>
      <c r="J1745" s="846"/>
      <c r="K1745" s="846"/>
      <c r="L1745" s="846"/>
      <c r="M1745" s="847"/>
      <c r="N1745" s="846"/>
      <c r="O1745" s="846"/>
      <c r="P1745" s="846"/>
      <c r="Q1745" s="846"/>
      <c r="R1745" s="1070"/>
      <c r="S1745" s="848"/>
    </row>
    <row r="1746" spans="1:20" s="831" customFormat="1" x14ac:dyDescent="0.25">
      <c r="A1746" s="858"/>
      <c r="B1746" s="864"/>
      <c r="C1746" s="842"/>
      <c r="D1746" s="865"/>
      <c r="E1746" s="866"/>
      <c r="F1746" s="867"/>
      <c r="G1746" s="917"/>
      <c r="H1746" s="846"/>
      <c r="I1746" s="846"/>
      <c r="J1746" s="846"/>
      <c r="K1746" s="846"/>
      <c r="L1746" s="846"/>
      <c r="M1746" s="847"/>
      <c r="N1746" s="846"/>
      <c r="O1746" s="846"/>
      <c r="P1746" s="846"/>
      <c r="Q1746" s="846"/>
      <c r="R1746" s="1070"/>
      <c r="S1746" s="848"/>
    </row>
    <row r="1747" spans="1:20" s="831" customFormat="1" x14ac:dyDescent="0.25">
      <c r="A1747" s="858"/>
      <c r="B1747" s="864"/>
      <c r="C1747" s="842"/>
      <c r="D1747" s="865"/>
      <c r="E1747" s="866"/>
      <c r="F1747" s="867"/>
      <c r="G1747" s="917"/>
      <c r="H1747" s="846"/>
      <c r="I1747" s="846"/>
      <c r="J1747" s="846"/>
      <c r="K1747" s="846"/>
      <c r="L1747" s="846"/>
      <c r="M1747" s="847"/>
      <c r="N1747" s="846"/>
      <c r="O1747" s="846"/>
      <c r="P1747" s="846"/>
      <c r="Q1747" s="846"/>
      <c r="R1747" s="1070"/>
      <c r="S1747" s="848"/>
    </row>
    <row r="1748" spans="1:20" s="831" customFormat="1" x14ac:dyDescent="0.25">
      <c r="A1748" s="858"/>
      <c r="B1748" s="864"/>
      <c r="C1748" s="842"/>
      <c r="D1748" s="865"/>
      <c r="E1748" s="866"/>
      <c r="F1748" s="867"/>
      <c r="G1748" s="917"/>
      <c r="H1748" s="846"/>
      <c r="I1748" s="846"/>
      <c r="J1748" s="846"/>
      <c r="K1748" s="846"/>
      <c r="L1748" s="846"/>
      <c r="M1748" s="847"/>
      <c r="N1748" s="846"/>
      <c r="O1748" s="846"/>
      <c r="P1748" s="846"/>
      <c r="Q1748" s="846"/>
      <c r="R1748" s="1070"/>
      <c r="S1748" s="848"/>
    </row>
    <row r="1749" spans="1:20" s="831" customFormat="1" x14ac:dyDescent="0.25">
      <c r="A1749" s="858"/>
      <c r="B1749" s="864"/>
      <c r="C1749" s="842"/>
      <c r="D1749" s="865"/>
      <c r="E1749" s="866"/>
      <c r="F1749" s="867"/>
      <c r="G1749" s="917"/>
      <c r="H1749" s="846"/>
      <c r="I1749" s="846"/>
      <c r="J1749" s="846"/>
      <c r="K1749" s="846"/>
      <c r="L1749" s="846"/>
      <c r="M1749" s="847"/>
      <c r="N1749" s="846"/>
      <c r="O1749" s="846"/>
      <c r="P1749" s="846"/>
      <c r="Q1749" s="846"/>
      <c r="R1749" s="1070"/>
      <c r="S1749" s="848"/>
    </row>
    <row r="1750" spans="1:20" s="831" customFormat="1" x14ac:dyDescent="0.25">
      <c r="A1750" s="858"/>
      <c r="B1750" s="864"/>
      <c r="C1750" s="842"/>
      <c r="D1750" s="865"/>
      <c r="E1750" s="866"/>
      <c r="F1750" s="867"/>
      <c r="G1750" s="917"/>
      <c r="H1750" s="846"/>
      <c r="I1750" s="846"/>
      <c r="J1750" s="846"/>
      <c r="K1750" s="846"/>
      <c r="L1750" s="846"/>
      <c r="M1750" s="847"/>
      <c r="N1750" s="846"/>
      <c r="O1750" s="846"/>
      <c r="P1750" s="846"/>
      <c r="Q1750" s="846"/>
      <c r="R1750" s="1070"/>
      <c r="S1750" s="848"/>
    </row>
    <row r="1751" spans="1:20" x14ac:dyDescent="0.25">
      <c r="B1751" s="1238" t="s">
        <v>2128</v>
      </c>
      <c r="C1751" s="1238"/>
      <c r="D1751" s="1238"/>
      <c r="E1751" s="1238"/>
      <c r="F1751" s="1238"/>
      <c r="G1751" s="1238"/>
      <c r="H1751" s="1238"/>
      <c r="I1751" s="1238"/>
      <c r="J1751" s="1238"/>
      <c r="K1751" s="1238"/>
      <c r="L1751" s="1238"/>
      <c r="M1751" s="1238"/>
      <c r="N1751" s="1238"/>
      <c r="O1751" s="1238"/>
      <c r="P1751" s="1238"/>
      <c r="Q1751" s="1238"/>
      <c r="R1751" s="1238"/>
      <c r="S1751" s="1238"/>
    </row>
    <row r="1752" spans="1:20" x14ac:dyDescent="0.25">
      <c r="B1752" s="881" t="s">
        <v>1604</v>
      </c>
      <c r="C1752" s="882"/>
      <c r="D1752" s="883"/>
      <c r="E1752" s="883"/>
      <c r="F1752" s="883"/>
      <c r="G1752" s="883"/>
      <c r="H1752" s="884"/>
      <c r="I1752" s="884"/>
      <c r="J1752" s="884"/>
      <c r="K1752" s="884"/>
      <c r="L1752" s="884"/>
      <c r="M1752" s="885"/>
      <c r="N1752" s="884"/>
      <c r="O1752" s="884"/>
      <c r="P1752" s="884"/>
      <c r="Q1752" s="884"/>
      <c r="R1752" s="1074"/>
      <c r="S1752" s="886"/>
    </row>
    <row r="1753" spans="1:20" s="802" customFormat="1" ht="30" x14ac:dyDescent="0.25">
      <c r="B1753" s="1234" t="s">
        <v>970</v>
      </c>
      <c r="C1753" s="1239" t="s">
        <v>938</v>
      </c>
      <c r="D1753" s="1236" t="s">
        <v>1024</v>
      </c>
      <c r="E1753" s="1230" t="s">
        <v>1025</v>
      </c>
      <c r="F1753" s="1236" t="s">
        <v>1026</v>
      </c>
      <c r="G1753" s="1232" t="s">
        <v>1027</v>
      </c>
      <c r="H1753" s="803" t="s">
        <v>1862</v>
      </c>
      <c r="I1753" s="804" t="s">
        <v>1833</v>
      </c>
      <c r="J1753" s="803" t="s">
        <v>1862</v>
      </c>
      <c r="K1753" s="1228" t="s">
        <v>1948</v>
      </c>
      <c r="L1753" s="1228" t="s">
        <v>1947</v>
      </c>
      <c r="M1753" s="805" t="s">
        <v>1818</v>
      </c>
      <c r="N1753" s="1228" t="s">
        <v>1819</v>
      </c>
      <c r="O1753" s="806" t="s">
        <v>2115</v>
      </c>
      <c r="P1753" s="1090" t="s">
        <v>2135</v>
      </c>
      <c r="Q1753" s="1090" t="s">
        <v>2136</v>
      </c>
      <c r="R1753" s="1065" t="s">
        <v>2132</v>
      </c>
      <c r="S1753" s="807" t="s">
        <v>1850</v>
      </c>
      <c r="T1753" s="1110" t="s">
        <v>1028</v>
      </c>
    </row>
    <row r="1754" spans="1:20" s="802" customFormat="1" x14ac:dyDescent="0.25">
      <c r="B1754" s="1235"/>
      <c r="C1754" s="1240"/>
      <c r="D1754" s="1237"/>
      <c r="E1754" s="1231"/>
      <c r="F1754" s="1237"/>
      <c r="G1754" s="1233"/>
      <c r="H1754" s="808" t="s">
        <v>939</v>
      </c>
      <c r="I1754" s="808" t="s">
        <v>939</v>
      </c>
      <c r="J1754" s="808" t="s">
        <v>939</v>
      </c>
      <c r="K1754" s="1229"/>
      <c r="L1754" s="1229"/>
      <c r="M1754" s="809" t="s">
        <v>939</v>
      </c>
      <c r="N1754" s="1229"/>
      <c r="O1754" s="808" t="s">
        <v>939</v>
      </c>
      <c r="P1754" s="808" t="s">
        <v>939</v>
      </c>
      <c r="Q1754" s="808" t="s">
        <v>939</v>
      </c>
      <c r="R1754" s="1066" t="s">
        <v>939</v>
      </c>
      <c r="S1754" s="810"/>
      <c r="T1754" s="1107"/>
    </row>
    <row r="1755" spans="1:20" x14ac:dyDescent="0.25">
      <c r="A1755" s="858" t="s">
        <v>573</v>
      </c>
      <c r="B1755" s="812" t="s">
        <v>24</v>
      </c>
      <c r="C1755" s="813" t="s">
        <v>290</v>
      </c>
      <c r="D1755" s="814" t="s">
        <v>1</v>
      </c>
      <c r="E1755" s="907">
        <v>0</v>
      </c>
      <c r="F1755" s="816">
        <v>23540000</v>
      </c>
      <c r="G1755" s="817" t="s">
        <v>266</v>
      </c>
      <c r="H1755" s="818">
        <v>43087860</v>
      </c>
      <c r="I1755" s="818">
        <v>102113580</v>
      </c>
      <c r="J1755" s="818">
        <v>43087860</v>
      </c>
      <c r="K1755" s="818">
        <f>M1755-L1755</f>
        <v>102113580</v>
      </c>
      <c r="L1755" s="818"/>
      <c r="M1755" s="819">
        <v>102113580</v>
      </c>
      <c r="N1755" s="818"/>
      <c r="O1755" s="818">
        <v>51451908</v>
      </c>
      <c r="P1755" s="818">
        <f>Q1755-O1755</f>
        <v>24422636.450000003</v>
      </c>
      <c r="Q1755" s="818">
        <v>75874544.450000003</v>
      </c>
      <c r="R1755" s="1068">
        <f>M1755-Q1755</f>
        <v>26239035.549999997</v>
      </c>
      <c r="S1755" s="909"/>
      <c r="T1755" s="1104"/>
    </row>
    <row r="1756" spans="1:20" x14ac:dyDescent="0.25">
      <c r="A1756" s="858" t="s">
        <v>573</v>
      </c>
      <c r="B1756" s="812" t="s">
        <v>2</v>
      </c>
      <c r="C1756" s="822" t="s">
        <v>60</v>
      </c>
      <c r="D1756" s="829" t="s">
        <v>21</v>
      </c>
      <c r="E1756" s="907">
        <v>0</v>
      </c>
      <c r="F1756" s="816">
        <v>23540000</v>
      </c>
      <c r="G1756" s="817" t="s">
        <v>266</v>
      </c>
      <c r="H1756" s="830">
        <v>100000</v>
      </c>
      <c r="I1756" s="830">
        <v>450000</v>
      </c>
      <c r="J1756" s="830">
        <v>100000</v>
      </c>
      <c r="K1756" s="830">
        <f>M1756-L1756</f>
        <v>450000</v>
      </c>
      <c r="L1756" s="830"/>
      <c r="M1756" s="826">
        <v>450000</v>
      </c>
      <c r="N1756" s="830"/>
      <c r="O1756" s="830"/>
      <c r="P1756" s="830"/>
      <c r="Q1756" s="830"/>
      <c r="R1756" s="1068">
        <f t="shared" ref="R1756:R1775" si="175">M1756-Q1756</f>
        <v>450000</v>
      </c>
      <c r="S1756" s="820"/>
      <c r="T1756" s="1104"/>
    </row>
    <row r="1757" spans="1:20" x14ac:dyDescent="0.25">
      <c r="A1757" s="858" t="s">
        <v>573</v>
      </c>
      <c r="B1757" s="812" t="s">
        <v>3</v>
      </c>
      <c r="C1757" s="822" t="s">
        <v>4</v>
      </c>
      <c r="D1757" s="829" t="s">
        <v>21</v>
      </c>
      <c r="E1757" s="907">
        <v>0</v>
      </c>
      <c r="F1757" s="816">
        <v>23540000</v>
      </c>
      <c r="G1757" s="817" t="s">
        <v>266</v>
      </c>
      <c r="H1757" s="830">
        <v>200000</v>
      </c>
      <c r="I1757" s="830">
        <v>500000</v>
      </c>
      <c r="J1757" s="830">
        <v>200000</v>
      </c>
      <c r="K1757" s="830">
        <f t="shared" ref="K1757:K1774" si="176">M1757-L1757</f>
        <v>500000</v>
      </c>
      <c r="L1757" s="830"/>
      <c r="M1757" s="826">
        <v>500000</v>
      </c>
      <c r="N1757" s="830"/>
      <c r="O1757" s="830"/>
      <c r="P1757" s="830"/>
      <c r="Q1757" s="830"/>
      <c r="R1757" s="1068">
        <f t="shared" si="175"/>
        <v>500000</v>
      </c>
      <c r="S1757" s="820"/>
      <c r="T1757" s="1104"/>
    </row>
    <row r="1758" spans="1:20" x14ac:dyDescent="0.25">
      <c r="A1758" s="858" t="s">
        <v>573</v>
      </c>
      <c r="B1758" s="812" t="s">
        <v>52</v>
      </c>
      <c r="C1758" s="822" t="s">
        <v>464</v>
      </c>
      <c r="D1758" s="829" t="s">
        <v>21</v>
      </c>
      <c r="E1758" s="907">
        <v>0</v>
      </c>
      <c r="F1758" s="816">
        <v>23540000</v>
      </c>
      <c r="G1758" s="817" t="s">
        <v>266</v>
      </c>
      <c r="H1758" s="830"/>
      <c r="I1758" s="830">
        <v>15000000</v>
      </c>
      <c r="J1758" s="830"/>
      <c r="K1758" s="830">
        <f t="shared" si="176"/>
        <v>7000000</v>
      </c>
      <c r="L1758" s="830"/>
      <c r="M1758" s="826">
        <v>7000000</v>
      </c>
      <c r="N1758" s="830"/>
      <c r="O1758" s="826">
        <v>1000000</v>
      </c>
      <c r="P1758" s="826">
        <f>Q1758-O1758</f>
        <v>0</v>
      </c>
      <c r="Q1758" s="826">
        <v>1000000</v>
      </c>
      <c r="R1758" s="1068">
        <f t="shared" si="175"/>
        <v>6000000</v>
      </c>
      <c r="S1758" s="820"/>
      <c r="T1758" s="1104"/>
    </row>
    <row r="1759" spans="1:20" x14ac:dyDescent="0.25">
      <c r="A1759" s="858" t="s">
        <v>573</v>
      </c>
      <c r="B1759" s="812" t="s">
        <v>117</v>
      </c>
      <c r="C1759" s="822" t="s">
        <v>803</v>
      </c>
      <c r="D1759" s="829" t="s">
        <v>21</v>
      </c>
      <c r="E1759" s="907">
        <v>0</v>
      </c>
      <c r="F1759" s="816">
        <v>23540000</v>
      </c>
      <c r="G1759" s="817" t="s">
        <v>266</v>
      </c>
      <c r="H1759" s="830"/>
      <c r="I1759" s="830">
        <v>105000</v>
      </c>
      <c r="J1759" s="830"/>
      <c r="K1759" s="830">
        <f t="shared" si="176"/>
        <v>105000</v>
      </c>
      <c r="L1759" s="830"/>
      <c r="M1759" s="826">
        <v>105000</v>
      </c>
      <c r="N1759" s="830"/>
      <c r="O1759" s="830"/>
      <c r="P1759" s="830"/>
      <c r="Q1759" s="830"/>
      <c r="R1759" s="1068">
        <f t="shared" si="175"/>
        <v>105000</v>
      </c>
      <c r="S1759" s="820"/>
      <c r="T1759" s="1104"/>
    </row>
    <row r="1760" spans="1:20" x14ac:dyDescent="0.25">
      <c r="A1760" s="858" t="s">
        <v>573</v>
      </c>
      <c r="B1760" s="812" t="s">
        <v>5</v>
      </c>
      <c r="C1760" s="822" t="s">
        <v>804</v>
      </c>
      <c r="D1760" s="829" t="s">
        <v>21</v>
      </c>
      <c r="E1760" s="907">
        <v>0</v>
      </c>
      <c r="F1760" s="816">
        <v>23540000</v>
      </c>
      <c r="G1760" s="817" t="s">
        <v>266</v>
      </c>
      <c r="H1760" s="830"/>
      <c r="I1760" s="830">
        <v>1805000</v>
      </c>
      <c r="J1760" s="830"/>
      <c r="K1760" s="830">
        <f t="shared" si="176"/>
        <v>805000</v>
      </c>
      <c r="L1760" s="830"/>
      <c r="M1760" s="826">
        <v>805000</v>
      </c>
      <c r="N1760" s="830"/>
      <c r="O1760" s="830"/>
      <c r="P1760" s="830"/>
      <c r="Q1760" s="830"/>
      <c r="R1760" s="1068">
        <f t="shared" si="175"/>
        <v>805000</v>
      </c>
      <c r="S1760" s="820"/>
      <c r="T1760" s="1104"/>
    </row>
    <row r="1761" spans="1:20" x14ac:dyDescent="0.25">
      <c r="A1761" s="858" t="s">
        <v>573</v>
      </c>
      <c r="B1761" s="812" t="s">
        <v>71</v>
      </c>
      <c r="C1761" s="822" t="s">
        <v>72</v>
      </c>
      <c r="D1761" s="829" t="s">
        <v>21</v>
      </c>
      <c r="E1761" s="907">
        <v>0</v>
      </c>
      <c r="F1761" s="816">
        <v>23540000</v>
      </c>
      <c r="G1761" s="817" t="s">
        <v>266</v>
      </c>
      <c r="H1761" s="830"/>
      <c r="I1761" s="830">
        <v>1500000</v>
      </c>
      <c r="J1761" s="830"/>
      <c r="K1761" s="830">
        <f t="shared" si="176"/>
        <v>400000</v>
      </c>
      <c r="L1761" s="830"/>
      <c r="M1761" s="826">
        <v>400000</v>
      </c>
      <c r="N1761" s="830"/>
      <c r="O1761" s="830"/>
      <c r="P1761" s="830"/>
      <c r="Q1761" s="830"/>
      <c r="R1761" s="1068">
        <f t="shared" si="175"/>
        <v>400000</v>
      </c>
      <c r="S1761" s="820"/>
      <c r="T1761" s="1104"/>
    </row>
    <row r="1762" spans="1:20" x14ac:dyDescent="0.25">
      <c r="A1762" s="858" t="s">
        <v>573</v>
      </c>
      <c r="B1762" s="812" t="s">
        <v>171</v>
      </c>
      <c r="C1762" s="822" t="s">
        <v>805</v>
      </c>
      <c r="D1762" s="829" t="s">
        <v>21</v>
      </c>
      <c r="E1762" s="907">
        <v>0</v>
      </c>
      <c r="F1762" s="816">
        <v>23540000</v>
      </c>
      <c r="G1762" s="817" t="s">
        <v>266</v>
      </c>
      <c r="H1762" s="830"/>
      <c r="I1762" s="830">
        <v>50000</v>
      </c>
      <c r="J1762" s="830"/>
      <c r="K1762" s="830">
        <f t="shared" si="176"/>
        <v>50000</v>
      </c>
      <c r="L1762" s="830"/>
      <c r="M1762" s="826">
        <v>50000</v>
      </c>
      <c r="N1762" s="830"/>
      <c r="O1762" s="830"/>
      <c r="P1762" s="830"/>
      <c r="Q1762" s="830"/>
      <c r="R1762" s="1068">
        <f t="shared" si="175"/>
        <v>50000</v>
      </c>
      <c r="S1762" s="820"/>
      <c r="T1762" s="1104"/>
    </row>
    <row r="1763" spans="1:20" x14ac:dyDescent="0.25">
      <c r="A1763" s="858" t="s">
        <v>573</v>
      </c>
      <c r="B1763" s="812" t="s">
        <v>32</v>
      </c>
      <c r="C1763" s="822" t="s">
        <v>440</v>
      </c>
      <c r="D1763" s="829" t="s">
        <v>21</v>
      </c>
      <c r="E1763" s="907">
        <v>0</v>
      </c>
      <c r="F1763" s="816">
        <v>23540000</v>
      </c>
      <c r="G1763" s="817" t="s">
        <v>266</v>
      </c>
      <c r="H1763" s="830">
        <v>75000</v>
      </c>
      <c r="I1763" s="830">
        <v>150000</v>
      </c>
      <c r="J1763" s="830">
        <v>75000</v>
      </c>
      <c r="K1763" s="830">
        <f t="shared" si="176"/>
        <v>150000</v>
      </c>
      <c r="L1763" s="830"/>
      <c r="M1763" s="826">
        <v>150000</v>
      </c>
      <c r="N1763" s="830"/>
      <c r="O1763" s="830"/>
      <c r="P1763" s="830"/>
      <c r="Q1763" s="830"/>
      <c r="R1763" s="1068">
        <f t="shared" si="175"/>
        <v>150000</v>
      </c>
      <c r="S1763" s="820"/>
      <c r="T1763" s="1104"/>
    </row>
    <row r="1764" spans="1:20" x14ac:dyDescent="0.25">
      <c r="A1764" s="858" t="s">
        <v>573</v>
      </c>
      <c r="B1764" s="812" t="s">
        <v>34</v>
      </c>
      <c r="C1764" s="822" t="s">
        <v>761</v>
      </c>
      <c r="D1764" s="829" t="s">
        <v>21</v>
      </c>
      <c r="E1764" s="907">
        <v>0</v>
      </c>
      <c r="F1764" s="816">
        <v>23540000</v>
      </c>
      <c r="G1764" s="817" t="s">
        <v>266</v>
      </c>
      <c r="H1764" s="830"/>
      <c r="I1764" s="830">
        <v>50000</v>
      </c>
      <c r="J1764" s="830"/>
      <c r="K1764" s="830">
        <f t="shared" si="176"/>
        <v>50000</v>
      </c>
      <c r="L1764" s="830"/>
      <c r="M1764" s="826">
        <v>50000</v>
      </c>
      <c r="N1764" s="830"/>
      <c r="O1764" s="830"/>
      <c r="P1764" s="830"/>
      <c r="Q1764" s="830"/>
      <c r="R1764" s="1068">
        <f t="shared" si="175"/>
        <v>50000</v>
      </c>
      <c r="S1764" s="820"/>
      <c r="T1764" s="1104"/>
    </row>
    <row r="1765" spans="1:20" x14ac:dyDescent="0.25">
      <c r="A1765" s="858" t="s">
        <v>573</v>
      </c>
      <c r="B1765" s="812" t="s">
        <v>9</v>
      </c>
      <c r="C1765" s="822" t="s">
        <v>446</v>
      </c>
      <c r="D1765" s="829" t="s">
        <v>21</v>
      </c>
      <c r="E1765" s="907">
        <v>0</v>
      </c>
      <c r="F1765" s="816">
        <v>23540000</v>
      </c>
      <c r="G1765" s="817" t="s">
        <v>266</v>
      </c>
      <c r="H1765" s="830"/>
      <c r="I1765" s="830">
        <v>150000</v>
      </c>
      <c r="J1765" s="830"/>
      <c r="K1765" s="830">
        <f t="shared" si="176"/>
        <v>100000</v>
      </c>
      <c r="L1765" s="830"/>
      <c r="M1765" s="826">
        <v>100000</v>
      </c>
      <c r="N1765" s="830"/>
      <c r="O1765" s="830"/>
      <c r="P1765" s="830"/>
      <c r="Q1765" s="830"/>
      <c r="R1765" s="1068">
        <f t="shared" si="175"/>
        <v>100000</v>
      </c>
      <c r="S1765" s="820"/>
      <c r="T1765" s="1104"/>
    </row>
    <row r="1766" spans="1:20" x14ac:dyDescent="0.25">
      <c r="A1766" s="858" t="s">
        <v>573</v>
      </c>
      <c r="B1766" s="812" t="s">
        <v>123</v>
      </c>
      <c r="C1766" s="822" t="s">
        <v>124</v>
      </c>
      <c r="D1766" s="829" t="s">
        <v>21</v>
      </c>
      <c r="E1766" s="907">
        <v>0</v>
      </c>
      <c r="F1766" s="816">
        <v>23540000</v>
      </c>
      <c r="G1766" s="817" t="s">
        <v>266</v>
      </c>
      <c r="H1766" s="830"/>
      <c r="I1766" s="830">
        <v>25000</v>
      </c>
      <c r="J1766" s="830"/>
      <c r="K1766" s="830">
        <f t="shared" si="176"/>
        <v>25000</v>
      </c>
      <c r="L1766" s="830"/>
      <c r="M1766" s="826">
        <v>25000</v>
      </c>
      <c r="N1766" s="830"/>
      <c r="O1766" s="830"/>
      <c r="P1766" s="830"/>
      <c r="Q1766" s="830"/>
      <c r="R1766" s="1068">
        <f t="shared" si="175"/>
        <v>25000</v>
      </c>
      <c r="S1766" s="820"/>
      <c r="T1766" s="1104"/>
    </row>
    <row r="1767" spans="1:20" s="828" customFormat="1" x14ac:dyDescent="0.25">
      <c r="A1767" s="939" t="s">
        <v>573</v>
      </c>
      <c r="B1767" s="812" t="s">
        <v>35</v>
      </c>
      <c r="C1767" s="822" t="s">
        <v>36</v>
      </c>
      <c r="D1767" s="823" t="s">
        <v>21</v>
      </c>
      <c r="E1767" s="907">
        <v>0</v>
      </c>
      <c r="F1767" s="812">
        <v>23540000</v>
      </c>
      <c r="G1767" s="825" t="s">
        <v>266</v>
      </c>
      <c r="H1767" s="826">
        <v>0</v>
      </c>
      <c r="I1767" s="826">
        <v>0</v>
      </c>
      <c r="J1767" s="826">
        <v>0</v>
      </c>
      <c r="K1767" s="826">
        <f t="shared" si="176"/>
        <v>120000000</v>
      </c>
      <c r="L1767" s="826"/>
      <c r="M1767" s="826">
        <v>120000000</v>
      </c>
      <c r="N1767" s="826"/>
      <c r="O1767" s="826"/>
      <c r="P1767" s="826">
        <f>Q1767-O1767</f>
        <v>117623455.81</v>
      </c>
      <c r="Q1767" s="826">
        <v>117623455.81</v>
      </c>
      <c r="R1767" s="1068">
        <f t="shared" si="175"/>
        <v>2376544.1899999976</v>
      </c>
      <c r="S1767" s="827"/>
      <c r="T1767" s="822"/>
    </row>
    <row r="1768" spans="1:20" s="828" customFormat="1" x14ac:dyDescent="0.25">
      <c r="A1768" s="939" t="s">
        <v>573</v>
      </c>
      <c r="B1768" s="812" t="s">
        <v>15</v>
      </c>
      <c r="C1768" s="822" t="s">
        <v>436</v>
      </c>
      <c r="D1768" s="823" t="s">
        <v>21</v>
      </c>
      <c r="E1768" s="907">
        <v>0</v>
      </c>
      <c r="F1768" s="812">
        <v>23540000</v>
      </c>
      <c r="G1768" s="825" t="s">
        <v>266</v>
      </c>
      <c r="H1768" s="826">
        <v>200000</v>
      </c>
      <c r="I1768" s="826">
        <v>500000</v>
      </c>
      <c r="J1768" s="826">
        <v>200000</v>
      </c>
      <c r="K1768" s="830">
        <f t="shared" si="176"/>
        <v>500000</v>
      </c>
      <c r="L1768" s="826"/>
      <c r="M1768" s="826">
        <v>500000</v>
      </c>
      <c r="N1768" s="826"/>
      <c r="O1768" s="826"/>
      <c r="P1768" s="826"/>
      <c r="Q1768" s="826"/>
      <c r="R1768" s="1068">
        <f t="shared" si="175"/>
        <v>500000</v>
      </c>
      <c r="S1768" s="827"/>
      <c r="T1768" s="822"/>
    </row>
    <row r="1769" spans="1:20" s="828" customFormat="1" x14ac:dyDescent="0.25">
      <c r="A1769" s="939" t="s">
        <v>573</v>
      </c>
      <c r="B1769" s="812" t="s">
        <v>17</v>
      </c>
      <c r="C1769" s="822" t="s">
        <v>18</v>
      </c>
      <c r="D1769" s="823" t="s">
        <v>21</v>
      </c>
      <c r="E1769" s="907">
        <v>0</v>
      </c>
      <c r="F1769" s="812">
        <v>23540000</v>
      </c>
      <c r="G1769" s="825" t="s">
        <v>266</v>
      </c>
      <c r="H1769" s="826">
        <v>100000</v>
      </c>
      <c r="I1769" s="826">
        <v>450000</v>
      </c>
      <c r="J1769" s="826">
        <v>100000</v>
      </c>
      <c r="K1769" s="830">
        <f t="shared" si="176"/>
        <v>350000</v>
      </c>
      <c r="L1769" s="826"/>
      <c r="M1769" s="826">
        <v>350000</v>
      </c>
      <c r="N1769" s="826"/>
      <c r="O1769" s="826"/>
      <c r="P1769" s="826"/>
      <c r="Q1769" s="826"/>
      <c r="R1769" s="1068">
        <f t="shared" si="175"/>
        <v>350000</v>
      </c>
      <c r="S1769" s="827"/>
      <c r="T1769" s="822"/>
    </row>
    <row r="1770" spans="1:20" s="828" customFormat="1" x14ac:dyDescent="0.25">
      <c r="A1770" s="939" t="s">
        <v>573</v>
      </c>
      <c r="B1770" s="812" t="s">
        <v>19</v>
      </c>
      <c r="C1770" s="822" t="s">
        <v>20</v>
      </c>
      <c r="D1770" s="823" t="s">
        <v>21</v>
      </c>
      <c r="E1770" s="907">
        <v>0</v>
      </c>
      <c r="F1770" s="812">
        <v>23540000</v>
      </c>
      <c r="G1770" s="825" t="s">
        <v>266</v>
      </c>
      <c r="H1770" s="826"/>
      <c r="I1770" s="826">
        <v>20000</v>
      </c>
      <c r="J1770" s="826"/>
      <c r="K1770" s="830">
        <f t="shared" si="176"/>
        <v>20000</v>
      </c>
      <c r="L1770" s="826"/>
      <c r="M1770" s="826">
        <v>20000</v>
      </c>
      <c r="N1770" s="826"/>
      <c r="O1770" s="826"/>
      <c r="P1770" s="826"/>
      <c r="Q1770" s="826"/>
      <c r="R1770" s="1068">
        <f t="shared" si="175"/>
        <v>20000</v>
      </c>
      <c r="S1770" s="827"/>
      <c r="T1770" s="822"/>
    </row>
    <row r="1771" spans="1:20" s="842" customFormat="1" x14ac:dyDescent="0.25">
      <c r="A1771" s="939" t="s">
        <v>573</v>
      </c>
      <c r="B1771" s="812" t="s">
        <v>22</v>
      </c>
      <c r="C1771" s="822" t="s">
        <v>23</v>
      </c>
      <c r="D1771" s="823" t="s">
        <v>21</v>
      </c>
      <c r="E1771" s="907">
        <v>0</v>
      </c>
      <c r="F1771" s="812">
        <v>23540000</v>
      </c>
      <c r="G1771" s="825" t="s">
        <v>266</v>
      </c>
      <c r="H1771" s="826"/>
      <c r="I1771" s="826">
        <v>50000</v>
      </c>
      <c r="J1771" s="826"/>
      <c r="K1771" s="830">
        <f t="shared" si="176"/>
        <v>50000</v>
      </c>
      <c r="L1771" s="826"/>
      <c r="M1771" s="826">
        <v>50000</v>
      </c>
      <c r="N1771" s="826"/>
      <c r="O1771" s="826"/>
      <c r="P1771" s="826"/>
      <c r="Q1771" s="826"/>
      <c r="R1771" s="1068">
        <f t="shared" si="175"/>
        <v>50000</v>
      </c>
      <c r="S1771" s="827"/>
      <c r="T1771" s="813"/>
    </row>
    <row r="1772" spans="1:20" s="828" customFormat="1" x14ac:dyDescent="0.25">
      <c r="A1772" s="939" t="s">
        <v>573</v>
      </c>
      <c r="B1772" s="812" t="s">
        <v>37</v>
      </c>
      <c r="C1772" s="822" t="s">
        <v>38</v>
      </c>
      <c r="D1772" s="823" t="s">
        <v>21</v>
      </c>
      <c r="E1772" s="907">
        <v>0</v>
      </c>
      <c r="F1772" s="812">
        <v>23540000</v>
      </c>
      <c r="G1772" s="825" t="s">
        <v>266</v>
      </c>
      <c r="H1772" s="826">
        <v>200000</v>
      </c>
      <c r="I1772" s="826">
        <v>500000</v>
      </c>
      <c r="J1772" s="826">
        <v>200000</v>
      </c>
      <c r="K1772" s="830">
        <f t="shared" si="176"/>
        <v>500000</v>
      </c>
      <c r="L1772" s="826"/>
      <c r="M1772" s="826">
        <v>500000</v>
      </c>
      <c r="N1772" s="826"/>
      <c r="O1772" s="826"/>
      <c r="P1772" s="826">
        <f>Q1772-O1772</f>
        <v>375000</v>
      </c>
      <c r="Q1772" s="826">
        <v>375000</v>
      </c>
      <c r="R1772" s="1068">
        <f t="shared" si="175"/>
        <v>125000</v>
      </c>
      <c r="S1772" s="827"/>
      <c r="T1772" s="822"/>
    </row>
    <row r="1773" spans="1:20" s="828" customFormat="1" x14ac:dyDescent="0.25">
      <c r="A1773" s="939" t="s">
        <v>573</v>
      </c>
      <c r="B1773" s="812" t="s">
        <v>99</v>
      </c>
      <c r="C1773" s="822" t="s">
        <v>100</v>
      </c>
      <c r="D1773" s="823" t="s">
        <v>21</v>
      </c>
      <c r="E1773" s="907">
        <v>0</v>
      </c>
      <c r="F1773" s="812">
        <v>23540000</v>
      </c>
      <c r="G1773" s="825" t="s">
        <v>266</v>
      </c>
      <c r="H1773" s="826">
        <v>178114715</v>
      </c>
      <c r="I1773" s="826">
        <v>80000000</v>
      </c>
      <c r="J1773" s="826">
        <v>178114715</v>
      </c>
      <c r="K1773" s="830">
        <f t="shared" si="176"/>
        <v>275000000</v>
      </c>
      <c r="L1773" s="826"/>
      <c r="M1773" s="826">
        <v>275000000</v>
      </c>
      <c r="N1773" s="826"/>
      <c r="O1773" s="826">
        <v>189735190</v>
      </c>
      <c r="P1773" s="826">
        <f t="shared" ref="P1773" si="177">Q1773-O1773</f>
        <v>44542159.150000006</v>
      </c>
      <c r="Q1773" s="826">
        <v>234277349.15000001</v>
      </c>
      <c r="R1773" s="1068">
        <f t="shared" si="175"/>
        <v>40722650.849999994</v>
      </c>
      <c r="S1773" s="827"/>
      <c r="T1773" s="822"/>
    </row>
    <row r="1774" spans="1:20" s="828" customFormat="1" x14ac:dyDescent="0.25">
      <c r="A1774" s="939" t="s">
        <v>573</v>
      </c>
      <c r="B1774" s="812" t="s">
        <v>183</v>
      </c>
      <c r="C1774" s="822" t="s">
        <v>184</v>
      </c>
      <c r="D1774" s="823" t="s">
        <v>21</v>
      </c>
      <c r="E1774" s="907">
        <v>0</v>
      </c>
      <c r="F1774" s="812">
        <v>23540000</v>
      </c>
      <c r="G1774" s="825" t="s">
        <v>266</v>
      </c>
      <c r="H1774" s="826"/>
      <c r="I1774" s="826">
        <v>3695000</v>
      </c>
      <c r="J1774" s="826"/>
      <c r="K1774" s="830">
        <f t="shared" si="176"/>
        <v>2695000</v>
      </c>
      <c r="L1774" s="826"/>
      <c r="M1774" s="826">
        <v>2695000</v>
      </c>
      <c r="N1774" s="826"/>
      <c r="O1774" s="826"/>
      <c r="P1774" s="826"/>
      <c r="Q1774" s="826"/>
      <c r="R1774" s="1068">
        <f t="shared" si="175"/>
        <v>2695000</v>
      </c>
      <c r="S1774" s="827"/>
      <c r="T1774" s="822"/>
    </row>
    <row r="1775" spans="1:20" s="828" customFormat="1" x14ac:dyDescent="0.25">
      <c r="A1775" s="939" t="s">
        <v>573</v>
      </c>
      <c r="B1775" s="860"/>
      <c r="C1775" s="833" t="s">
        <v>312</v>
      </c>
      <c r="D1775" s="887"/>
      <c r="E1775" s="897"/>
      <c r="F1775" s="860"/>
      <c r="G1775" s="982"/>
      <c r="H1775" s="983">
        <f>SUM(H1756:H1774)</f>
        <v>178989715</v>
      </c>
      <c r="I1775" s="838">
        <f>SUM(I1756:I1774)</f>
        <v>105000000</v>
      </c>
      <c r="J1775" s="983">
        <f>SUM(J1756:J1774)</f>
        <v>178989715</v>
      </c>
      <c r="K1775" s="983">
        <f>SUM(K1756:K1774)</f>
        <v>408750000</v>
      </c>
      <c r="L1775" s="838"/>
      <c r="M1775" s="838">
        <f>SUM(M1756:M1774)</f>
        <v>408750000</v>
      </c>
      <c r="N1775" s="838"/>
      <c r="O1775" s="959">
        <f>SUM(O1756:O1774)</f>
        <v>190735190</v>
      </c>
      <c r="P1775" s="959">
        <f>SUM(P1756:P1774)</f>
        <v>162540614.96000001</v>
      </c>
      <c r="Q1775" s="959">
        <f>SUM(Q1756:Q1774)</f>
        <v>353275804.96000004</v>
      </c>
      <c r="R1775" s="1093">
        <f t="shared" si="175"/>
        <v>55474195.039999962</v>
      </c>
      <c r="S1775" s="908"/>
      <c r="T1775" s="1003"/>
    </row>
    <row r="1776" spans="1:20" s="828" customFormat="1" x14ac:dyDescent="0.25">
      <c r="A1776" s="939"/>
      <c r="B1776" s="864"/>
      <c r="C1776" s="842"/>
      <c r="D1776" s="888"/>
      <c r="E1776" s="902"/>
      <c r="F1776" s="864"/>
      <c r="G1776" s="984"/>
      <c r="H1776" s="985"/>
      <c r="I1776" s="847"/>
      <c r="J1776" s="985"/>
      <c r="K1776" s="985"/>
      <c r="L1776" s="847"/>
      <c r="M1776" s="847"/>
      <c r="N1776" s="847"/>
      <c r="O1776" s="847"/>
      <c r="P1776" s="847"/>
      <c r="Q1776" s="847">
        <f>Q1775-353275804.96</f>
        <v>0</v>
      </c>
      <c r="R1776" s="1072"/>
      <c r="S1776" s="904"/>
    </row>
    <row r="1777" spans="1:20" s="828" customFormat="1" x14ac:dyDescent="0.25">
      <c r="A1777" s="939"/>
      <c r="B1777" s="864"/>
      <c r="C1777" s="842"/>
      <c r="D1777" s="888"/>
      <c r="E1777" s="902"/>
      <c r="F1777" s="864"/>
      <c r="G1777" s="984"/>
      <c r="H1777" s="985"/>
      <c r="I1777" s="847"/>
      <c r="J1777" s="985"/>
      <c r="K1777" s="985"/>
      <c r="L1777" s="847"/>
      <c r="M1777" s="847"/>
      <c r="N1777" s="847"/>
      <c r="O1777" s="847"/>
      <c r="P1777" s="847"/>
      <c r="Q1777" s="847"/>
      <c r="R1777" s="1072"/>
      <c r="S1777" s="904"/>
    </row>
    <row r="1778" spans="1:20" s="828" customFormat="1" x14ac:dyDescent="0.25">
      <c r="A1778" s="939"/>
      <c r="B1778" s="864"/>
      <c r="C1778" s="842"/>
      <c r="D1778" s="888"/>
      <c r="E1778" s="902"/>
      <c r="F1778" s="864"/>
      <c r="G1778" s="984"/>
      <c r="H1778" s="985"/>
      <c r="I1778" s="847"/>
      <c r="J1778" s="985"/>
      <c r="K1778" s="985"/>
      <c r="L1778" s="847"/>
      <c r="M1778" s="847"/>
      <c r="N1778" s="847"/>
      <c r="O1778" s="847"/>
      <c r="P1778" s="847"/>
      <c r="Q1778" s="847"/>
      <c r="R1778" s="1072"/>
      <c r="S1778" s="904"/>
    </row>
    <row r="1779" spans="1:20" s="828" customFormat="1" x14ac:dyDescent="0.25">
      <c r="A1779" s="939"/>
      <c r="B1779" s="864"/>
      <c r="C1779" s="842"/>
      <c r="D1779" s="888"/>
      <c r="E1779" s="902"/>
      <c r="F1779" s="864"/>
      <c r="G1779" s="984"/>
      <c r="H1779" s="985"/>
      <c r="I1779" s="847"/>
      <c r="J1779" s="985"/>
      <c r="K1779" s="985"/>
      <c r="L1779" s="847"/>
      <c r="M1779" s="847"/>
      <c r="N1779" s="847"/>
      <c r="O1779" s="847"/>
      <c r="P1779" s="847"/>
      <c r="Q1779" s="847"/>
      <c r="R1779" s="1072"/>
      <c r="S1779" s="904"/>
    </row>
    <row r="1780" spans="1:20" s="828" customFormat="1" x14ac:dyDescent="0.25">
      <c r="A1780" s="939"/>
      <c r="B1780" s="864"/>
      <c r="C1780" s="842"/>
      <c r="D1780" s="888"/>
      <c r="E1780" s="902"/>
      <c r="F1780" s="864"/>
      <c r="G1780" s="984"/>
      <c r="H1780" s="985"/>
      <c r="I1780" s="847"/>
      <c r="J1780" s="985"/>
      <c r="K1780" s="985"/>
      <c r="L1780" s="847"/>
      <c r="M1780" s="847"/>
      <c r="N1780" s="847"/>
      <c r="O1780" s="847"/>
      <c r="P1780" s="847"/>
      <c r="Q1780" s="847"/>
      <c r="R1780" s="1072"/>
      <c r="S1780" s="904"/>
    </row>
    <row r="1781" spans="1:20" s="828" customFormat="1" x14ac:dyDescent="0.25">
      <c r="A1781" s="939"/>
      <c r="B1781" s="864"/>
      <c r="C1781" s="842"/>
      <c r="D1781" s="888"/>
      <c r="E1781" s="902"/>
      <c r="F1781" s="864"/>
      <c r="G1781" s="984"/>
      <c r="H1781" s="985"/>
      <c r="I1781" s="847"/>
      <c r="J1781" s="985"/>
      <c r="K1781" s="985"/>
      <c r="L1781" s="847"/>
      <c r="M1781" s="847"/>
      <c r="N1781" s="847"/>
      <c r="O1781" s="847"/>
      <c r="P1781" s="847"/>
      <c r="Q1781" s="847"/>
      <c r="R1781" s="1072"/>
      <c r="S1781" s="904"/>
    </row>
    <row r="1782" spans="1:20" s="828" customFormat="1" x14ac:dyDescent="0.25">
      <c r="A1782" s="939"/>
      <c r="B1782" s="864"/>
      <c r="C1782" s="842"/>
      <c r="D1782" s="888"/>
      <c r="E1782" s="902"/>
      <c r="F1782" s="864"/>
      <c r="G1782" s="984"/>
      <c r="H1782" s="985"/>
      <c r="I1782" s="847"/>
      <c r="J1782" s="985"/>
      <c r="K1782" s="985"/>
      <c r="L1782" s="847"/>
      <c r="M1782" s="847"/>
      <c r="N1782" s="847"/>
      <c r="O1782" s="847"/>
      <c r="P1782" s="847"/>
      <c r="Q1782" s="847"/>
      <c r="R1782" s="1072"/>
      <c r="S1782" s="904"/>
    </row>
    <row r="1783" spans="1:20" s="828" customFormat="1" x14ac:dyDescent="0.25">
      <c r="A1783" s="939"/>
      <c r="B1783" s="864"/>
      <c r="C1783" s="842"/>
      <c r="D1783" s="888"/>
      <c r="E1783" s="902"/>
      <c r="F1783" s="864"/>
      <c r="G1783" s="984"/>
      <c r="H1783" s="985"/>
      <c r="I1783" s="847"/>
      <c r="J1783" s="985"/>
      <c r="K1783" s="985"/>
      <c r="L1783" s="847"/>
      <c r="M1783" s="847"/>
      <c r="N1783" s="847"/>
      <c r="O1783" s="847"/>
      <c r="P1783" s="847"/>
      <c r="Q1783" s="847"/>
      <c r="R1783" s="1072"/>
      <c r="S1783" s="904"/>
    </row>
    <row r="1784" spans="1:20" s="828" customFormat="1" x14ac:dyDescent="0.25">
      <c r="A1784" s="939"/>
      <c r="B1784" s="864"/>
      <c r="C1784" s="842"/>
      <c r="D1784" s="888"/>
      <c r="E1784" s="902"/>
      <c r="F1784" s="864"/>
      <c r="G1784" s="984"/>
      <c r="H1784" s="985"/>
      <c r="I1784" s="847"/>
      <c r="J1784" s="985"/>
      <c r="K1784" s="985"/>
      <c r="L1784" s="847"/>
      <c r="M1784" s="847"/>
      <c r="N1784" s="847"/>
      <c r="O1784" s="847"/>
      <c r="P1784" s="847"/>
      <c r="Q1784" s="847"/>
      <c r="R1784" s="1072"/>
      <c r="S1784" s="904"/>
    </row>
    <row r="1785" spans="1:20" s="828" customFormat="1" x14ac:dyDescent="0.25">
      <c r="A1785" s="939"/>
      <c r="B1785" s="864"/>
      <c r="C1785" s="842"/>
      <c r="D1785" s="888"/>
      <c r="E1785" s="902"/>
      <c r="F1785" s="864"/>
      <c r="G1785" s="984"/>
      <c r="H1785" s="985"/>
      <c r="I1785" s="847"/>
      <c r="J1785" s="985"/>
      <c r="K1785" s="985"/>
      <c r="L1785" s="847"/>
      <c r="M1785" s="847"/>
      <c r="N1785" s="847"/>
      <c r="O1785" s="847"/>
      <c r="P1785" s="847"/>
      <c r="Q1785" s="847"/>
      <c r="R1785" s="1072"/>
      <c r="S1785" s="904"/>
    </row>
    <row r="1786" spans="1:20" x14ac:dyDescent="0.25">
      <c r="B1786" s="1238" t="s">
        <v>2129</v>
      </c>
      <c r="C1786" s="1238"/>
      <c r="D1786" s="1238"/>
      <c r="E1786" s="1238"/>
      <c r="F1786" s="1238"/>
      <c r="G1786" s="1238"/>
      <c r="H1786" s="1238"/>
      <c r="I1786" s="1238"/>
      <c r="J1786" s="1238"/>
      <c r="K1786" s="1238"/>
      <c r="L1786" s="1238"/>
      <c r="M1786" s="1238"/>
      <c r="N1786" s="1238"/>
      <c r="O1786" s="1238"/>
      <c r="P1786" s="1238"/>
      <c r="Q1786" s="1238"/>
      <c r="R1786" s="1238"/>
      <c r="S1786" s="1238"/>
    </row>
    <row r="1787" spans="1:20" x14ac:dyDescent="0.25">
      <c r="B1787" s="881" t="s">
        <v>1604</v>
      </c>
      <c r="C1787" s="882"/>
      <c r="D1787" s="883"/>
      <c r="E1787" s="883"/>
      <c r="F1787" s="883"/>
      <c r="G1787" s="883"/>
      <c r="H1787" s="884"/>
      <c r="I1787" s="884"/>
      <c r="J1787" s="884"/>
      <c r="K1787" s="884"/>
      <c r="L1787" s="884"/>
      <c r="M1787" s="885"/>
      <c r="N1787" s="884"/>
      <c r="O1787" s="884"/>
      <c r="P1787" s="884"/>
      <c r="Q1787" s="884"/>
      <c r="R1787" s="1074"/>
      <c r="S1787" s="886"/>
    </row>
    <row r="1788" spans="1:20" s="802" customFormat="1" ht="30" x14ac:dyDescent="0.25">
      <c r="B1788" s="1234" t="s">
        <v>970</v>
      </c>
      <c r="C1788" s="1239" t="s">
        <v>938</v>
      </c>
      <c r="D1788" s="1236" t="s">
        <v>1024</v>
      </c>
      <c r="E1788" s="1230" t="s">
        <v>1025</v>
      </c>
      <c r="F1788" s="1236" t="s">
        <v>1026</v>
      </c>
      <c r="G1788" s="1232" t="s">
        <v>1027</v>
      </c>
      <c r="H1788" s="803" t="s">
        <v>1862</v>
      </c>
      <c r="I1788" s="804" t="s">
        <v>1833</v>
      </c>
      <c r="J1788" s="803" t="s">
        <v>1862</v>
      </c>
      <c r="K1788" s="1228" t="s">
        <v>1948</v>
      </c>
      <c r="L1788" s="1228" t="s">
        <v>1947</v>
      </c>
      <c r="M1788" s="805" t="s">
        <v>1818</v>
      </c>
      <c r="N1788" s="1228" t="s">
        <v>1819</v>
      </c>
      <c r="O1788" s="806" t="s">
        <v>2115</v>
      </c>
      <c r="P1788" s="1090" t="s">
        <v>2135</v>
      </c>
      <c r="Q1788" s="1090" t="s">
        <v>2136</v>
      </c>
      <c r="R1788" s="1065" t="s">
        <v>2132</v>
      </c>
      <c r="S1788" s="807" t="s">
        <v>1850</v>
      </c>
      <c r="T1788" s="1110" t="s">
        <v>1028</v>
      </c>
    </row>
    <row r="1789" spans="1:20" s="802" customFormat="1" x14ac:dyDescent="0.25">
      <c r="B1789" s="1235"/>
      <c r="C1789" s="1240"/>
      <c r="D1789" s="1237"/>
      <c r="E1789" s="1231"/>
      <c r="F1789" s="1237"/>
      <c r="G1789" s="1233"/>
      <c r="H1789" s="808" t="s">
        <v>939</v>
      </c>
      <c r="I1789" s="808" t="s">
        <v>939</v>
      </c>
      <c r="J1789" s="808" t="s">
        <v>939</v>
      </c>
      <c r="K1789" s="1229"/>
      <c r="L1789" s="1229"/>
      <c r="M1789" s="809" t="s">
        <v>939</v>
      </c>
      <c r="N1789" s="1229"/>
      <c r="O1789" s="808" t="s">
        <v>939</v>
      </c>
      <c r="P1789" s="808" t="s">
        <v>939</v>
      </c>
      <c r="Q1789" s="808" t="s">
        <v>939</v>
      </c>
      <c r="R1789" s="1066" t="s">
        <v>939</v>
      </c>
      <c r="S1789" s="810"/>
      <c r="T1789" s="1107"/>
    </row>
    <row r="1790" spans="1:20" s="828" customFormat="1" x14ac:dyDescent="0.25">
      <c r="A1790" s="858" t="s">
        <v>573</v>
      </c>
      <c r="B1790" s="890" t="s">
        <v>158</v>
      </c>
      <c r="C1790" s="822" t="s">
        <v>366</v>
      </c>
      <c r="D1790" s="829" t="s">
        <v>21</v>
      </c>
      <c r="E1790" s="907">
        <v>0</v>
      </c>
      <c r="F1790" s="890" t="s">
        <v>27</v>
      </c>
      <c r="G1790" s="896" t="s">
        <v>235</v>
      </c>
      <c r="H1790" s="826"/>
      <c r="I1790" s="826">
        <v>16000000</v>
      </c>
      <c r="J1790" s="826"/>
      <c r="K1790" s="826">
        <f>M1790-L1790</f>
        <v>10000000</v>
      </c>
      <c r="L1790" s="871"/>
      <c r="M1790" s="871">
        <v>10000000</v>
      </c>
      <c r="N1790" s="871"/>
      <c r="O1790" s="871"/>
      <c r="P1790" s="871">
        <f>Q1790-O1790</f>
        <v>10000000</v>
      </c>
      <c r="Q1790" s="871">
        <v>10000000</v>
      </c>
      <c r="R1790" s="826">
        <f>M1790-Q1790</f>
        <v>0</v>
      </c>
      <c r="S1790" s="827"/>
      <c r="T1790" s="822" t="s">
        <v>778</v>
      </c>
    </row>
    <row r="1791" spans="1:20" s="828" customFormat="1" x14ac:dyDescent="0.25">
      <c r="A1791" s="858" t="s">
        <v>573</v>
      </c>
      <c r="B1791" s="890" t="s">
        <v>247</v>
      </c>
      <c r="C1791" s="822" t="s">
        <v>515</v>
      </c>
      <c r="D1791" s="829" t="s">
        <v>21</v>
      </c>
      <c r="E1791" s="907">
        <v>0</v>
      </c>
      <c r="F1791" s="890" t="s">
        <v>27</v>
      </c>
      <c r="G1791" s="896" t="s">
        <v>235</v>
      </c>
      <c r="H1791" s="826"/>
      <c r="I1791" s="826">
        <v>10000000</v>
      </c>
      <c r="J1791" s="826"/>
      <c r="K1791" s="826">
        <f t="shared" ref="K1791:K1799" si="178">M1791-L1791</f>
        <v>10000000</v>
      </c>
      <c r="L1791" s="871"/>
      <c r="M1791" s="871">
        <v>10000000</v>
      </c>
      <c r="N1791" s="871"/>
      <c r="O1791" s="871"/>
      <c r="P1791" s="871">
        <f>Q1791-O1791</f>
        <v>9929299.1899999995</v>
      </c>
      <c r="Q1791" s="871">
        <v>9929299.1899999995</v>
      </c>
      <c r="R1791" s="826">
        <f t="shared" ref="R1791:R1800" si="179">M1791-Q1791</f>
        <v>70700.810000000522</v>
      </c>
      <c r="S1791" s="827"/>
      <c r="T1791" s="822" t="s">
        <v>2158</v>
      </c>
    </row>
    <row r="1792" spans="1:20" s="828" customFormat="1" x14ac:dyDescent="0.25">
      <c r="A1792" s="858" t="s">
        <v>573</v>
      </c>
      <c r="B1792" s="890" t="s">
        <v>248</v>
      </c>
      <c r="C1792" s="822" t="s">
        <v>779</v>
      </c>
      <c r="D1792" s="829" t="s">
        <v>21</v>
      </c>
      <c r="E1792" s="907">
        <v>0</v>
      </c>
      <c r="F1792" s="890" t="s">
        <v>27</v>
      </c>
      <c r="G1792" s="896" t="s">
        <v>235</v>
      </c>
      <c r="H1792" s="826"/>
      <c r="I1792" s="826">
        <v>5250000</v>
      </c>
      <c r="J1792" s="826"/>
      <c r="K1792" s="826">
        <f t="shared" si="178"/>
        <v>0</v>
      </c>
      <c r="L1792" s="871"/>
      <c r="M1792" s="871">
        <v>0</v>
      </c>
      <c r="N1792" s="871"/>
      <c r="O1792" s="871"/>
      <c r="P1792" s="871"/>
      <c r="Q1792" s="871"/>
      <c r="R1792" s="826">
        <f t="shared" si="179"/>
        <v>0</v>
      </c>
      <c r="S1792" s="827"/>
      <c r="T1792" s="822"/>
    </row>
    <row r="1793" spans="1:20" s="828" customFormat="1" x14ac:dyDescent="0.25">
      <c r="A1793" s="858" t="s">
        <v>573</v>
      </c>
      <c r="B1793" s="890" t="s">
        <v>208</v>
      </c>
      <c r="C1793" s="822" t="s">
        <v>751</v>
      </c>
      <c r="D1793" s="829" t="s">
        <v>21</v>
      </c>
      <c r="E1793" s="907">
        <v>0</v>
      </c>
      <c r="F1793" s="890" t="s">
        <v>27</v>
      </c>
      <c r="G1793" s="896" t="s">
        <v>235</v>
      </c>
      <c r="H1793" s="826"/>
      <c r="I1793" s="826">
        <v>6000000</v>
      </c>
      <c r="J1793" s="826"/>
      <c r="K1793" s="826">
        <f t="shared" si="178"/>
        <v>0</v>
      </c>
      <c r="L1793" s="871"/>
      <c r="M1793" s="871">
        <v>0</v>
      </c>
      <c r="N1793" s="871"/>
      <c r="O1793" s="871"/>
      <c r="P1793" s="871"/>
      <c r="Q1793" s="871"/>
      <c r="R1793" s="826">
        <f t="shared" si="179"/>
        <v>0</v>
      </c>
      <c r="S1793" s="827"/>
      <c r="T1793" s="822"/>
    </row>
    <row r="1794" spans="1:20" s="828" customFormat="1" x14ac:dyDescent="0.25">
      <c r="A1794" s="858" t="s">
        <v>573</v>
      </c>
      <c r="B1794" s="890" t="s">
        <v>209</v>
      </c>
      <c r="C1794" s="822" t="s">
        <v>359</v>
      </c>
      <c r="D1794" s="829" t="s">
        <v>21</v>
      </c>
      <c r="E1794" s="907">
        <v>0</v>
      </c>
      <c r="F1794" s="890" t="s">
        <v>27</v>
      </c>
      <c r="G1794" s="896" t="s">
        <v>235</v>
      </c>
      <c r="H1794" s="826">
        <v>2000000</v>
      </c>
      <c r="I1794" s="826">
        <v>2000000</v>
      </c>
      <c r="J1794" s="826">
        <v>2000000</v>
      </c>
      <c r="K1794" s="826">
        <f t="shared" si="178"/>
        <v>2000000</v>
      </c>
      <c r="L1794" s="871"/>
      <c r="M1794" s="871">
        <v>2000000</v>
      </c>
      <c r="N1794" s="871"/>
      <c r="O1794" s="871">
        <v>2000000</v>
      </c>
      <c r="P1794" s="871">
        <f>Q1794-O1794</f>
        <v>0</v>
      </c>
      <c r="Q1794" s="871">
        <v>2000000</v>
      </c>
      <c r="R1794" s="826">
        <f t="shared" si="179"/>
        <v>0</v>
      </c>
      <c r="S1794" s="827"/>
      <c r="T1794" s="822" t="s">
        <v>2160</v>
      </c>
    </row>
    <row r="1795" spans="1:20" s="828" customFormat="1" x14ac:dyDescent="0.25">
      <c r="A1795" s="858" t="s">
        <v>573</v>
      </c>
      <c r="B1795" s="890" t="s">
        <v>228</v>
      </c>
      <c r="C1795" s="822" t="s">
        <v>498</v>
      </c>
      <c r="D1795" s="829" t="s">
        <v>21</v>
      </c>
      <c r="E1795" s="907">
        <v>0</v>
      </c>
      <c r="F1795" s="890" t="s">
        <v>27</v>
      </c>
      <c r="G1795" s="896" t="s">
        <v>235</v>
      </c>
      <c r="H1795" s="826"/>
      <c r="I1795" s="826">
        <v>10000000</v>
      </c>
      <c r="J1795" s="826"/>
      <c r="K1795" s="826">
        <f t="shared" si="178"/>
        <v>0</v>
      </c>
      <c r="L1795" s="871"/>
      <c r="M1795" s="871">
        <v>0</v>
      </c>
      <c r="N1795" s="871"/>
      <c r="O1795" s="871"/>
      <c r="P1795" s="871"/>
      <c r="Q1795" s="871"/>
      <c r="R1795" s="826">
        <f t="shared" si="179"/>
        <v>0</v>
      </c>
      <c r="S1795" s="827"/>
      <c r="T1795" s="822"/>
    </row>
    <row r="1796" spans="1:20" s="828" customFormat="1" x14ac:dyDescent="0.25">
      <c r="A1796" s="858" t="s">
        <v>573</v>
      </c>
      <c r="B1796" s="890" t="s">
        <v>502</v>
      </c>
      <c r="C1796" s="822" t="s">
        <v>775</v>
      </c>
      <c r="D1796" s="829" t="s">
        <v>21</v>
      </c>
      <c r="E1796" s="907">
        <v>0</v>
      </c>
      <c r="F1796" s="890" t="s">
        <v>27</v>
      </c>
      <c r="G1796" s="896" t="s">
        <v>235</v>
      </c>
      <c r="H1796" s="826"/>
      <c r="I1796" s="826">
        <v>4000000</v>
      </c>
      <c r="J1796" s="826"/>
      <c r="K1796" s="826">
        <f t="shared" si="178"/>
        <v>0</v>
      </c>
      <c r="L1796" s="871"/>
      <c r="M1796" s="871">
        <v>0</v>
      </c>
      <c r="N1796" s="871"/>
      <c r="O1796" s="871"/>
      <c r="P1796" s="871"/>
      <c r="Q1796" s="871"/>
      <c r="R1796" s="826">
        <f t="shared" si="179"/>
        <v>0</v>
      </c>
      <c r="S1796" s="827"/>
      <c r="T1796" s="822"/>
    </row>
    <row r="1797" spans="1:20" s="828" customFormat="1" x14ac:dyDescent="0.25">
      <c r="A1797" s="858" t="s">
        <v>573</v>
      </c>
      <c r="B1797" s="890" t="s">
        <v>504</v>
      </c>
      <c r="C1797" s="822" t="s">
        <v>499</v>
      </c>
      <c r="D1797" s="829" t="s">
        <v>21</v>
      </c>
      <c r="E1797" s="907">
        <v>0</v>
      </c>
      <c r="F1797" s="890" t="s">
        <v>27</v>
      </c>
      <c r="G1797" s="896" t="s">
        <v>235</v>
      </c>
      <c r="H1797" s="826"/>
      <c r="I1797" s="826">
        <v>9750000</v>
      </c>
      <c r="J1797" s="826"/>
      <c r="K1797" s="826">
        <f t="shared" si="178"/>
        <v>0</v>
      </c>
      <c r="L1797" s="871"/>
      <c r="M1797" s="871">
        <v>0</v>
      </c>
      <c r="N1797" s="871"/>
      <c r="O1797" s="871"/>
      <c r="P1797" s="871"/>
      <c r="Q1797" s="871"/>
      <c r="R1797" s="826">
        <f t="shared" si="179"/>
        <v>0</v>
      </c>
      <c r="S1797" s="827"/>
      <c r="T1797" s="822"/>
    </row>
    <row r="1798" spans="1:20" s="828" customFormat="1" x14ac:dyDescent="0.25">
      <c r="A1798" s="858" t="s">
        <v>573</v>
      </c>
      <c r="B1798" s="890" t="s">
        <v>469</v>
      </c>
      <c r="C1798" s="822" t="s">
        <v>162</v>
      </c>
      <c r="D1798" s="829" t="s">
        <v>21</v>
      </c>
      <c r="E1798" s="907">
        <v>0</v>
      </c>
      <c r="F1798" s="890" t="s">
        <v>27</v>
      </c>
      <c r="G1798" s="896" t="s">
        <v>235</v>
      </c>
      <c r="H1798" s="826">
        <v>10000000</v>
      </c>
      <c r="I1798" s="826">
        <v>10000000</v>
      </c>
      <c r="J1798" s="826">
        <v>10000000</v>
      </c>
      <c r="K1798" s="826">
        <f t="shared" si="178"/>
        <v>10000000</v>
      </c>
      <c r="L1798" s="871"/>
      <c r="M1798" s="871">
        <v>10000000</v>
      </c>
      <c r="N1798" s="871"/>
      <c r="O1798" s="871">
        <v>10000000</v>
      </c>
      <c r="P1798" s="871">
        <f>Q1798-O1798</f>
        <v>0</v>
      </c>
      <c r="Q1798" s="871">
        <v>10000000</v>
      </c>
      <c r="R1798" s="826">
        <f t="shared" si="179"/>
        <v>0</v>
      </c>
      <c r="S1798" s="827"/>
      <c r="T1798" s="822" t="s">
        <v>2159</v>
      </c>
    </row>
    <row r="1799" spans="1:20" s="828" customFormat="1" x14ac:dyDescent="0.25">
      <c r="A1799" s="858" t="s">
        <v>573</v>
      </c>
      <c r="B1799" s="890" t="s">
        <v>467</v>
      </c>
      <c r="C1799" s="822" t="s">
        <v>163</v>
      </c>
      <c r="D1799" s="829" t="s">
        <v>21</v>
      </c>
      <c r="E1799" s="907">
        <v>0</v>
      </c>
      <c r="F1799" s="890" t="s">
        <v>27</v>
      </c>
      <c r="G1799" s="896" t="s">
        <v>235</v>
      </c>
      <c r="H1799" s="826"/>
      <c r="I1799" s="826">
        <v>10000000</v>
      </c>
      <c r="J1799" s="826"/>
      <c r="K1799" s="826">
        <f t="shared" si="178"/>
        <v>0</v>
      </c>
      <c r="L1799" s="871"/>
      <c r="M1799" s="871">
        <v>0</v>
      </c>
      <c r="N1799" s="871"/>
      <c r="O1799" s="871"/>
      <c r="P1799" s="871"/>
      <c r="Q1799" s="871"/>
      <c r="R1799" s="826">
        <f t="shared" si="179"/>
        <v>0</v>
      </c>
      <c r="S1799" s="827"/>
      <c r="T1799" s="822"/>
    </row>
    <row r="1800" spans="1:20" s="828" customFormat="1" x14ac:dyDescent="0.25">
      <c r="A1800" s="858" t="s">
        <v>573</v>
      </c>
      <c r="B1800" s="887"/>
      <c r="C1800" s="833" t="s">
        <v>26</v>
      </c>
      <c r="D1800" s="887"/>
      <c r="E1800" s="897"/>
      <c r="F1800" s="887"/>
      <c r="G1800" s="898"/>
      <c r="H1800" s="838">
        <f>SUM(H1790:H1799)</f>
        <v>12000000</v>
      </c>
      <c r="I1800" s="838">
        <f>SUM(I1790:I1799)</f>
        <v>83000000</v>
      </c>
      <c r="J1800" s="838">
        <f>SUM(J1790:J1799)</f>
        <v>12000000</v>
      </c>
      <c r="K1800" s="838">
        <f>SUM(K1790:K1799)</f>
        <v>32000000</v>
      </c>
      <c r="L1800" s="768"/>
      <c r="M1800" s="768">
        <f>SUM(M1790:M1799)</f>
        <v>32000000</v>
      </c>
      <c r="N1800" s="768"/>
      <c r="O1800" s="899">
        <f>SUM(O1790:O1799)</f>
        <v>12000000</v>
      </c>
      <c r="P1800" s="899">
        <f>SUM(P1790:P1799)</f>
        <v>19929299.189999998</v>
      </c>
      <c r="Q1800" s="899">
        <f>SUM(Q1790:Q1799)</f>
        <v>31929299.189999998</v>
      </c>
      <c r="R1800" s="1097">
        <f t="shared" si="179"/>
        <v>70700.810000002384</v>
      </c>
      <c r="S1800" s="908"/>
      <c r="T1800" s="1003"/>
    </row>
    <row r="1801" spans="1:20" s="828" customFormat="1" x14ac:dyDescent="0.25">
      <c r="B1801" s="888"/>
      <c r="C1801" s="842"/>
      <c r="D1801" s="888"/>
      <c r="E1801" s="902"/>
      <c r="F1801" s="888"/>
      <c r="G1801" s="903"/>
      <c r="H1801" s="924"/>
      <c r="I1801" s="924"/>
      <c r="J1801" s="924"/>
      <c r="K1801" s="924"/>
      <c r="L1801" s="771"/>
      <c r="M1801" s="771"/>
      <c r="N1801" s="771"/>
      <c r="O1801" s="771"/>
      <c r="P1801" s="771"/>
      <c r="Q1801" s="771"/>
      <c r="R1801" s="771"/>
      <c r="S1801" s="904"/>
    </row>
    <row r="1802" spans="1:20" s="828" customFormat="1" x14ac:dyDescent="0.25">
      <c r="B1802" s="888"/>
      <c r="C1802" s="842"/>
      <c r="D1802" s="888"/>
      <c r="E1802" s="902"/>
      <c r="F1802" s="888"/>
      <c r="G1802" s="903"/>
      <c r="H1802" s="924"/>
      <c r="I1802" s="924"/>
      <c r="J1802" s="924"/>
      <c r="K1802" s="924"/>
      <c r="L1802" s="771"/>
      <c r="M1802" s="771"/>
      <c r="N1802" s="771"/>
      <c r="O1802" s="771"/>
      <c r="P1802" s="771"/>
      <c r="Q1802" s="771"/>
      <c r="R1802" s="771"/>
      <c r="S1802" s="904"/>
    </row>
    <row r="1803" spans="1:20" s="828" customFormat="1" x14ac:dyDescent="0.25">
      <c r="B1803" s="888"/>
      <c r="C1803" s="842"/>
      <c r="D1803" s="888"/>
      <c r="E1803" s="902"/>
      <c r="F1803" s="888"/>
      <c r="G1803" s="903"/>
      <c r="H1803" s="924"/>
      <c r="I1803" s="924"/>
      <c r="J1803" s="924"/>
      <c r="K1803" s="924"/>
      <c r="L1803" s="771"/>
      <c r="M1803" s="771"/>
      <c r="N1803" s="771"/>
      <c r="O1803" s="771"/>
      <c r="P1803" s="771"/>
      <c r="Q1803" s="771"/>
      <c r="R1803" s="771"/>
      <c r="S1803" s="904"/>
    </row>
    <row r="1804" spans="1:20" s="828" customFormat="1" x14ac:dyDescent="0.25">
      <c r="B1804" s="888"/>
      <c r="C1804" s="842"/>
      <c r="D1804" s="888"/>
      <c r="E1804" s="902"/>
      <c r="F1804" s="888"/>
      <c r="G1804" s="903"/>
      <c r="H1804" s="924"/>
      <c r="I1804" s="924"/>
      <c r="J1804" s="924"/>
      <c r="K1804" s="924"/>
      <c r="L1804" s="771"/>
      <c r="M1804" s="771"/>
      <c r="N1804" s="771"/>
      <c r="O1804" s="771"/>
      <c r="P1804" s="771"/>
      <c r="Q1804" s="771"/>
      <c r="R1804" s="771"/>
      <c r="S1804" s="904"/>
    </row>
    <row r="1805" spans="1:20" s="828" customFormat="1" x14ac:dyDescent="0.25">
      <c r="B1805" s="888"/>
      <c r="C1805" s="842"/>
      <c r="D1805" s="888"/>
      <c r="E1805" s="902"/>
      <c r="F1805" s="888"/>
      <c r="G1805" s="903"/>
      <c r="H1805" s="924"/>
      <c r="I1805" s="924"/>
      <c r="J1805" s="924"/>
      <c r="K1805" s="924"/>
      <c r="L1805" s="771"/>
      <c r="M1805" s="771"/>
      <c r="N1805" s="771"/>
      <c r="O1805" s="771"/>
      <c r="P1805" s="771"/>
      <c r="Q1805" s="771"/>
      <c r="R1805" s="771"/>
      <c r="S1805" s="904"/>
    </row>
    <row r="1806" spans="1:20" s="828" customFormat="1" x14ac:dyDescent="0.25">
      <c r="B1806" s="888"/>
      <c r="C1806" s="842"/>
      <c r="D1806" s="888"/>
      <c r="E1806" s="902"/>
      <c r="F1806" s="888"/>
      <c r="G1806" s="903"/>
      <c r="H1806" s="924"/>
      <c r="I1806" s="924"/>
      <c r="J1806" s="924"/>
      <c r="K1806" s="924"/>
      <c r="L1806" s="771"/>
      <c r="M1806" s="771"/>
      <c r="N1806" s="771"/>
      <c r="O1806" s="771"/>
      <c r="P1806" s="771"/>
      <c r="Q1806" s="771"/>
      <c r="R1806" s="771"/>
      <c r="S1806" s="904"/>
    </row>
    <row r="1807" spans="1:20" s="828" customFormat="1" x14ac:dyDescent="0.25">
      <c r="B1807" s="888"/>
      <c r="C1807" s="842"/>
      <c r="D1807" s="888"/>
      <c r="E1807" s="902"/>
      <c r="F1807" s="888"/>
      <c r="G1807" s="903"/>
      <c r="H1807" s="924"/>
      <c r="I1807" s="924"/>
      <c r="J1807" s="924"/>
      <c r="K1807" s="924"/>
      <c r="L1807" s="771"/>
      <c r="M1807" s="771"/>
      <c r="N1807" s="771"/>
      <c r="O1807" s="771"/>
      <c r="P1807" s="771"/>
      <c r="Q1807" s="771"/>
      <c r="R1807" s="771"/>
      <c r="S1807" s="904"/>
    </row>
    <row r="1808" spans="1:20" s="828" customFormat="1" x14ac:dyDescent="0.25">
      <c r="B1808" s="888"/>
      <c r="C1808" s="842"/>
      <c r="D1808" s="888"/>
      <c r="E1808" s="902"/>
      <c r="F1808" s="888"/>
      <c r="G1808" s="903"/>
      <c r="H1808" s="924"/>
      <c r="I1808" s="924"/>
      <c r="J1808" s="924"/>
      <c r="K1808" s="924"/>
      <c r="L1808" s="771"/>
      <c r="M1808" s="771"/>
      <c r="N1808" s="771"/>
      <c r="O1808" s="771"/>
      <c r="P1808" s="771"/>
      <c r="Q1808" s="771"/>
      <c r="R1808" s="771"/>
      <c r="S1808" s="904"/>
    </row>
    <row r="1809" spans="2:20" s="828" customFormat="1" x14ac:dyDescent="0.25">
      <c r="B1809" s="888"/>
      <c r="C1809" s="842"/>
      <c r="D1809" s="888"/>
      <c r="E1809" s="902"/>
      <c r="F1809" s="888"/>
      <c r="G1809" s="903"/>
      <c r="H1809" s="924"/>
      <c r="I1809" s="924"/>
      <c r="J1809" s="924"/>
      <c r="K1809" s="924"/>
      <c r="L1809" s="771"/>
      <c r="M1809" s="771"/>
      <c r="N1809" s="771"/>
      <c r="O1809" s="771"/>
      <c r="P1809" s="771"/>
      <c r="Q1809" s="771"/>
      <c r="R1809" s="771"/>
      <c r="S1809" s="904"/>
    </row>
    <row r="1810" spans="2:20" s="828" customFormat="1" x14ac:dyDescent="0.25">
      <c r="B1810" s="888"/>
      <c r="C1810" s="842"/>
      <c r="D1810" s="888"/>
      <c r="E1810" s="902"/>
      <c r="F1810" s="888"/>
      <c r="G1810" s="903"/>
      <c r="H1810" s="924"/>
      <c r="I1810" s="924"/>
      <c r="J1810" s="924"/>
      <c r="K1810" s="924"/>
      <c r="L1810" s="771"/>
      <c r="M1810" s="771"/>
      <c r="N1810" s="771"/>
      <c r="O1810" s="771"/>
      <c r="P1810" s="771"/>
      <c r="Q1810" s="771"/>
      <c r="R1810" s="771"/>
      <c r="S1810" s="904"/>
    </row>
    <row r="1811" spans="2:20" s="828" customFormat="1" x14ac:dyDescent="0.25">
      <c r="B1811" s="888"/>
      <c r="C1811" s="842"/>
      <c r="D1811" s="888"/>
      <c r="E1811" s="902"/>
      <c r="F1811" s="888"/>
      <c r="G1811" s="903"/>
      <c r="H1811" s="924"/>
      <c r="I1811" s="924"/>
      <c r="J1811" s="924"/>
      <c r="K1811" s="924"/>
      <c r="L1811" s="771"/>
      <c r="M1811" s="771"/>
      <c r="N1811" s="771"/>
      <c r="O1811" s="771"/>
      <c r="P1811" s="771"/>
      <c r="Q1811" s="771"/>
      <c r="R1811" s="771"/>
      <c r="S1811" s="904"/>
    </row>
    <row r="1812" spans="2:20" s="828" customFormat="1" x14ac:dyDescent="0.25">
      <c r="B1812" s="888"/>
      <c r="C1812" s="842"/>
      <c r="D1812" s="888"/>
      <c r="E1812" s="902"/>
      <c r="F1812" s="888"/>
      <c r="G1812" s="903"/>
      <c r="H1812" s="924"/>
      <c r="I1812" s="924"/>
      <c r="J1812" s="924"/>
      <c r="K1812" s="924"/>
      <c r="L1812" s="771"/>
      <c r="M1812" s="771"/>
      <c r="N1812" s="771"/>
      <c r="O1812" s="771"/>
      <c r="P1812" s="771"/>
      <c r="Q1812" s="771"/>
      <c r="R1812" s="771"/>
      <c r="S1812" s="904"/>
    </row>
    <row r="1813" spans="2:20" s="828" customFormat="1" x14ac:dyDescent="0.25">
      <c r="B1813" s="888"/>
      <c r="C1813" s="842"/>
      <c r="D1813" s="888"/>
      <c r="E1813" s="902"/>
      <c r="F1813" s="888"/>
      <c r="G1813" s="903"/>
      <c r="H1813" s="924"/>
      <c r="I1813" s="924"/>
      <c r="J1813" s="924"/>
      <c r="K1813" s="924"/>
      <c r="L1813" s="771"/>
      <c r="M1813" s="771"/>
      <c r="N1813" s="771"/>
      <c r="O1813" s="771"/>
      <c r="P1813" s="771"/>
      <c r="Q1813" s="771"/>
      <c r="R1813" s="771"/>
      <c r="S1813" s="904"/>
    </row>
    <row r="1814" spans="2:20" s="828" customFormat="1" x14ac:dyDescent="0.25">
      <c r="B1814" s="888"/>
      <c r="C1814" s="842"/>
      <c r="D1814" s="888"/>
      <c r="E1814" s="902"/>
      <c r="F1814" s="888"/>
      <c r="G1814" s="903"/>
      <c r="H1814" s="924"/>
      <c r="I1814" s="924"/>
      <c r="J1814" s="924"/>
      <c r="K1814" s="924"/>
      <c r="L1814" s="771"/>
      <c r="M1814" s="771"/>
      <c r="N1814" s="771"/>
      <c r="O1814" s="771"/>
      <c r="P1814" s="771"/>
      <c r="Q1814" s="771"/>
      <c r="R1814" s="771"/>
      <c r="S1814" s="904"/>
    </row>
    <row r="1815" spans="2:20" s="828" customFormat="1" x14ac:dyDescent="0.25">
      <c r="B1815" s="888"/>
      <c r="C1815" s="842"/>
      <c r="D1815" s="888"/>
      <c r="E1815" s="902"/>
      <c r="F1815" s="888"/>
      <c r="G1815" s="903"/>
      <c r="H1815" s="924"/>
      <c r="I1815" s="924"/>
      <c r="J1815" s="924"/>
      <c r="K1815" s="924"/>
      <c r="L1815" s="771"/>
      <c r="M1815" s="771"/>
      <c r="N1815" s="771"/>
      <c r="O1815" s="771"/>
      <c r="P1815" s="771"/>
      <c r="Q1815" s="771"/>
      <c r="R1815" s="771"/>
      <c r="S1815" s="904"/>
    </row>
    <row r="1816" spans="2:20" s="828" customFormat="1" x14ac:dyDescent="0.25">
      <c r="B1816" s="888"/>
      <c r="C1816" s="842"/>
      <c r="D1816" s="888"/>
      <c r="E1816" s="902"/>
      <c r="F1816" s="888"/>
      <c r="G1816" s="903"/>
      <c r="H1816" s="924"/>
      <c r="I1816" s="924"/>
      <c r="J1816" s="924"/>
      <c r="K1816" s="924"/>
      <c r="L1816" s="771"/>
      <c r="M1816" s="771"/>
      <c r="N1816" s="771"/>
      <c r="O1816" s="771"/>
      <c r="P1816" s="771"/>
      <c r="Q1816" s="771"/>
      <c r="R1816" s="771"/>
      <c r="S1816" s="904"/>
    </row>
    <row r="1817" spans="2:20" s="828" customFormat="1" x14ac:dyDescent="0.25">
      <c r="B1817" s="888"/>
      <c r="C1817" s="842"/>
      <c r="D1817" s="888"/>
      <c r="E1817" s="902"/>
      <c r="F1817" s="888"/>
      <c r="G1817" s="903"/>
      <c r="H1817" s="924"/>
      <c r="I1817" s="924"/>
      <c r="J1817" s="924"/>
      <c r="K1817" s="924"/>
      <c r="L1817" s="771"/>
      <c r="M1817" s="771"/>
      <c r="N1817" s="771"/>
      <c r="O1817" s="771"/>
      <c r="P1817" s="771"/>
      <c r="Q1817" s="771"/>
      <c r="R1817" s="771"/>
      <c r="S1817" s="904"/>
    </row>
    <row r="1818" spans="2:20" s="828" customFormat="1" x14ac:dyDescent="0.25">
      <c r="B1818" s="888"/>
      <c r="C1818" s="842"/>
      <c r="D1818" s="888"/>
      <c r="E1818" s="902"/>
      <c r="F1818" s="888"/>
      <c r="G1818" s="903"/>
      <c r="H1818" s="924"/>
      <c r="I1818" s="924"/>
      <c r="J1818" s="924"/>
      <c r="K1818" s="924"/>
      <c r="L1818" s="771"/>
      <c r="M1818" s="771"/>
      <c r="N1818" s="771"/>
      <c r="O1818" s="771"/>
      <c r="P1818" s="771"/>
      <c r="Q1818" s="771"/>
      <c r="R1818" s="771"/>
      <c r="S1818" s="904"/>
    </row>
    <row r="1819" spans="2:20" s="828" customFormat="1" x14ac:dyDescent="0.25">
      <c r="B1819" s="888"/>
      <c r="C1819" s="842"/>
      <c r="D1819" s="888"/>
      <c r="E1819" s="902"/>
      <c r="F1819" s="888"/>
      <c r="G1819" s="903"/>
      <c r="H1819" s="924"/>
      <c r="I1819" s="924"/>
      <c r="J1819" s="924"/>
      <c r="K1819" s="924"/>
      <c r="L1819" s="771"/>
      <c r="M1819" s="771"/>
      <c r="N1819" s="771"/>
      <c r="O1819" s="771"/>
      <c r="P1819" s="771"/>
      <c r="Q1819" s="771"/>
      <c r="R1819" s="771"/>
      <c r="S1819" s="904"/>
    </row>
    <row r="1820" spans="2:20" s="828" customFormat="1" x14ac:dyDescent="0.25">
      <c r="B1820" s="888"/>
      <c r="C1820" s="842"/>
      <c r="D1820" s="888"/>
      <c r="E1820" s="902"/>
      <c r="F1820" s="888"/>
      <c r="G1820" s="903"/>
      <c r="H1820" s="924"/>
      <c r="I1820" s="924"/>
      <c r="J1820" s="924"/>
      <c r="K1820" s="924"/>
      <c r="L1820" s="771"/>
      <c r="M1820" s="771"/>
      <c r="N1820" s="771"/>
      <c r="O1820" s="771"/>
      <c r="P1820" s="771"/>
      <c r="Q1820" s="771"/>
      <c r="R1820" s="1075"/>
      <c r="S1820" s="904"/>
    </row>
    <row r="1821" spans="2:20" x14ac:dyDescent="0.25">
      <c r="B1821" s="1238" t="s">
        <v>2128</v>
      </c>
      <c r="C1821" s="1238"/>
      <c r="D1821" s="1238"/>
      <c r="E1821" s="1238"/>
      <c r="F1821" s="1238"/>
      <c r="G1821" s="1238"/>
      <c r="H1821" s="1238"/>
      <c r="I1821" s="1238"/>
      <c r="J1821" s="1238"/>
      <c r="K1821" s="1238"/>
      <c r="L1821" s="1238"/>
      <c r="M1821" s="1238"/>
      <c r="N1821" s="1238"/>
      <c r="O1821" s="1238"/>
      <c r="P1821" s="1238"/>
      <c r="Q1821" s="1238"/>
      <c r="R1821" s="1238"/>
      <c r="S1821" s="1238"/>
    </row>
    <row r="1822" spans="2:20" x14ac:dyDescent="0.25">
      <c r="B1822" s="881" t="s">
        <v>1605</v>
      </c>
      <c r="C1822" s="882"/>
      <c r="D1822" s="883"/>
      <c r="E1822" s="883"/>
      <c r="F1822" s="883"/>
      <c r="G1822" s="883"/>
      <c r="H1822" s="884"/>
      <c r="I1822" s="884"/>
      <c r="J1822" s="884"/>
      <c r="K1822" s="884"/>
      <c r="L1822" s="884"/>
      <c r="M1822" s="885"/>
      <c r="N1822" s="884"/>
      <c r="O1822" s="884"/>
      <c r="P1822" s="884"/>
      <c r="Q1822" s="884"/>
      <c r="R1822" s="1074"/>
      <c r="S1822" s="886"/>
    </row>
    <row r="1823" spans="2:20" s="802" customFormat="1" ht="30" x14ac:dyDescent="0.25">
      <c r="B1823" s="1234" t="s">
        <v>970</v>
      </c>
      <c r="C1823" s="1239" t="s">
        <v>938</v>
      </c>
      <c r="D1823" s="1236" t="s">
        <v>1024</v>
      </c>
      <c r="E1823" s="1230" t="s">
        <v>1025</v>
      </c>
      <c r="F1823" s="1236" t="s">
        <v>1026</v>
      </c>
      <c r="G1823" s="1232" t="s">
        <v>1027</v>
      </c>
      <c r="H1823" s="803" t="s">
        <v>1862</v>
      </c>
      <c r="I1823" s="804" t="s">
        <v>1833</v>
      </c>
      <c r="J1823" s="803" t="s">
        <v>1862</v>
      </c>
      <c r="K1823" s="1228" t="s">
        <v>1948</v>
      </c>
      <c r="L1823" s="1228" t="s">
        <v>1947</v>
      </c>
      <c r="M1823" s="805" t="s">
        <v>1818</v>
      </c>
      <c r="N1823" s="1228" t="s">
        <v>1819</v>
      </c>
      <c r="O1823" s="806" t="s">
        <v>2115</v>
      </c>
      <c r="P1823" s="1090" t="s">
        <v>2135</v>
      </c>
      <c r="Q1823" s="1090" t="s">
        <v>2136</v>
      </c>
      <c r="R1823" s="1065" t="s">
        <v>2132</v>
      </c>
      <c r="S1823" s="807" t="s">
        <v>1850</v>
      </c>
      <c r="T1823" s="1110" t="s">
        <v>1028</v>
      </c>
    </row>
    <row r="1824" spans="2:20" s="802" customFormat="1" x14ac:dyDescent="0.25">
      <c r="B1824" s="1235"/>
      <c r="C1824" s="1240"/>
      <c r="D1824" s="1237"/>
      <c r="E1824" s="1231"/>
      <c r="F1824" s="1237"/>
      <c r="G1824" s="1233"/>
      <c r="H1824" s="808" t="s">
        <v>939</v>
      </c>
      <c r="I1824" s="808" t="s">
        <v>939</v>
      </c>
      <c r="J1824" s="808" t="s">
        <v>939</v>
      </c>
      <c r="K1824" s="1229"/>
      <c r="L1824" s="1229"/>
      <c r="M1824" s="809" t="s">
        <v>939</v>
      </c>
      <c r="N1824" s="1229"/>
      <c r="O1824" s="808" t="s">
        <v>939</v>
      </c>
      <c r="P1824" s="808" t="s">
        <v>939</v>
      </c>
      <c r="Q1824" s="808" t="s">
        <v>939</v>
      </c>
      <c r="R1824" s="1066" t="s">
        <v>939</v>
      </c>
      <c r="S1824" s="810"/>
      <c r="T1824" s="1107"/>
    </row>
    <row r="1825" spans="1:20" x14ac:dyDescent="0.25">
      <c r="A1825" s="858" t="s">
        <v>49</v>
      </c>
      <c r="B1825" s="812" t="s">
        <v>24</v>
      </c>
      <c r="C1825" s="813" t="s">
        <v>290</v>
      </c>
      <c r="D1825" s="814" t="s">
        <v>1</v>
      </c>
      <c r="E1825" s="907">
        <v>0</v>
      </c>
      <c r="F1825" s="816" t="s">
        <v>27</v>
      </c>
      <c r="G1825" s="817" t="s">
        <v>266</v>
      </c>
      <c r="H1825" s="818">
        <v>54712106</v>
      </c>
      <c r="I1825" s="818">
        <v>125875220</v>
      </c>
      <c r="J1825" s="818">
        <v>54712106</v>
      </c>
      <c r="K1825" s="818">
        <f>M1825-L1825</f>
        <v>140875220</v>
      </c>
      <c r="L1825" s="818"/>
      <c r="M1825" s="819">
        <v>140875220</v>
      </c>
      <c r="N1825" s="818"/>
      <c r="O1825" s="818">
        <v>65891813</v>
      </c>
      <c r="P1825" s="818">
        <f>Q1825-O1825</f>
        <v>36502865.609999999</v>
      </c>
      <c r="Q1825" s="818">
        <v>102394678.61</v>
      </c>
      <c r="R1825" s="1068">
        <f>M1825-Q1825</f>
        <v>38480541.390000001</v>
      </c>
      <c r="S1825" s="820"/>
      <c r="T1825" s="1117"/>
    </row>
    <row r="1826" spans="1:20" x14ac:dyDescent="0.25">
      <c r="A1826" s="858" t="s">
        <v>49</v>
      </c>
      <c r="B1826" s="825" t="s">
        <v>25</v>
      </c>
      <c r="C1826" s="822" t="s">
        <v>59</v>
      </c>
      <c r="D1826" s="829" t="s">
        <v>51</v>
      </c>
      <c r="E1826" s="968">
        <v>0</v>
      </c>
      <c r="F1826" s="816" t="s">
        <v>27</v>
      </c>
      <c r="G1826" s="817" t="s">
        <v>266</v>
      </c>
      <c r="H1826" s="830"/>
      <c r="I1826" s="830">
        <v>2000000</v>
      </c>
      <c r="J1826" s="830"/>
      <c r="K1826" s="830">
        <f>M1826-L1826</f>
        <v>2000000</v>
      </c>
      <c r="L1826" s="830"/>
      <c r="M1826" s="826">
        <v>2000000</v>
      </c>
      <c r="N1826" s="830"/>
      <c r="O1826" s="830"/>
      <c r="P1826" s="830"/>
      <c r="Q1826" s="830"/>
      <c r="R1826" s="1068">
        <f t="shared" ref="R1826:R1841" si="180">M1826-Q1826</f>
        <v>2000000</v>
      </c>
      <c r="S1826" s="820"/>
      <c r="T1826" s="1104"/>
    </row>
    <row r="1827" spans="1:20" x14ac:dyDescent="0.25">
      <c r="A1827" s="858" t="s">
        <v>49</v>
      </c>
      <c r="B1827" s="812" t="s">
        <v>2</v>
      </c>
      <c r="C1827" s="822" t="s">
        <v>60</v>
      </c>
      <c r="D1827" s="829" t="s">
        <v>51</v>
      </c>
      <c r="E1827" s="968">
        <v>0</v>
      </c>
      <c r="F1827" s="816" t="s">
        <v>27</v>
      </c>
      <c r="G1827" s="817" t="s">
        <v>266</v>
      </c>
      <c r="H1827" s="830">
        <v>500000</v>
      </c>
      <c r="I1827" s="830">
        <v>4000000</v>
      </c>
      <c r="J1827" s="830">
        <v>500000</v>
      </c>
      <c r="K1827" s="830">
        <f t="shared" ref="K1827:K1840" si="181">M1827-L1827</f>
        <v>4000000</v>
      </c>
      <c r="L1827" s="830"/>
      <c r="M1827" s="826">
        <v>4000000</v>
      </c>
      <c r="N1827" s="830"/>
      <c r="O1827" s="830"/>
      <c r="P1827" s="830"/>
      <c r="Q1827" s="830"/>
      <c r="R1827" s="1068">
        <f t="shared" si="180"/>
        <v>4000000</v>
      </c>
      <c r="S1827" s="820"/>
      <c r="T1827" s="1104"/>
    </row>
    <row r="1828" spans="1:20" x14ac:dyDescent="0.25">
      <c r="A1828" s="858" t="s">
        <v>49</v>
      </c>
      <c r="B1828" s="812" t="s">
        <v>3</v>
      </c>
      <c r="C1828" s="822" t="s">
        <v>4</v>
      </c>
      <c r="D1828" s="829" t="s">
        <v>51</v>
      </c>
      <c r="E1828" s="968">
        <v>0</v>
      </c>
      <c r="F1828" s="816" t="s">
        <v>27</v>
      </c>
      <c r="G1828" s="817" t="s">
        <v>266</v>
      </c>
      <c r="H1828" s="830">
        <v>1000000</v>
      </c>
      <c r="I1828" s="830">
        <v>7100000</v>
      </c>
      <c r="J1828" s="830">
        <v>1000000</v>
      </c>
      <c r="K1828" s="830">
        <f t="shared" si="181"/>
        <v>7100000</v>
      </c>
      <c r="L1828" s="830"/>
      <c r="M1828" s="826">
        <v>7100000</v>
      </c>
      <c r="N1828" s="830"/>
      <c r="O1828" s="830"/>
      <c r="P1828" s="830"/>
      <c r="Q1828" s="830"/>
      <c r="R1828" s="1068">
        <f t="shared" si="180"/>
        <v>7100000</v>
      </c>
      <c r="S1828" s="820"/>
      <c r="T1828" s="1104"/>
    </row>
    <row r="1829" spans="1:20" x14ac:dyDescent="0.25">
      <c r="A1829" s="858" t="s">
        <v>49</v>
      </c>
      <c r="B1829" s="812" t="s">
        <v>52</v>
      </c>
      <c r="C1829" s="822" t="s">
        <v>53</v>
      </c>
      <c r="D1829" s="829" t="s">
        <v>51</v>
      </c>
      <c r="E1829" s="968">
        <v>0</v>
      </c>
      <c r="F1829" s="816" t="s">
        <v>27</v>
      </c>
      <c r="G1829" s="817" t="s">
        <v>266</v>
      </c>
      <c r="H1829" s="830">
        <v>500000</v>
      </c>
      <c r="I1829" s="830">
        <v>2000000</v>
      </c>
      <c r="J1829" s="830">
        <v>500000</v>
      </c>
      <c r="K1829" s="830">
        <f t="shared" si="181"/>
        <v>2000000</v>
      </c>
      <c r="L1829" s="830"/>
      <c r="M1829" s="826">
        <v>2000000</v>
      </c>
      <c r="N1829" s="830"/>
      <c r="O1829" s="830">
        <v>1000000</v>
      </c>
      <c r="P1829" s="830">
        <f>Q1829-O1829</f>
        <v>0</v>
      </c>
      <c r="Q1829" s="830">
        <v>1000000</v>
      </c>
      <c r="R1829" s="1068">
        <f t="shared" si="180"/>
        <v>1000000</v>
      </c>
      <c r="S1829" s="820"/>
      <c r="T1829" s="1104"/>
    </row>
    <row r="1830" spans="1:20" x14ac:dyDescent="0.25">
      <c r="A1830" s="858" t="s">
        <v>49</v>
      </c>
      <c r="B1830" s="812" t="s">
        <v>32</v>
      </c>
      <c r="C1830" s="822" t="s">
        <v>33</v>
      </c>
      <c r="D1830" s="829" t="s">
        <v>51</v>
      </c>
      <c r="E1830" s="968">
        <v>0</v>
      </c>
      <c r="F1830" s="816" t="s">
        <v>27</v>
      </c>
      <c r="G1830" s="817" t="s">
        <v>266</v>
      </c>
      <c r="H1830" s="830"/>
      <c r="I1830" s="830">
        <v>1000000</v>
      </c>
      <c r="J1830" s="830"/>
      <c r="K1830" s="830">
        <f t="shared" si="181"/>
        <v>1000000</v>
      </c>
      <c r="L1830" s="830"/>
      <c r="M1830" s="826">
        <v>1000000</v>
      </c>
      <c r="N1830" s="830"/>
      <c r="O1830" s="830">
        <v>500000</v>
      </c>
      <c r="P1830" s="830">
        <f t="shared" ref="P1830:P1840" si="182">Q1830-O1830</f>
        <v>0</v>
      </c>
      <c r="Q1830" s="830">
        <v>500000</v>
      </c>
      <c r="R1830" s="1068">
        <f t="shared" si="180"/>
        <v>500000</v>
      </c>
      <c r="S1830" s="820"/>
      <c r="T1830" s="1104"/>
    </row>
    <row r="1831" spans="1:20" x14ac:dyDescent="0.25">
      <c r="A1831" s="858" t="s">
        <v>49</v>
      </c>
      <c r="B1831" s="812" t="s">
        <v>7</v>
      </c>
      <c r="C1831" s="822" t="s">
        <v>8</v>
      </c>
      <c r="D1831" s="829" t="s">
        <v>51</v>
      </c>
      <c r="E1831" s="968">
        <v>0</v>
      </c>
      <c r="F1831" s="816" t="s">
        <v>27</v>
      </c>
      <c r="G1831" s="817" t="s">
        <v>266</v>
      </c>
      <c r="H1831" s="830"/>
      <c r="I1831" s="830">
        <v>500000</v>
      </c>
      <c r="J1831" s="830"/>
      <c r="K1831" s="830">
        <f t="shared" si="181"/>
        <v>500000</v>
      </c>
      <c r="L1831" s="830"/>
      <c r="M1831" s="826">
        <v>500000</v>
      </c>
      <c r="N1831" s="830"/>
      <c r="O1831" s="830"/>
      <c r="P1831" s="830">
        <f t="shared" si="182"/>
        <v>300000</v>
      </c>
      <c r="Q1831" s="830">
        <v>300000</v>
      </c>
      <c r="R1831" s="1068">
        <f t="shared" si="180"/>
        <v>200000</v>
      </c>
      <c r="S1831" s="820"/>
      <c r="T1831" s="1104"/>
    </row>
    <row r="1832" spans="1:20" x14ac:dyDescent="0.25">
      <c r="A1832" s="858" t="s">
        <v>49</v>
      </c>
      <c r="B1832" s="812" t="s">
        <v>9</v>
      </c>
      <c r="C1832" s="822" t="s">
        <v>10</v>
      </c>
      <c r="D1832" s="829" t="s">
        <v>51</v>
      </c>
      <c r="E1832" s="968">
        <v>0</v>
      </c>
      <c r="F1832" s="816" t="s">
        <v>27</v>
      </c>
      <c r="G1832" s="817" t="s">
        <v>266</v>
      </c>
      <c r="H1832" s="830"/>
      <c r="I1832" s="830">
        <v>300000</v>
      </c>
      <c r="J1832" s="830"/>
      <c r="K1832" s="830">
        <f t="shared" si="181"/>
        <v>300000</v>
      </c>
      <c r="L1832" s="830"/>
      <c r="M1832" s="826">
        <v>300000</v>
      </c>
      <c r="N1832" s="830"/>
      <c r="O1832" s="830"/>
      <c r="P1832" s="830">
        <f t="shared" si="182"/>
        <v>200000</v>
      </c>
      <c r="Q1832" s="830">
        <v>200000</v>
      </c>
      <c r="R1832" s="1068">
        <f t="shared" si="180"/>
        <v>100000</v>
      </c>
      <c r="S1832" s="820"/>
      <c r="T1832" s="1104"/>
    </row>
    <row r="1833" spans="1:20" x14ac:dyDescent="0.25">
      <c r="A1833" s="858" t="s">
        <v>49</v>
      </c>
      <c r="B1833" s="812" t="s">
        <v>11</v>
      </c>
      <c r="C1833" s="822" t="s">
        <v>12</v>
      </c>
      <c r="D1833" s="829" t="s">
        <v>51</v>
      </c>
      <c r="E1833" s="968">
        <v>0</v>
      </c>
      <c r="F1833" s="816" t="s">
        <v>27</v>
      </c>
      <c r="G1833" s="817" t="s">
        <v>266</v>
      </c>
      <c r="H1833" s="830"/>
      <c r="I1833" s="830">
        <v>300000</v>
      </c>
      <c r="J1833" s="830"/>
      <c r="K1833" s="830">
        <f t="shared" si="181"/>
        <v>300000</v>
      </c>
      <c r="L1833" s="830"/>
      <c r="M1833" s="826">
        <v>300000</v>
      </c>
      <c r="N1833" s="830"/>
      <c r="O1833" s="830"/>
      <c r="P1833" s="830">
        <f t="shared" si="182"/>
        <v>200000</v>
      </c>
      <c r="Q1833" s="830">
        <v>200000</v>
      </c>
      <c r="R1833" s="1068">
        <f t="shared" si="180"/>
        <v>100000</v>
      </c>
      <c r="S1833" s="820"/>
      <c r="T1833" s="1104"/>
    </row>
    <row r="1834" spans="1:20" x14ac:dyDescent="0.25">
      <c r="A1834" s="858" t="s">
        <v>49</v>
      </c>
      <c r="B1834" s="812" t="s">
        <v>13</v>
      </c>
      <c r="C1834" s="822" t="s">
        <v>14</v>
      </c>
      <c r="D1834" s="829" t="s">
        <v>51</v>
      </c>
      <c r="E1834" s="968">
        <v>0</v>
      </c>
      <c r="F1834" s="816" t="s">
        <v>27</v>
      </c>
      <c r="G1834" s="817" t="s">
        <v>266</v>
      </c>
      <c r="H1834" s="830"/>
      <c r="I1834" s="830">
        <v>1000000</v>
      </c>
      <c r="J1834" s="830"/>
      <c r="K1834" s="830">
        <f t="shared" si="181"/>
        <v>1000000</v>
      </c>
      <c r="L1834" s="830"/>
      <c r="M1834" s="826">
        <v>1000000</v>
      </c>
      <c r="N1834" s="830"/>
      <c r="O1834" s="830">
        <v>500000</v>
      </c>
      <c r="P1834" s="830">
        <f t="shared" si="182"/>
        <v>0</v>
      </c>
      <c r="Q1834" s="830">
        <v>500000</v>
      </c>
      <c r="R1834" s="1068">
        <f t="shared" si="180"/>
        <v>500000</v>
      </c>
      <c r="S1834" s="820"/>
      <c r="T1834" s="1104"/>
    </row>
    <row r="1835" spans="1:20" x14ac:dyDescent="0.25">
      <c r="A1835" s="858" t="s">
        <v>49</v>
      </c>
      <c r="B1835" s="812" t="s">
        <v>15</v>
      </c>
      <c r="C1835" s="822" t="s">
        <v>436</v>
      </c>
      <c r="D1835" s="829" t="s">
        <v>51</v>
      </c>
      <c r="E1835" s="968">
        <v>0</v>
      </c>
      <c r="F1835" s="816" t="s">
        <v>27</v>
      </c>
      <c r="G1835" s="817" t="s">
        <v>266</v>
      </c>
      <c r="H1835" s="830"/>
      <c r="I1835" s="830">
        <v>1000000</v>
      </c>
      <c r="J1835" s="830"/>
      <c r="K1835" s="830">
        <f t="shared" si="181"/>
        <v>1000000</v>
      </c>
      <c r="L1835" s="830"/>
      <c r="M1835" s="826">
        <v>1000000</v>
      </c>
      <c r="N1835" s="830"/>
      <c r="O1835" s="830">
        <v>500000</v>
      </c>
      <c r="P1835" s="830">
        <f t="shared" si="182"/>
        <v>0</v>
      </c>
      <c r="Q1835" s="830">
        <v>500000</v>
      </c>
      <c r="R1835" s="1068">
        <f t="shared" si="180"/>
        <v>500000</v>
      </c>
      <c r="S1835" s="820"/>
      <c r="T1835" s="1104"/>
    </row>
    <row r="1836" spans="1:20" s="831" customFormat="1" x14ac:dyDescent="0.25">
      <c r="A1836" s="858" t="s">
        <v>49</v>
      </c>
      <c r="B1836" s="812" t="s">
        <v>17</v>
      </c>
      <c r="C1836" s="822" t="s">
        <v>18</v>
      </c>
      <c r="D1836" s="829" t="s">
        <v>51</v>
      </c>
      <c r="E1836" s="968">
        <v>0</v>
      </c>
      <c r="F1836" s="816" t="s">
        <v>27</v>
      </c>
      <c r="G1836" s="817" t="s">
        <v>266</v>
      </c>
      <c r="H1836" s="830"/>
      <c r="I1836" s="830">
        <v>500000</v>
      </c>
      <c r="J1836" s="830"/>
      <c r="K1836" s="830">
        <f t="shared" si="181"/>
        <v>500000</v>
      </c>
      <c r="L1836" s="830"/>
      <c r="M1836" s="826">
        <v>500000</v>
      </c>
      <c r="N1836" s="830"/>
      <c r="O1836" s="830"/>
      <c r="P1836" s="830">
        <f t="shared" si="182"/>
        <v>0</v>
      </c>
      <c r="Q1836" s="830"/>
      <c r="R1836" s="1068">
        <f t="shared" si="180"/>
        <v>500000</v>
      </c>
      <c r="S1836" s="820"/>
      <c r="T1836" s="1105"/>
    </row>
    <row r="1837" spans="1:20" x14ac:dyDescent="0.25">
      <c r="A1837" s="858" t="s">
        <v>49</v>
      </c>
      <c r="B1837" s="812" t="s">
        <v>19</v>
      </c>
      <c r="C1837" s="822" t="s">
        <v>20</v>
      </c>
      <c r="D1837" s="829" t="s">
        <v>51</v>
      </c>
      <c r="E1837" s="968">
        <v>0</v>
      </c>
      <c r="F1837" s="816" t="s">
        <v>27</v>
      </c>
      <c r="G1837" s="817" t="s">
        <v>266</v>
      </c>
      <c r="H1837" s="830"/>
      <c r="I1837" s="830">
        <v>500000</v>
      </c>
      <c r="J1837" s="830"/>
      <c r="K1837" s="830">
        <f t="shared" si="181"/>
        <v>500000</v>
      </c>
      <c r="L1837" s="830"/>
      <c r="M1837" s="826">
        <v>500000</v>
      </c>
      <c r="N1837" s="830"/>
      <c r="O1837" s="830"/>
      <c r="P1837" s="830">
        <f t="shared" si="182"/>
        <v>300000</v>
      </c>
      <c r="Q1837" s="830">
        <v>300000</v>
      </c>
      <c r="R1837" s="1068">
        <f t="shared" si="180"/>
        <v>200000</v>
      </c>
      <c r="S1837" s="820"/>
      <c r="T1837" s="1104"/>
    </row>
    <row r="1838" spans="1:20" x14ac:dyDescent="0.25">
      <c r="A1838" s="858" t="s">
        <v>49</v>
      </c>
      <c r="B1838" s="812" t="s">
        <v>22</v>
      </c>
      <c r="C1838" s="822" t="s">
        <v>23</v>
      </c>
      <c r="D1838" s="829" t="s">
        <v>51</v>
      </c>
      <c r="E1838" s="968">
        <v>0</v>
      </c>
      <c r="F1838" s="816" t="s">
        <v>27</v>
      </c>
      <c r="G1838" s="817" t="s">
        <v>266</v>
      </c>
      <c r="H1838" s="830">
        <v>500000</v>
      </c>
      <c r="I1838" s="830">
        <v>1000000</v>
      </c>
      <c r="J1838" s="830">
        <v>500000</v>
      </c>
      <c r="K1838" s="830">
        <f t="shared" si="181"/>
        <v>1000000</v>
      </c>
      <c r="L1838" s="830"/>
      <c r="M1838" s="826">
        <v>1000000</v>
      </c>
      <c r="N1838" s="830"/>
      <c r="O1838" s="830">
        <v>500000</v>
      </c>
      <c r="P1838" s="830">
        <f t="shared" si="182"/>
        <v>0</v>
      </c>
      <c r="Q1838" s="830">
        <v>500000</v>
      </c>
      <c r="R1838" s="1068">
        <f t="shared" si="180"/>
        <v>500000</v>
      </c>
      <c r="S1838" s="820"/>
      <c r="T1838" s="1104"/>
    </row>
    <row r="1839" spans="1:20" s="831" customFormat="1" x14ac:dyDescent="0.25">
      <c r="A1839" s="858" t="s">
        <v>49</v>
      </c>
      <c r="B1839" s="812" t="s">
        <v>37</v>
      </c>
      <c r="C1839" s="822" t="s">
        <v>38</v>
      </c>
      <c r="D1839" s="829" t="s">
        <v>51</v>
      </c>
      <c r="E1839" s="968">
        <v>0</v>
      </c>
      <c r="F1839" s="816" t="s">
        <v>27</v>
      </c>
      <c r="G1839" s="817" t="s">
        <v>266</v>
      </c>
      <c r="H1839" s="830">
        <v>1000000</v>
      </c>
      <c r="I1839" s="830">
        <v>2400000</v>
      </c>
      <c r="J1839" s="830">
        <v>1000000</v>
      </c>
      <c r="K1839" s="830">
        <f t="shared" si="181"/>
        <v>2400000</v>
      </c>
      <c r="L1839" s="830"/>
      <c r="M1839" s="826">
        <v>2400000</v>
      </c>
      <c r="N1839" s="830"/>
      <c r="O1839" s="830">
        <v>1000000</v>
      </c>
      <c r="P1839" s="830">
        <f t="shared" si="182"/>
        <v>500000</v>
      </c>
      <c r="Q1839" s="830">
        <v>1500000</v>
      </c>
      <c r="R1839" s="1068">
        <f t="shared" si="180"/>
        <v>900000</v>
      </c>
      <c r="S1839" s="820"/>
      <c r="T1839" s="1105"/>
    </row>
    <row r="1840" spans="1:20" x14ac:dyDescent="0.25">
      <c r="A1840" s="858" t="s">
        <v>49</v>
      </c>
      <c r="B1840" s="812" t="s">
        <v>54</v>
      </c>
      <c r="C1840" s="822" t="s">
        <v>55</v>
      </c>
      <c r="D1840" s="829" t="s">
        <v>51</v>
      </c>
      <c r="E1840" s="968">
        <v>0</v>
      </c>
      <c r="F1840" s="816" t="s">
        <v>27</v>
      </c>
      <c r="G1840" s="817" t="s">
        <v>266</v>
      </c>
      <c r="H1840" s="830">
        <v>5000000</v>
      </c>
      <c r="I1840" s="830">
        <v>20000000</v>
      </c>
      <c r="J1840" s="830">
        <v>5000000</v>
      </c>
      <c r="K1840" s="830">
        <f t="shared" si="181"/>
        <v>10000000</v>
      </c>
      <c r="L1840" s="830"/>
      <c r="M1840" s="826">
        <v>10000000</v>
      </c>
      <c r="N1840" s="830"/>
      <c r="O1840" s="830">
        <v>5000000</v>
      </c>
      <c r="P1840" s="830">
        <f t="shared" si="182"/>
        <v>0</v>
      </c>
      <c r="Q1840" s="830">
        <v>5000000</v>
      </c>
      <c r="R1840" s="1068">
        <f t="shared" si="180"/>
        <v>5000000</v>
      </c>
      <c r="S1840" s="820"/>
      <c r="T1840" s="1104"/>
    </row>
    <row r="1841" spans="1:20" x14ac:dyDescent="0.25">
      <c r="A1841" s="858" t="s">
        <v>49</v>
      </c>
      <c r="B1841" s="860"/>
      <c r="C1841" s="833" t="s">
        <v>312</v>
      </c>
      <c r="D1841" s="861"/>
      <c r="E1841" s="862"/>
      <c r="F1841" s="863"/>
      <c r="G1841" s="916"/>
      <c r="H1841" s="837">
        <f>SUM(H1826:H1840)</f>
        <v>8500000</v>
      </c>
      <c r="I1841" s="837">
        <f>SUM(I1826:I1840)</f>
        <v>43600000</v>
      </c>
      <c r="J1841" s="837">
        <f>SUM(J1826:J1840)</f>
        <v>8500000</v>
      </c>
      <c r="K1841" s="837">
        <f>SUM(K1826:K1840)</f>
        <v>33600000</v>
      </c>
      <c r="L1841" s="837"/>
      <c r="M1841" s="838">
        <f>SUM(M1826:M1840)</f>
        <v>33600000</v>
      </c>
      <c r="N1841" s="837"/>
      <c r="O1841" s="959">
        <f>SUM(O1826:O1840)</f>
        <v>9000000</v>
      </c>
      <c r="P1841" s="959">
        <f>SUM(P1826:P1840)</f>
        <v>1500000</v>
      </c>
      <c r="Q1841" s="959">
        <f>SUM(Q1826:Q1840)</f>
        <v>10500000</v>
      </c>
      <c r="R1841" s="1093">
        <f t="shared" si="180"/>
        <v>23100000</v>
      </c>
      <c r="S1841" s="840"/>
      <c r="T1841" s="1106"/>
    </row>
    <row r="1842" spans="1:20" x14ac:dyDescent="0.25">
      <c r="A1842" s="858"/>
      <c r="C1842" s="842"/>
      <c r="G1842" s="917"/>
      <c r="H1842" s="846"/>
      <c r="I1842" s="846"/>
      <c r="J1842" s="846"/>
      <c r="K1842" s="846"/>
      <c r="L1842" s="846"/>
      <c r="M1842" s="847"/>
      <c r="N1842" s="846"/>
      <c r="O1842" s="846"/>
      <c r="P1842" s="846"/>
      <c r="Q1842" s="846"/>
      <c r="S1842" s="848"/>
    </row>
    <row r="1843" spans="1:20" x14ac:dyDescent="0.25">
      <c r="A1843" s="858"/>
      <c r="C1843" s="842"/>
      <c r="G1843" s="917"/>
      <c r="H1843" s="846"/>
      <c r="I1843" s="846"/>
      <c r="J1843" s="846"/>
      <c r="K1843" s="846"/>
      <c r="L1843" s="846"/>
      <c r="M1843" s="847"/>
      <c r="N1843" s="846"/>
      <c r="O1843" s="846"/>
      <c r="P1843" s="846"/>
      <c r="Q1843" s="846"/>
      <c r="S1843" s="848"/>
    </row>
    <row r="1844" spans="1:20" x14ac:dyDescent="0.25">
      <c r="A1844" s="858"/>
      <c r="C1844" s="842"/>
      <c r="G1844" s="917"/>
      <c r="H1844" s="846"/>
      <c r="I1844" s="846"/>
      <c r="J1844" s="846"/>
      <c r="K1844" s="846"/>
      <c r="L1844" s="846"/>
      <c r="M1844" s="847"/>
      <c r="N1844" s="846"/>
      <c r="O1844" s="846"/>
      <c r="P1844" s="846"/>
      <c r="Q1844" s="846"/>
      <c r="S1844" s="848"/>
    </row>
    <row r="1845" spans="1:20" x14ac:dyDescent="0.25">
      <c r="A1845" s="858"/>
      <c r="C1845" s="842"/>
      <c r="G1845" s="917"/>
      <c r="H1845" s="846"/>
      <c r="I1845" s="846"/>
      <c r="J1845" s="846"/>
      <c r="K1845" s="846"/>
      <c r="L1845" s="846"/>
      <c r="M1845" s="847"/>
      <c r="N1845" s="846"/>
      <c r="O1845" s="846"/>
      <c r="P1845" s="846"/>
      <c r="Q1845" s="846"/>
      <c r="S1845" s="848"/>
    </row>
    <row r="1846" spans="1:20" x14ac:dyDescent="0.25">
      <c r="A1846" s="858"/>
      <c r="C1846" s="842"/>
      <c r="G1846" s="917"/>
      <c r="H1846" s="846"/>
      <c r="I1846" s="846"/>
      <c r="J1846" s="846"/>
      <c r="K1846" s="846"/>
      <c r="L1846" s="846"/>
      <c r="M1846" s="847"/>
      <c r="N1846" s="846"/>
      <c r="O1846" s="846"/>
      <c r="P1846" s="846"/>
      <c r="Q1846" s="846"/>
      <c r="S1846" s="848"/>
    </row>
    <row r="1847" spans="1:20" x14ac:dyDescent="0.25">
      <c r="A1847" s="858"/>
      <c r="C1847" s="842"/>
      <c r="G1847" s="917"/>
      <c r="H1847" s="846"/>
      <c r="I1847" s="846"/>
      <c r="J1847" s="846"/>
      <c r="K1847" s="846"/>
      <c r="L1847" s="846"/>
      <c r="M1847" s="847"/>
      <c r="N1847" s="846"/>
      <c r="O1847" s="846"/>
      <c r="P1847" s="846"/>
      <c r="Q1847" s="846"/>
      <c r="S1847" s="848"/>
    </row>
    <row r="1848" spans="1:20" x14ac:dyDescent="0.25">
      <c r="A1848" s="858"/>
      <c r="C1848" s="842"/>
      <c r="G1848" s="917"/>
      <c r="H1848" s="846"/>
      <c r="I1848" s="846"/>
      <c r="J1848" s="846"/>
      <c r="K1848" s="846"/>
      <c r="L1848" s="846"/>
      <c r="M1848" s="847"/>
      <c r="N1848" s="846"/>
      <c r="O1848" s="846"/>
      <c r="P1848" s="846"/>
      <c r="Q1848" s="846"/>
      <c r="S1848" s="848"/>
    </row>
    <row r="1849" spans="1:20" x14ac:dyDescent="0.25">
      <c r="A1849" s="858"/>
      <c r="C1849" s="842"/>
      <c r="G1849" s="917"/>
      <c r="H1849" s="846"/>
      <c r="I1849" s="846"/>
      <c r="J1849" s="846"/>
      <c r="K1849" s="846"/>
      <c r="L1849" s="846"/>
      <c r="M1849" s="847"/>
      <c r="N1849" s="846"/>
      <c r="O1849" s="846"/>
      <c r="P1849" s="846"/>
      <c r="Q1849" s="846"/>
      <c r="S1849" s="848"/>
    </row>
    <row r="1850" spans="1:20" x14ac:dyDescent="0.25">
      <c r="A1850" s="858"/>
      <c r="C1850" s="842"/>
      <c r="G1850" s="917"/>
      <c r="H1850" s="846"/>
      <c r="I1850" s="846"/>
      <c r="J1850" s="846"/>
      <c r="K1850" s="846"/>
      <c r="L1850" s="846"/>
      <c r="M1850" s="847"/>
      <c r="N1850" s="846"/>
      <c r="O1850" s="846"/>
      <c r="P1850" s="846"/>
      <c r="Q1850" s="846"/>
      <c r="S1850" s="848"/>
    </row>
    <row r="1851" spans="1:20" x14ac:dyDescent="0.25">
      <c r="A1851" s="858"/>
      <c r="C1851" s="842"/>
      <c r="G1851" s="917"/>
      <c r="H1851" s="846"/>
      <c r="I1851" s="846"/>
      <c r="J1851" s="846"/>
      <c r="K1851" s="846"/>
      <c r="L1851" s="846"/>
      <c r="M1851" s="847"/>
      <c r="N1851" s="846"/>
      <c r="O1851" s="846"/>
      <c r="P1851" s="846"/>
      <c r="Q1851" s="846"/>
      <c r="S1851" s="848"/>
    </row>
    <row r="1852" spans="1:20" x14ac:dyDescent="0.25">
      <c r="A1852" s="858"/>
      <c r="C1852" s="842"/>
      <c r="G1852" s="917"/>
      <c r="H1852" s="846"/>
      <c r="I1852" s="846"/>
      <c r="J1852" s="846"/>
      <c r="K1852" s="846"/>
      <c r="L1852" s="846"/>
      <c r="M1852" s="847"/>
      <c r="N1852" s="846"/>
      <c r="O1852" s="846"/>
      <c r="P1852" s="846"/>
      <c r="Q1852" s="846"/>
      <c r="S1852" s="848"/>
    </row>
    <row r="1853" spans="1:20" x14ac:dyDescent="0.25">
      <c r="A1853" s="858"/>
      <c r="C1853" s="842"/>
      <c r="G1853" s="917"/>
      <c r="H1853" s="846"/>
      <c r="I1853" s="846"/>
      <c r="J1853" s="846"/>
      <c r="K1853" s="846"/>
      <c r="L1853" s="846"/>
      <c r="M1853" s="847"/>
      <c r="N1853" s="846"/>
      <c r="O1853" s="846"/>
      <c r="P1853" s="846"/>
      <c r="Q1853" s="846"/>
      <c r="S1853" s="848"/>
    </row>
    <row r="1854" spans="1:20" x14ac:dyDescent="0.25">
      <c r="A1854" s="858"/>
      <c r="C1854" s="842"/>
      <c r="G1854" s="917"/>
      <c r="H1854" s="846"/>
      <c r="I1854" s="846"/>
      <c r="J1854" s="846"/>
      <c r="K1854" s="846"/>
      <c r="L1854" s="846"/>
      <c r="M1854" s="847"/>
      <c r="N1854" s="846"/>
      <c r="O1854" s="846"/>
      <c r="P1854" s="846"/>
      <c r="Q1854" s="846"/>
      <c r="S1854" s="848"/>
    </row>
    <row r="1855" spans="1:20" x14ac:dyDescent="0.25">
      <c r="A1855" s="858"/>
      <c r="C1855" s="842"/>
      <c r="G1855" s="917"/>
      <c r="H1855" s="846"/>
      <c r="I1855" s="846"/>
      <c r="J1855" s="846"/>
      <c r="K1855" s="846"/>
      <c r="L1855" s="846"/>
      <c r="M1855" s="847"/>
      <c r="N1855" s="846"/>
      <c r="O1855" s="846"/>
      <c r="P1855" s="846"/>
      <c r="Q1855" s="846"/>
      <c r="S1855" s="848"/>
    </row>
    <row r="1856" spans="1:20" x14ac:dyDescent="0.25">
      <c r="B1856" s="1238" t="s">
        <v>2129</v>
      </c>
      <c r="C1856" s="1238"/>
      <c r="D1856" s="1238"/>
      <c r="E1856" s="1238"/>
      <c r="F1856" s="1238"/>
      <c r="G1856" s="1238"/>
      <c r="H1856" s="1238"/>
      <c r="I1856" s="1238"/>
      <c r="J1856" s="1238"/>
      <c r="K1856" s="1238"/>
      <c r="L1856" s="1238"/>
      <c r="M1856" s="1238"/>
      <c r="N1856" s="1238"/>
      <c r="O1856" s="1238"/>
      <c r="P1856" s="1238"/>
      <c r="Q1856" s="1238"/>
      <c r="R1856" s="1238"/>
      <c r="S1856" s="1238"/>
    </row>
    <row r="1857" spans="1:20" x14ac:dyDescent="0.25">
      <c r="B1857" s="881" t="s">
        <v>1605</v>
      </c>
      <c r="C1857" s="882"/>
      <c r="D1857" s="883"/>
      <c r="E1857" s="883"/>
      <c r="F1857" s="883"/>
      <c r="G1857" s="883"/>
      <c r="H1857" s="884"/>
      <c r="I1857" s="884"/>
      <c r="J1857" s="884"/>
      <c r="K1857" s="884"/>
      <c r="L1857" s="884"/>
      <c r="M1857" s="885"/>
      <c r="N1857" s="884"/>
      <c r="O1857" s="884"/>
      <c r="P1857" s="884"/>
      <c r="Q1857" s="884"/>
      <c r="R1857" s="1074"/>
      <c r="S1857" s="886"/>
    </row>
    <row r="1858" spans="1:20" s="802" customFormat="1" ht="30" x14ac:dyDescent="0.25">
      <c r="B1858" s="1234" t="s">
        <v>970</v>
      </c>
      <c r="C1858" s="1239" t="s">
        <v>938</v>
      </c>
      <c r="D1858" s="1236" t="s">
        <v>1024</v>
      </c>
      <c r="E1858" s="1230" t="s">
        <v>1025</v>
      </c>
      <c r="F1858" s="1236" t="s">
        <v>1026</v>
      </c>
      <c r="G1858" s="1232" t="s">
        <v>1027</v>
      </c>
      <c r="H1858" s="803" t="s">
        <v>1862</v>
      </c>
      <c r="I1858" s="804" t="s">
        <v>1833</v>
      </c>
      <c r="J1858" s="803" t="s">
        <v>1862</v>
      </c>
      <c r="K1858" s="1228" t="s">
        <v>1948</v>
      </c>
      <c r="L1858" s="1228" t="s">
        <v>1947</v>
      </c>
      <c r="M1858" s="805" t="s">
        <v>1818</v>
      </c>
      <c r="N1858" s="1228" t="s">
        <v>1819</v>
      </c>
      <c r="O1858" s="806" t="s">
        <v>2115</v>
      </c>
      <c r="P1858" s="1090" t="s">
        <v>2135</v>
      </c>
      <c r="Q1858" s="1090" t="s">
        <v>2136</v>
      </c>
      <c r="R1858" s="1065" t="s">
        <v>2132</v>
      </c>
      <c r="S1858" s="807" t="s">
        <v>1850</v>
      </c>
      <c r="T1858" s="1110" t="s">
        <v>1028</v>
      </c>
    </row>
    <row r="1859" spans="1:20" s="802" customFormat="1" x14ac:dyDescent="0.25">
      <c r="B1859" s="1235"/>
      <c r="C1859" s="1240"/>
      <c r="D1859" s="1237"/>
      <c r="E1859" s="1231"/>
      <c r="F1859" s="1237"/>
      <c r="G1859" s="1233"/>
      <c r="H1859" s="808" t="s">
        <v>939</v>
      </c>
      <c r="I1859" s="808" t="s">
        <v>939</v>
      </c>
      <c r="J1859" s="808" t="s">
        <v>939</v>
      </c>
      <c r="K1859" s="1229"/>
      <c r="L1859" s="1229"/>
      <c r="M1859" s="809" t="s">
        <v>939</v>
      </c>
      <c r="N1859" s="1229"/>
      <c r="O1859" s="808" t="s">
        <v>939</v>
      </c>
      <c r="P1859" s="808" t="s">
        <v>939</v>
      </c>
      <c r="Q1859" s="808" t="s">
        <v>939</v>
      </c>
      <c r="R1859" s="1066" t="s">
        <v>939</v>
      </c>
      <c r="S1859" s="810"/>
      <c r="T1859" s="1107"/>
    </row>
    <row r="1860" spans="1:20" s="828" customFormat="1" ht="14.65" customHeight="1" x14ac:dyDescent="0.25">
      <c r="A1860" s="858" t="s">
        <v>49</v>
      </c>
      <c r="B1860" s="823" t="s">
        <v>253</v>
      </c>
      <c r="C1860" s="822" t="s">
        <v>238</v>
      </c>
      <c r="D1860" s="823" t="s">
        <v>51</v>
      </c>
      <c r="E1860" s="907">
        <v>0</v>
      </c>
      <c r="F1860" s="823" t="s">
        <v>27</v>
      </c>
      <c r="G1860" s="896" t="s">
        <v>235</v>
      </c>
      <c r="H1860" s="826"/>
      <c r="I1860" s="826">
        <v>15000000</v>
      </c>
      <c r="J1860" s="826"/>
      <c r="K1860" s="826">
        <f>M1860-L1860</f>
        <v>0</v>
      </c>
      <c r="L1860" s="871"/>
      <c r="M1860" s="871">
        <v>0</v>
      </c>
      <c r="N1860" s="871"/>
      <c r="O1860" s="871"/>
      <c r="P1860" s="871"/>
      <c r="Q1860" s="871"/>
      <c r="R1860" s="826">
        <f>M1860-Q1860</f>
        <v>0</v>
      </c>
      <c r="S1860" s="827"/>
      <c r="T1860" s="975"/>
    </row>
    <row r="1861" spans="1:20" s="828" customFormat="1" ht="14.65" customHeight="1" x14ac:dyDescent="0.25">
      <c r="A1861" s="858" t="s">
        <v>49</v>
      </c>
      <c r="B1861" s="823" t="s">
        <v>161</v>
      </c>
      <c r="C1861" s="822" t="s">
        <v>233</v>
      </c>
      <c r="D1861" s="823" t="s">
        <v>51</v>
      </c>
      <c r="E1861" s="907">
        <v>0</v>
      </c>
      <c r="F1861" s="823" t="s">
        <v>27</v>
      </c>
      <c r="G1861" s="896" t="s">
        <v>235</v>
      </c>
      <c r="H1861" s="826">
        <v>16666666</v>
      </c>
      <c r="I1861" s="826">
        <v>30000000</v>
      </c>
      <c r="J1861" s="826">
        <v>16666666</v>
      </c>
      <c r="K1861" s="826">
        <f t="shared" ref="K1861:K1871" si="183">M1861-L1861</f>
        <v>20000000</v>
      </c>
      <c r="L1861" s="871"/>
      <c r="M1861" s="871">
        <v>20000000</v>
      </c>
      <c r="N1861" s="871"/>
      <c r="O1861" s="871">
        <v>16666666</v>
      </c>
      <c r="P1861" s="871">
        <f>Q1861-O1861</f>
        <v>0</v>
      </c>
      <c r="Q1861" s="871">
        <v>16666666</v>
      </c>
      <c r="R1861" s="826">
        <f>M1861-Q1861</f>
        <v>3333334</v>
      </c>
      <c r="S1861" s="827"/>
      <c r="T1861" s="822" t="s">
        <v>2162</v>
      </c>
    </row>
    <row r="1862" spans="1:20" s="828" customFormat="1" ht="14.65" customHeight="1" x14ac:dyDescent="0.25">
      <c r="A1862" s="858" t="s">
        <v>49</v>
      </c>
      <c r="B1862" s="890" t="s">
        <v>441</v>
      </c>
      <c r="C1862" s="822" t="s">
        <v>443</v>
      </c>
      <c r="D1862" s="823" t="s">
        <v>51</v>
      </c>
      <c r="E1862" s="907">
        <v>0</v>
      </c>
      <c r="F1862" s="823" t="s">
        <v>27</v>
      </c>
      <c r="G1862" s="896" t="s">
        <v>235</v>
      </c>
      <c r="H1862" s="826">
        <v>10000000</v>
      </c>
      <c r="I1862" s="826">
        <v>10000000</v>
      </c>
      <c r="J1862" s="826">
        <v>10000000</v>
      </c>
      <c r="K1862" s="826">
        <f t="shared" si="183"/>
        <v>10000000</v>
      </c>
      <c r="L1862" s="871"/>
      <c r="M1862" s="871">
        <v>10000000</v>
      </c>
      <c r="N1862" s="871"/>
      <c r="O1862" s="871">
        <v>10000000</v>
      </c>
      <c r="P1862" s="871">
        <f>Q1862-O1862</f>
        <v>0</v>
      </c>
      <c r="Q1862" s="871">
        <v>10000000</v>
      </c>
      <c r="R1862" s="826">
        <f t="shared" ref="R1862:R1872" si="184">M1862-Q1862</f>
        <v>0</v>
      </c>
      <c r="S1862" s="827"/>
      <c r="T1862" s="822"/>
    </row>
    <row r="1863" spans="1:20" s="828" customFormat="1" ht="14.65" customHeight="1" x14ac:dyDescent="0.25">
      <c r="A1863" s="858" t="s">
        <v>49</v>
      </c>
      <c r="B1863" s="890" t="s">
        <v>1063</v>
      </c>
      <c r="C1863" s="822" t="s">
        <v>343</v>
      </c>
      <c r="D1863" s="823" t="s">
        <v>51</v>
      </c>
      <c r="E1863" s="907">
        <v>0</v>
      </c>
      <c r="F1863" s="823" t="s">
        <v>27</v>
      </c>
      <c r="G1863" s="896" t="s">
        <v>235</v>
      </c>
      <c r="H1863" s="826">
        <v>759135193</v>
      </c>
      <c r="I1863" s="826">
        <v>4000000000</v>
      </c>
      <c r="J1863" s="826">
        <v>759135193</v>
      </c>
      <c r="K1863" s="826">
        <f t="shared" si="183"/>
        <v>0</v>
      </c>
      <c r="L1863" s="871">
        <v>3500000000</v>
      </c>
      <c r="M1863" s="871">
        <v>3500000000</v>
      </c>
      <c r="N1863" s="871">
        <v>500000000</v>
      </c>
      <c r="O1863" s="871">
        <v>760635193</v>
      </c>
      <c r="P1863" s="871">
        <f>Q1863-O1863</f>
        <v>1945642899</v>
      </c>
      <c r="Q1863" s="871">
        <v>2706278092</v>
      </c>
      <c r="R1863" s="826">
        <f t="shared" si="184"/>
        <v>793721908</v>
      </c>
      <c r="S1863" s="827" t="s">
        <v>1960</v>
      </c>
      <c r="T1863" s="1132" t="s">
        <v>2161</v>
      </c>
    </row>
    <row r="1864" spans="1:20" s="828" customFormat="1" ht="42" customHeight="1" x14ac:dyDescent="0.25">
      <c r="A1864" s="858" t="s">
        <v>49</v>
      </c>
      <c r="B1864" s="823" t="s">
        <v>371</v>
      </c>
      <c r="C1864" s="822" t="s">
        <v>1874</v>
      </c>
      <c r="D1864" s="823" t="s">
        <v>51</v>
      </c>
      <c r="E1864" s="907">
        <v>0</v>
      </c>
      <c r="F1864" s="823" t="s">
        <v>27</v>
      </c>
      <c r="G1864" s="896" t="s">
        <v>235</v>
      </c>
      <c r="H1864" s="826">
        <v>53538000</v>
      </c>
      <c r="I1864" s="826">
        <v>100000000</v>
      </c>
      <c r="J1864" s="826">
        <v>53538000</v>
      </c>
      <c r="K1864" s="826">
        <f t="shared" si="183"/>
        <v>100000000</v>
      </c>
      <c r="L1864" s="871"/>
      <c r="M1864" s="871">
        <v>100000000</v>
      </c>
      <c r="N1864" s="871"/>
      <c r="O1864" s="871">
        <v>85129339</v>
      </c>
      <c r="P1864" s="871">
        <f>Q1864-O1864</f>
        <v>0</v>
      </c>
      <c r="Q1864" s="871">
        <v>85129339</v>
      </c>
      <c r="R1864" s="826">
        <f t="shared" si="184"/>
        <v>14870661</v>
      </c>
      <c r="S1864" s="1119"/>
      <c r="T1864" s="1133" t="s">
        <v>2163</v>
      </c>
    </row>
    <row r="1865" spans="1:20" s="828" customFormat="1" ht="14.65" customHeight="1" x14ac:dyDescent="0.25">
      <c r="A1865" s="858" t="s">
        <v>49</v>
      </c>
      <c r="B1865" s="890" t="s">
        <v>239</v>
      </c>
      <c r="C1865" s="822" t="s">
        <v>485</v>
      </c>
      <c r="D1865" s="823" t="s">
        <v>51</v>
      </c>
      <c r="E1865" s="907">
        <v>0</v>
      </c>
      <c r="F1865" s="823" t="s">
        <v>27</v>
      </c>
      <c r="G1865" s="896" t="s">
        <v>235</v>
      </c>
      <c r="H1865" s="826"/>
      <c r="I1865" s="826">
        <v>10000000</v>
      </c>
      <c r="J1865" s="826"/>
      <c r="K1865" s="826">
        <f t="shared" si="183"/>
        <v>0</v>
      </c>
      <c r="L1865" s="871"/>
      <c r="M1865" s="871"/>
      <c r="N1865" s="871"/>
      <c r="O1865" s="871"/>
      <c r="P1865" s="871"/>
      <c r="Q1865" s="871"/>
      <c r="R1865" s="826">
        <f t="shared" si="184"/>
        <v>0</v>
      </c>
      <c r="S1865" s="827"/>
      <c r="T1865" s="822"/>
    </row>
    <row r="1866" spans="1:20" s="828" customFormat="1" ht="14.65" customHeight="1" x14ac:dyDescent="0.25">
      <c r="A1866" s="858" t="s">
        <v>49</v>
      </c>
      <c r="B1866" s="890" t="s">
        <v>243</v>
      </c>
      <c r="C1866" s="822" t="s">
        <v>687</v>
      </c>
      <c r="D1866" s="823" t="s">
        <v>51</v>
      </c>
      <c r="E1866" s="907">
        <v>0</v>
      </c>
      <c r="F1866" s="823" t="s">
        <v>27</v>
      </c>
      <c r="G1866" s="896" t="s">
        <v>235</v>
      </c>
      <c r="H1866" s="826"/>
      <c r="I1866" s="826">
        <v>25000000</v>
      </c>
      <c r="J1866" s="826"/>
      <c r="K1866" s="826">
        <f t="shared" si="183"/>
        <v>0</v>
      </c>
      <c r="L1866" s="871"/>
      <c r="M1866" s="871">
        <v>0</v>
      </c>
      <c r="N1866" s="871"/>
      <c r="O1866" s="871"/>
      <c r="P1866" s="871"/>
      <c r="Q1866" s="871"/>
      <c r="R1866" s="826">
        <f t="shared" si="184"/>
        <v>0</v>
      </c>
      <c r="S1866" s="827"/>
      <c r="T1866" s="822"/>
    </row>
    <row r="1867" spans="1:20" s="828" customFormat="1" ht="14.65" customHeight="1" x14ac:dyDescent="0.25">
      <c r="A1867" s="858" t="s">
        <v>49</v>
      </c>
      <c r="B1867" s="890" t="s">
        <v>158</v>
      </c>
      <c r="C1867" s="822" t="s">
        <v>366</v>
      </c>
      <c r="D1867" s="823" t="s">
        <v>51</v>
      </c>
      <c r="E1867" s="907">
        <v>0</v>
      </c>
      <c r="F1867" s="823" t="s">
        <v>27</v>
      </c>
      <c r="G1867" s="896" t="s">
        <v>235</v>
      </c>
      <c r="H1867" s="826"/>
      <c r="I1867" s="826">
        <v>2000000</v>
      </c>
      <c r="J1867" s="826"/>
      <c r="K1867" s="826">
        <f t="shared" si="183"/>
        <v>0</v>
      </c>
      <c r="L1867" s="871"/>
      <c r="M1867" s="871">
        <v>0</v>
      </c>
      <c r="N1867" s="871"/>
      <c r="O1867" s="871"/>
      <c r="P1867" s="871"/>
      <c r="Q1867" s="871"/>
      <c r="R1867" s="826">
        <f t="shared" si="184"/>
        <v>0</v>
      </c>
      <c r="S1867" s="827"/>
      <c r="T1867" s="822"/>
    </row>
    <row r="1868" spans="1:20" s="842" customFormat="1" ht="14.65" customHeight="1" x14ac:dyDescent="0.25">
      <c r="A1868" s="858" t="s">
        <v>49</v>
      </c>
      <c r="B1868" s="823" t="s">
        <v>206</v>
      </c>
      <c r="C1868" s="822" t="s">
        <v>1857</v>
      </c>
      <c r="D1868" s="823" t="s">
        <v>51</v>
      </c>
      <c r="E1868" s="907">
        <v>0</v>
      </c>
      <c r="F1868" s="823" t="s">
        <v>27</v>
      </c>
      <c r="G1868" s="896" t="s">
        <v>235</v>
      </c>
      <c r="H1868" s="826"/>
      <c r="I1868" s="826">
        <v>5000000</v>
      </c>
      <c r="J1868" s="826"/>
      <c r="K1868" s="826">
        <f t="shared" si="183"/>
        <v>0</v>
      </c>
      <c r="L1868" s="871"/>
      <c r="M1868" s="871">
        <v>0</v>
      </c>
      <c r="N1868" s="871"/>
      <c r="O1868" s="871"/>
      <c r="P1868" s="871"/>
      <c r="Q1868" s="871"/>
      <c r="R1868" s="826">
        <f t="shared" si="184"/>
        <v>0</v>
      </c>
      <c r="S1868" s="827"/>
      <c r="T1868" s="813"/>
    </row>
    <row r="1869" spans="1:20" s="828" customFormat="1" ht="14.65" customHeight="1" x14ac:dyDescent="0.25">
      <c r="A1869" s="858" t="s">
        <v>49</v>
      </c>
      <c r="B1869" s="890" t="s">
        <v>467</v>
      </c>
      <c r="C1869" s="822" t="s">
        <v>163</v>
      </c>
      <c r="D1869" s="823" t="s">
        <v>51</v>
      </c>
      <c r="E1869" s="907">
        <v>0</v>
      </c>
      <c r="F1869" s="823" t="s">
        <v>27</v>
      </c>
      <c r="G1869" s="896" t="s">
        <v>235</v>
      </c>
      <c r="H1869" s="826"/>
      <c r="I1869" s="826">
        <v>2000000</v>
      </c>
      <c r="J1869" s="826"/>
      <c r="K1869" s="826">
        <f t="shared" si="183"/>
        <v>2000000</v>
      </c>
      <c r="L1869" s="871"/>
      <c r="M1869" s="871">
        <v>2000000</v>
      </c>
      <c r="N1869" s="871"/>
      <c r="O1869" s="871"/>
      <c r="P1869" s="871"/>
      <c r="Q1869" s="871"/>
      <c r="R1869" s="826">
        <f t="shared" si="184"/>
        <v>2000000</v>
      </c>
      <c r="S1869" s="827"/>
      <c r="T1869" s="822"/>
    </row>
    <row r="1870" spans="1:20" s="828" customFormat="1" ht="14.65" customHeight="1" x14ac:dyDescent="0.25">
      <c r="A1870" s="858" t="s">
        <v>49</v>
      </c>
      <c r="B1870" s="890" t="s">
        <v>468</v>
      </c>
      <c r="C1870" s="822" t="s">
        <v>466</v>
      </c>
      <c r="D1870" s="823" t="s">
        <v>51</v>
      </c>
      <c r="E1870" s="907">
        <v>0</v>
      </c>
      <c r="F1870" s="823" t="s">
        <v>27</v>
      </c>
      <c r="G1870" s="896" t="s">
        <v>235</v>
      </c>
      <c r="H1870" s="826"/>
      <c r="I1870" s="826">
        <v>3000000</v>
      </c>
      <c r="J1870" s="826"/>
      <c r="K1870" s="826">
        <f t="shared" si="183"/>
        <v>3000000</v>
      </c>
      <c r="L1870" s="871"/>
      <c r="M1870" s="871">
        <v>3000000</v>
      </c>
      <c r="N1870" s="871"/>
      <c r="O1870" s="871"/>
      <c r="P1870" s="871"/>
      <c r="Q1870" s="871"/>
      <c r="R1870" s="826">
        <f t="shared" si="184"/>
        <v>3000000</v>
      </c>
      <c r="S1870" s="827"/>
      <c r="T1870" s="822"/>
    </row>
    <row r="1871" spans="1:20" s="828" customFormat="1" ht="14.65" customHeight="1" x14ac:dyDescent="0.25">
      <c r="A1871" s="858" t="s">
        <v>49</v>
      </c>
      <c r="B1871" s="890" t="s">
        <v>474</v>
      </c>
      <c r="C1871" s="822" t="s">
        <v>164</v>
      </c>
      <c r="D1871" s="823" t="s">
        <v>51</v>
      </c>
      <c r="E1871" s="907">
        <v>0</v>
      </c>
      <c r="F1871" s="823" t="s">
        <v>27</v>
      </c>
      <c r="G1871" s="896" t="s">
        <v>235</v>
      </c>
      <c r="H1871" s="826"/>
      <c r="I1871" s="826">
        <v>30000000</v>
      </c>
      <c r="J1871" s="826"/>
      <c r="K1871" s="826">
        <f t="shared" si="183"/>
        <v>10000000</v>
      </c>
      <c r="L1871" s="871"/>
      <c r="M1871" s="871">
        <v>10000000</v>
      </c>
      <c r="N1871" s="871"/>
      <c r="O1871" s="871"/>
      <c r="P1871" s="871"/>
      <c r="Q1871" s="871"/>
      <c r="R1871" s="826">
        <f t="shared" si="184"/>
        <v>10000000</v>
      </c>
      <c r="S1871" s="827"/>
      <c r="T1871" s="822"/>
    </row>
    <row r="1872" spans="1:20" s="828" customFormat="1" ht="14.65" customHeight="1" x14ac:dyDescent="0.25">
      <c r="A1872" s="858" t="s">
        <v>49</v>
      </c>
      <c r="B1872" s="887"/>
      <c r="C1872" s="833" t="s">
        <v>26</v>
      </c>
      <c r="D1872" s="887"/>
      <c r="E1872" s="897"/>
      <c r="F1872" s="887"/>
      <c r="G1872" s="898"/>
      <c r="H1872" s="838">
        <f t="shared" ref="H1872:O1872" si="185">SUM(H1860:H1871)</f>
        <v>839339859</v>
      </c>
      <c r="I1872" s="838">
        <f t="shared" si="185"/>
        <v>4232000000</v>
      </c>
      <c r="J1872" s="838">
        <f t="shared" si="185"/>
        <v>839339859</v>
      </c>
      <c r="K1872" s="838">
        <f t="shared" si="185"/>
        <v>145000000</v>
      </c>
      <c r="L1872" s="768">
        <f t="shared" si="185"/>
        <v>3500000000</v>
      </c>
      <c r="M1872" s="768">
        <f t="shared" si="185"/>
        <v>3645000000</v>
      </c>
      <c r="N1872" s="768">
        <f t="shared" si="185"/>
        <v>500000000</v>
      </c>
      <c r="O1872" s="899">
        <f t="shared" si="185"/>
        <v>872431198</v>
      </c>
      <c r="P1872" s="899">
        <f>SUM(P1860:P1871)</f>
        <v>1945642899</v>
      </c>
      <c r="Q1872" s="899">
        <f>SUM(Q1860:Q1871)</f>
        <v>2818074097</v>
      </c>
      <c r="R1872" s="1097">
        <f t="shared" si="184"/>
        <v>826925903</v>
      </c>
      <c r="S1872" s="908"/>
      <c r="T1872" s="1003"/>
    </row>
    <row r="1873" spans="1:19" s="828" customFormat="1" x14ac:dyDescent="0.25">
      <c r="A1873" s="858"/>
      <c r="B1873" s="888"/>
      <c r="C1873" s="842"/>
      <c r="D1873" s="888"/>
      <c r="E1873" s="902"/>
      <c r="F1873" s="888"/>
      <c r="G1873" s="903"/>
      <c r="H1873" s="847"/>
      <c r="I1873" s="847"/>
      <c r="J1873" s="847"/>
      <c r="K1873" s="847"/>
      <c r="L1873" s="771"/>
      <c r="M1873" s="771"/>
      <c r="N1873" s="771"/>
      <c r="O1873" s="771"/>
      <c r="P1873" s="771"/>
      <c r="Q1873" s="771"/>
      <c r="R1873" s="1075"/>
      <c r="S1873" s="904"/>
    </row>
    <row r="1874" spans="1:19" s="828" customFormat="1" x14ac:dyDescent="0.25">
      <c r="A1874" s="858"/>
      <c r="B1874" s="888"/>
      <c r="C1874" s="842"/>
      <c r="D1874" s="888"/>
      <c r="E1874" s="902"/>
      <c r="F1874" s="888"/>
      <c r="G1874" s="903"/>
      <c r="H1874" s="847"/>
      <c r="I1874" s="847"/>
      <c r="J1874" s="847"/>
      <c r="K1874" s="847"/>
      <c r="L1874" s="771"/>
      <c r="M1874" s="771"/>
      <c r="N1874" s="771"/>
      <c r="O1874" s="771"/>
      <c r="P1874" s="771"/>
      <c r="Q1874" s="771"/>
      <c r="R1874" s="1075"/>
      <c r="S1874" s="904"/>
    </row>
    <row r="1875" spans="1:19" s="828" customFormat="1" x14ac:dyDescent="0.25">
      <c r="A1875" s="858"/>
      <c r="B1875" s="888"/>
      <c r="C1875" s="842"/>
      <c r="D1875" s="888"/>
      <c r="E1875" s="902"/>
      <c r="F1875" s="888"/>
      <c r="G1875" s="903"/>
      <c r="H1875" s="847"/>
      <c r="I1875" s="847"/>
      <c r="J1875" s="847"/>
      <c r="K1875" s="847"/>
      <c r="L1875" s="771"/>
      <c r="M1875" s="771"/>
      <c r="N1875" s="771"/>
      <c r="O1875" s="771"/>
      <c r="P1875" s="771"/>
      <c r="Q1875" s="771"/>
      <c r="R1875" s="1075"/>
      <c r="S1875" s="904"/>
    </row>
    <row r="1876" spans="1:19" s="828" customFormat="1" x14ac:dyDescent="0.25">
      <c r="A1876" s="858"/>
      <c r="B1876" s="888"/>
      <c r="C1876" s="842"/>
      <c r="D1876" s="888"/>
      <c r="E1876" s="902"/>
      <c r="F1876" s="888"/>
      <c r="G1876" s="903"/>
      <c r="H1876" s="847"/>
      <c r="I1876" s="847"/>
      <c r="J1876" s="847"/>
      <c r="K1876" s="847"/>
      <c r="L1876" s="771"/>
      <c r="M1876" s="771"/>
      <c r="N1876" s="771"/>
      <c r="O1876" s="771"/>
      <c r="P1876" s="771"/>
      <c r="Q1876" s="771"/>
      <c r="R1876" s="1075"/>
      <c r="S1876" s="904"/>
    </row>
    <row r="1877" spans="1:19" s="828" customFormat="1" x14ac:dyDescent="0.25">
      <c r="A1877" s="858"/>
      <c r="B1877" s="888"/>
      <c r="C1877" s="842"/>
      <c r="D1877" s="888"/>
      <c r="E1877" s="902"/>
      <c r="F1877" s="888"/>
      <c r="G1877" s="903"/>
      <c r="H1877" s="847"/>
      <c r="I1877" s="847"/>
      <c r="J1877" s="847"/>
      <c r="K1877" s="847"/>
      <c r="L1877" s="771"/>
      <c r="M1877" s="771"/>
      <c r="N1877" s="771"/>
      <c r="O1877" s="771"/>
      <c r="P1877" s="771"/>
      <c r="Q1877" s="771"/>
      <c r="R1877" s="1075"/>
      <c r="S1877" s="904"/>
    </row>
    <row r="1878" spans="1:19" s="828" customFormat="1" x14ac:dyDescent="0.25">
      <c r="A1878" s="858"/>
      <c r="B1878" s="888"/>
      <c r="C1878" s="842"/>
      <c r="D1878" s="888"/>
      <c r="E1878" s="902"/>
      <c r="F1878" s="888"/>
      <c r="G1878" s="903"/>
      <c r="H1878" s="847"/>
      <c r="I1878" s="847"/>
      <c r="J1878" s="847"/>
      <c r="K1878" s="847"/>
      <c r="L1878" s="771"/>
      <c r="M1878" s="771"/>
      <c r="N1878" s="771"/>
      <c r="O1878" s="771"/>
      <c r="P1878" s="771"/>
      <c r="Q1878" s="771"/>
      <c r="R1878" s="1075"/>
      <c r="S1878" s="904"/>
    </row>
    <row r="1879" spans="1:19" s="828" customFormat="1" x14ac:dyDescent="0.25">
      <c r="A1879" s="858"/>
      <c r="B1879" s="888"/>
      <c r="C1879" s="842"/>
      <c r="D1879" s="888"/>
      <c r="E1879" s="902"/>
      <c r="F1879" s="888"/>
      <c r="G1879" s="903"/>
      <c r="H1879" s="847"/>
      <c r="I1879" s="847"/>
      <c r="J1879" s="847"/>
      <c r="K1879" s="847"/>
      <c r="L1879" s="771"/>
      <c r="M1879" s="771"/>
      <c r="N1879" s="771"/>
      <c r="O1879" s="771"/>
      <c r="P1879" s="771"/>
      <c r="Q1879" s="771"/>
      <c r="R1879" s="1075"/>
      <c r="S1879" s="904"/>
    </row>
    <row r="1880" spans="1:19" s="828" customFormat="1" x14ac:dyDescent="0.25">
      <c r="A1880" s="858"/>
      <c r="B1880" s="888"/>
      <c r="C1880" s="842"/>
      <c r="D1880" s="888"/>
      <c r="E1880" s="902"/>
      <c r="F1880" s="888"/>
      <c r="G1880" s="903"/>
      <c r="H1880" s="847"/>
      <c r="I1880" s="847"/>
      <c r="J1880" s="847"/>
      <c r="K1880" s="847"/>
      <c r="L1880" s="771"/>
      <c r="M1880" s="771"/>
      <c r="N1880" s="771"/>
      <c r="O1880" s="771"/>
      <c r="P1880" s="771"/>
      <c r="Q1880" s="771"/>
      <c r="R1880" s="1075"/>
      <c r="S1880" s="904"/>
    </row>
    <row r="1881" spans="1:19" s="828" customFormat="1" x14ac:dyDescent="0.25">
      <c r="A1881" s="858"/>
      <c r="B1881" s="888"/>
      <c r="C1881" s="842"/>
      <c r="D1881" s="888"/>
      <c r="E1881" s="902"/>
      <c r="F1881" s="888"/>
      <c r="G1881" s="903"/>
      <c r="H1881" s="847"/>
      <c r="I1881" s="847"/>
      <c r="J1881" s="847"/>
      <c r="K1881" s="847"/>
      <c r="L1881" s="771"/>
      <c r="M1881" s="771"/>
      <c r="N1881" s="771"/>
      <c r="O1881" s="771"/>
      <c r="P1881" s="771"/>
      <c r="Q1881" s="771"/>
      <c r="R1881" s="1075"/>
      <c r="S1881" s="904"/>
    </row>
    <row r="1882" spans="1:19" s="828" customFormat="1" x14ac:dyDescent="0.25">
      <c r="A1882" s="858"/>
      <c r="B1882" s="888"/>
      <c r="C1882" s="842"/>
      <c r="D1882" s="888"/>
      <c r="E1882" s="902"/>
      <c r="F1882" s="888"/>
      <c r="G1882" s="903"/>
      <c r="H1882" s="847"/>
      <c r="I1882" s="847"/>
      <c r="J1882" s="847"/>
      <c r="K1882" s="847"/>
      <c r="L1882" s="771"/>
      <c r="M1882" s="771"/>
      <c r="N1882" s="771"/>
      <c r="O1882" s="771"/>
      <c r="P1882" s="771"/>
      <c r="Q1882" s="771"/>
      <c r="R1882" s="1075"/>
      <c r="S1882" s="904"/>
    </row>
    <row r="1883" spans="1:19" s="828" customFormat="1" x14ac:dyDescent="0.25">
      <c r="A1883" s="858"/>
      <c r="B1883" s="888"/>
      <c r="C1883" s="842"/>
      <c r="D1883" s="888"/>
      <c r="E1883" s="902"/>
      <c r="F1883" s="888"/>
      <c r="G1883" s="903"/>
      <c r="H1883" s="847"/>
      <c r="I1883" s="847"/>
      <c r="J1883" s="847"/>
      <c r="K1883" s="847"/>
      <c r="L1883" s="771"/>
      <c r="M1883" s="771"/>
      <c r="N1883" s="771"/>
      <c r="O1883" s="771"/>
      <c r="P1883" s="771"/>
      <c r="Q1883" s="771"/>
      <c r="R1883" s="1075"/>
      <c r="S1883" s="904"/>
    </row>
    <row r="1884" spans="1:19" s="828" customFormat="1" x14ac:dyDescent="0.25">
      <c r="A1884" s="858"/>
      <c r="B1884" s="888"/>
      <c r="C1884" s="842"/>
      <c r="D1884" s="888"/>
      <c r="E1884" s="902"/>
      <c r="F1884" s="888"/>
      <c r="G1884" s="903"/>
      <c r="H1884" s="847"/>
      <c r="I1884" s="847"/>
      <c r="J1884" s="847"/>
      <c r="K1884" s="847"/>
      <c r="L1884" s="771"/>
      <c r="M1884" s="771"/>
      <c r="N1884" s="771"/>
      <c r="O1884" s="771"/>
      <c r="P1884" s="771"/>
      <c r="Q1884" s="771"/>
      <c r="R1884" s="1075"/>
      <c r="S1884" s="904"/>
    </row>
    <row r="1885" spans="1:19" s="828" customFormat="1" x14ac:dyDescent="0.25">
      <c r="A1885" s="858"/>
      <c r="B1885" s="888"/>
      <c r="C1885" s="842"/>
      <c r="D1885" s="888"/>
      <c r="E1885" s="902"/>
      <c r="F1885" s="888"/>
      <c r="G1885" s="903"/>
      <c r="H1885" s="847"/>
      <c r="I1885" s="847"/>
      <c r="J1885" s="847"/>
      <c r="K1885" s="847"/>
      <c r="L1885" s="771"/>
      <c r="M1885" s="771"/>
      <c r="N1885" s="771"/>
      <c r="O1885" s="771"/>
      <c r="P1885" s="771"/>
      <c r="Q1885" s="771"/>
      <c r="R1885" s="1075"/>
      <c r="S1885" s="904"/>
    </row>
    <row r="1886" spans="1:19" s="828" customFormat="1" x14ac:dyDescent="0.25">
      <c r="A1886" s="858"/>
      <c r="B1886" s="888"/>
      <c r="C1886" s="842"/>
      <c r="D1886" s="888"/>
      <c r="E1886" s="902"/>
      <c r="F1886" s="888"/>
      <c r="G1886" s="903"/>
      <c r="H1886" s="847"/>
      <c r="I1886" s="847"/>
      <c r="J1886" s="847"/>
      <c r="K1886" s="847"/>
      <c r="L1886" s="771"/>
      <c r="M1886" s="771"/>
      <c r="N1886" s="771"/>
      <c r="O1886" s="771"/>
      <c r="P1886" s="771"/>
      <c r="Q1886" s="771"/>
      <c r="R1886" s="1075"/>
      <c r="S1886" s="904"/>
    </row>
    <row r="1887" spans="1:19" s="828" customFormat="1" x14ac:dyDescent="0.25">
      <c r="A1887" s="858"/>
      <c r="B1887" s="888"/>
      <c r="C1887" s="842"/>
      <c r="D1887" s="888"/>
      <c r="E1887" s="902"/>
      <c r="F1887" s="888"/>
      <c r="G1887" s="903"/>
      <c r="H1887" s="847"/>
      <c r="I1887" s="847"/>
      <c r="J1887" s="847"/>
      <c r="K1887" s="847"/>
      <c r="L1887" s="771"/>
      <c r="M1887" s="771"/>
      <c r="N1887" s="771"/>
      <c r="O1887" s="771"/>
      <c r="P1887" s="771"/>
      <c r="Q1887" s="771"/>
      <c r="R1887" s="1075"/>
      <c r="S1887" s="904"/>
    </row>
    <row r="1888" spans="1:19" s="828" customFormat="1" x14ac:dyDescent="0.25">
      <c r="A1888" s="858"/>
      <c r="B1888" s="888"/>
      <c r="C1888" s="842"/>
      <c r="D1888" s="888"/>
      <c r="E1888" s="902"/>
      <c r="F1888" s="888"/>
      <c r="G1888" s="903"/>
      <c r="H1888" s="847"/>
      <c r="I1888" s="847"/>
      <c r="J1888" s="847"/>
      <c r="K1888" s="847"/>
      <c r="L1888" s="771"/>
      <c r="M1888" s="771"/>
      <c r="N1888" s="771"/>
      <c r="O1888" s="771"/>
      <c r="P1888" s="771"/>
      <c r="Q1888" s="771"/>
      <c r="R1888" s="1075"/>
      <c r="S1888" s="904"/>
    </row>
    <row r="1889" spans="1:20" x14ac:dyDescent="0.25">
      <c r="B1889" s="1238" t="s">
        <v>2128</v>
      </c>
      <c r="C1889" s="1238"/>
      <c r="D1889" s="1238"/>
      <c r="E1889" s="1238"/>
      <c r="F1889" s="1238"/>
      <c r="G1889" s="1238"/>
      <c r="H1889" s="1238"/>
      <c r="I1889" s="1238"/>
      <c r="J1889" s="1238"/>
      <c r="K1889" s="1238"/>
      <c r="L1889" s="1238"/>
      <c r="M1889" s="1238"/>
      <c r="N1889" s="1238"/>
      <c r="O1889" s="1238"/>
      <c r="P1889" s="1238"/>
      <c r="Q1889" s="1238"/>
      <c r="R1889" s="1238"/>
      <c r="S1889" s="1238"/>
    </row>
    <row r="1890" spans="1:20" x14ac:dyDescent="0.25">
      <c r="B1890" s="881" t="s">
        <v>1606</v>
      </c>
      <c r="C1890" s="882"/>
      <c r="D1890" s="883"/>
      <c r="E1890" s="883"/>
      <c r="F1890" s="883"/>
      <c r="G1890" s="883"/>
      <c r="H1890" s="884"/>
      <c r="I1890" s="884"/>
      <c r="J1890" s="884"/>
      <c r="K1890" s="884"/>
      <c r="L1890" s="884"/>
      <c r="M1890" s="885"/>
      <c r="N1890" s="884"/>
      <c r="O1890" s="884"/>
      <c r="P1890" s="884"/>
      <c r="Q1890" s="884"/>
      <c r="R1890" s="1074"/>
      <c r="S1890" s="886"/>
    </row>
    <row r="1891" spans="1:20" s="802" customFormat="1" ht="30" x14ac:dyDescent="0.25">
      <c r="B1891" s="1234" t="s">
        <v>970</v>
      </c>
      <c r="C1891" s="1239" t="s">
        <v>938</v>
      </c>
      <c r="D1891" s="1236" t="s">
        <v>1024</v>
      </c>
      <c r="E1891" s="1230" t="s">
        <v>1025</v>
      </c>
      <c r="F1891" s="1236" t="s">
        <v>1026</v>
      </c>
      <c r="G1891" s="1232" t="s">
        <v>1027</v>
      </c>
      <c r="H1891" s="803" t="s">
        <v>1862</v>
      </c>
      <c r="I1891" s="804" t="s">
        <v>1833</v>
      </c>
      <c r="J1891" s="803" t="s">
        <v>1862</v>
      </c>
      <c r="K1891" s="1228" t="s">
        <v>1948</v>
      </c>
      <c r="L1891" s="1228" t="s">
        <v>1947</v>
      </c>
      <c r="M1891" s="805" t="s">
        <v>1818</v>
      </c>
      <c r="N1891" s="1228" t="s">
        <v>1819</v>
      </c>
      <c r="O1891" s="806" t="s">
        <v>2115</v>
      </c>
      <c r="P1891" s="1090" t="s">
        <v>2135</v>
      </c>
      <c r="Q1891" s="1090" t="s">
        <v>2136</v>
      </c>
      <c r="R1891" s="1065" t="s">
        <v>2132</v>
      </c>
      <c r="S1891" s="807" t="s">
        <v>1850</v>
      </c>
      <c r="T1891" s="1110" t="s">
        <v>1028</v>
      </c>
    </row>
    <row r="1892" spans="1:20" s="802" customFormat="1" x14ac:dyDescent="0.25">
      <c r="B1892" s="1235"/>
      <c r="C1892" s="1240"/>
      <c r="D1892" s="1237"/>
      <c r="E1892" s="1231"/>
      <c r="F1892" s="1237"/>
      <c r="G1892" s="1233"/>
      <c r="H1892" s="808" t="s">
        <v>939</v>
      </c>
      <c r="I1892" s="808" t="s">
        <v>939</v>
      </c>
      <c r="J1892" s="808" t="s">
        <v>939</v>
      </c>
      <c r="K1892" s="1229"/>
      <c r="L1892" s="1229"/>
      <c r="M1892" s="809" t="s">
        <v>939</v>
      </c>
      <c r="N1892" s="1229"/>
      <c r="O1892" s="808" t="s">
        <v>939</v>
      </c>
      <c r="P1892" s="808" t="s">
        <v>939</v>
      </c>
      <c r="Q1892" s="808" t="s">
        <v>939</v>
      </c>
      <c r="R1892" s="1066" t="s">
        <v>939</v>
      </c>
      <c r="S1892" s="810"/>
      <c r="T1892" s="1107"/>
    </row>
    <row r="1893" spans="1:20" x14ac:dyDescent="0.25">
      <c r="A1893" s="858" t="s">
        <v>588</v>
      </c>
      <c r="B1893" s="812" t="s">
        <v>24</v>
      </c>
      <c r="C1893" s="813" t="s">
        <v>290</v>
      </c>
      <c r="D1893" s="814" t="s">
        <v>1</v>
      </c>
      <c r="E1893" s="968">
        <v>0</v>
      </c>
      <c r="F1893" s="816">
        <v>23510200</v>
      </c>
      <c r="G1893" s="817" t="s">
        <v>266</v>
      </c>
      <c r="H1893" s="818">
        <v>6984328</v>
      </c>
      <c r="I1893" s="818">
        <v>19003000</v>
      </c>
      <c r="J1893" s="818">
        <v>6984328</v>
      </c>
      <c r="K1893" s="818">
        <f>M1893-L1893</f>
        <v>19003000</v>
      </c>
      <c r="L1893" s="818"/>
      <c r="M1893" s="819">
        <v>19003000</v>
      </c>
      <c r="N1893" s="818"/>
      <c r="O1893" s="818">
        <v>8493290</v>
      </c>
      <c r="P1893" s="818">
        <f>Q1893-O1893</f>
        <v>5177258.5</v>
      </c>
      <c r="Q1893" s="818">
        <v>13670548.5</v>
      </c>
      <c r="R1893" s="1068">
        <f>M1893-Q1893</f>
        <v>5332451.5</v>
      </c>
      <c r="S1893" s="909"/>
      <c r="T1893" s="1117"/>
    </row>
    <row r="1894" spans="1:20" x14ac:dyDescent="0.25">
      <c r="A1894" s="858" t="s">
        <v>588</v>
      </c>
      <c r="B1894" s="825" t="s">
        <v>25</v>
      </c>
      <c r="C1894" s="822" t="s">
        <v>59</v>
      </c>
      <c r="D1894" s="823" t="s">
        <v>51</v>
      </c>
      <c r="E1894" s="968">
        <v>0</v>
      </c>
      <c r="F1894" s="816">
        <v>23510200</v>
      </c>
      <c r="G1894" s="817" t="s">
        <v>266</v>
      </c>
      <c r="H1894" s="830"/>
      <c r="I1894" s="830">
        <v>285000</v>
      </c>
      <c r="J1894" s="830"/>
      <c r="K1894" s="830">
        <f>M1894-L1894</f>
        <v>285000</v>
      </c>
      <c r="L1894" s="830"/>
      <c r="M1894" s="826">
        <v>285000</v>
      </c>
      <c r="N1894" s="830"/>
      <c r="O1894" s="830"/>
      <c r="P1894" s="830"/>
      <c r="Q1894" s="830"/>
      <c r="R1894" s="1068"/>
      <c r="S1894" s="820"/>
      <c r="T1894" s="1104"/>
    </row>
    <row r="1895" spans="1:20" x14ac:dyDescent="0.25">
      <c r="A1895" s="858" t="s">
        <v>588</v>
      </c>
      <c r="B1895" s="812" t="s">
        <v>3</v>
      </c>
      <c r="C1895" s="822" t="s">
        <v>4</v>
      </c>
      <c r="D1895" s="823" t="s">
        <v>51</v>
      </c>
      <c r="E1895" s="968">
        <v>0</v>
      </c>
      <c r="F1895" s="816">
        <v>23510200</v>
      </c>
      <c r="G1895" s="817" t="s">
        <v>266</v>
      </c>
      <c r="H1895" s="830"/>
      <c r="I1895" s="830">
        <v>200000</v>
      </c>
      <c r="J1895" s="830"/>
      <c r="K1895" s="830">
        <f t="shared" ref="K1895:K1903" si="186">M1895-L1895</f>
        <v>200000</v>
      </c>
      <c r="L1895" s="830"/>
      <c r="M1895" s="826">
        <v>200000</v>
      </c>
      <c r="N1895" s="830"/>
      <c r="O1895" s="830"/>
      <c r="P1895" s="830"/>
      <c r="Q1895" s="830"/>
      <c r="R1895" s="1068"/>
      <c r="S1895" s="820"/>
      <c r="T1895" s="1104"/>
    </row>
    <row r="1896" spans="1:20" x14ac:dyDescent="0.25">
      <c r="A1896" s="858" t="s">
        <v>588</v>
      </c>
      <c r="B1896" s="812" t="s">
        <v>9</v>
      </c>
      <c r="C1896" s="822" t="s">
        <v>446</v>
      </c>
      <c r="D1896" s="823" t="s">
        <v>51</v>
      </c>
      <c r="E1896" s="968">
        <v>0</v>
      </c>
      <c r="F1896" s="816">
        <v>23510200</v>
      </c>
      <c r="G1896" s="817" t="s">
        <v>266</v>
      </c>
      <c r="H1896" s="830"/>
      <c r="I1896" s="830">
        <v>200000</v>
      </c>
      <c r="J1896" s="830"/>
      <c r="K1896" s="830">
        <f t="shared" si="186"/>
        <v>200000</v>
      </c>
      <c r="L1896" s="830"/>
      <c r="M1896" s="826">
        <v>200000</v>
      </c>
      <c r="N1896" s="830"/>
      <c r="O1896" s="830"/>
      <c r="P1896" s="830"/>
      <c r="Q1896" s="830"/>
      <c r="R1896" s="1068"/>
      <c r="S1896" s="820"/>
      <c r="T1896" s="1104"/>
    </row>
    <row r="1897" spans="1:20" x14ac:dyDescent="0.25">
      <c r="A1897" s="858" t="s">
        <v>588</v>
      </c>
      <c r="B1897" s="812" t="s">
        <v>13</v>
      </c>
      <c r="C1897" s="822" t="s">
        <v>14</v>
      </c>
      <c r="D1897" s="823" t="s">
        <v>51</v>
      </c>
      <c r="E1897" s="968">
        <v>0</v>
      </c>
      <c r="F1897" s="816">
        <v>23510200</v>
      </c>
      <c r="G1897" s="817" t="s">
        <v>266</v>
      </c>
      <c r="H1897" s="830"/>
      <c r="I1897" s="830">
        <v>2500000</v>
      </c>
      <c r="J1897" s="830"/>
      <c r="K1897" s="830">
        <f t="shared" si="186"/>
        <v>2500000</v>
      </c>
      <c r="L1897" s="830"/>
      <c r="M1897" s="826">
        <v>2500000</v>
      </c>
      <c r="N1897" s="830"/>
      <c r="O1897" s="830"/>
      <c r="P1897" s="830"/>
      <c r="Q1897" s="830"/>
      <c r="R1897" s="1068"/>
      <c r="S1897" s="820"/>
      <c r="T1897" s="1104"/>
    </row>
    <row r="1898" spans="1:20" x14ac:dyDescent="0.25">
      <c r="A1898" s="858" t="s">
        <v>588</v>
      </c>
      <c r="B1898" s="812" t="s">
        <v>41</v>
      </c>
      <c r="C1898" s="822" t="s">
        <v>28</v>
      </c>
      <c r="D1898" s="823" t="s">
        <v>51</v>
      </c>
      <c r="E1898" s="968">
        <v>0</v>
      </c>
      <c r="F1898" s="816">
        <v>23510200</v>
      </c>
      <c r="G1898" s="817" t="s">
        <v>266</v>
      </c>
      <c r="H1898" s="830"/>
      <c r="I1898" s="830">
        <v>2500000</v>
      </c>
      <c r="J1898" s="830"/>
      <c r="K1898" s="830">
        <f t="shared" si="186"/>
        <v>1625000</v>
      </c>
      <c r="L1898" s="830"/>
      <c r="M1898" s="826">
        <v>1625000</v>
      </c>
      <c r="N1898" s="830"/>
      <c r="O1898" s="830"/>
      <c r="P1898" s="830"/>
      <c r="Q1898" s="830"/>
      <c r="R1898" s="1068"/>
      <c r="S1898" s="820"/>
      <c r="T1898" s="1104"/>
    </row>
    <row r="1899" spans="1:20" x14ac:dyDescent="0.25">
      <c r="A1899" s="858" t="s">
        <v>588</v>
      </c>
      <c r="B1899" s="812" t="s">
        <v>15</v>
      </c>
      <c r="C1899" s="822" t="s">
        <v>436</v>
      </c>
      <c r="D1899" s="823" t="s">
        <v>51</v>
      </c>
      <c r="E1899" s="968">
        <v>0</v>
      </c>
      <c r="F1899" s="816">
        <v>23510200</v>
      </c>
      <c r="G1899" s="817" t="s">
        <v>266</v>
      </c>
      <c r="H1899" s="830"/>
      <c r="I1899" s="830">
        <v>290000</v>
      </c>
      <c r="J1899" s="830"/>
      <c r="K1899" s="830">
        <f t="shared" si="186"/>
        <v>290000</v>
      </c>
      <c r="L1899" s="830"/>
      <c r="M1899" s="826">
        <v>290000</v>
      </c>
      <c r="N1899" s="830"/>
      <c r="O1899" s="830"/>
      <c r="P1899" s="830"/>
      <c r="Q1899" s="830"/>
      <c r="R1899" s="1068"/>
      <c r="S1899" s="820"/>
      <c r="T1899" s="1104"/>
    </row>
    <row r="1900" spans="1:20" x14ac:dyDescent="0.25">
      <c r="A1900" s="858" t="s">
        <v>588</v>
      </c>
      <c r="B1900" s="812" t="s">
        <v>17</v>
      </c>
      <c r="C1900" s="822" t="s">
        <v>18</v>
      </c>
      <c r="D1900" s="823" t="s">
        <v>51</v>
      </c>
      <c r="E1900" s="968">
        <v>0</v>
      </c>
      <c r="F1900" s="816">
        <v>23510200</v>
      </c>
      <c r="G1900" s="817" t="s">
        <v>266</v>
      </c>
      <c r="H1900" s="830"/>
      <c r="I1900" s="830">
        <v>100000</v>
      </c>
      <c r="J1900" s="830"/>
      <c r="K1900" s="830">
        <f t="shared" si="186"/>
        <v>100000</v>
      </c>
      <c r="L1900" s="830"/>
      <c r="M1900" s="826">
        <v>100000</v>
      </c>
      <c r="N1900" s="830"/>
      <c r="O1900" s="830"/>
      <c r="P1900" s="830"/>
      <c r="Q1900" s="830"/>
      <c r="R1900" s="1068"/>
      <c r="S1900" s="820"/>
      <c r="T1900" s="1104"/>
    </row>
    <row r="1901" spans="1:20" x14ac:dyDescent="0.25">
      <c r="A1901" s="858" t="s">
        <v>588</v>
      </c>
      <c r="B1901" s="812" t="s">
        <v>47</v>
      </c>
      <c r="C1901" s="822" t="s">
        <v>63</v>
      </c>
      <c r="D1901" s="823" t="s">
        <v>51</v>
      </c>
      <c r="E1901" s="968">
        <v>0</v>
      </c>
      <c r="F1901" s="816">
        <v>23510200</v>
      </c>
      <c r="G1901" s="817" t="s">
        <v>266</v>
      </c>
      <c r="H1901" s="830"/>
      <c r="I1901" s="830">
        <v>350000</v>
      </c>
      <c r="J1901" s="830"/>
      <c r="K1901" s="830">
        <f t="shared" si="186"/>
        <v>350000</v>
      </c>
      <c r="L1901" s="830"/>
      <c r="M1901" s="826">
        <v>350000</v>
      </c>
      <c r="N1901" s="830"/>
      <c r="O1901" s="830"/>
      <c r="P1901" s="830"/>
      <c r="Q1901" s="830"/>
      <c r="R1901" s="1068"/>
      <c r="S1901" s="820"/>
      <c r="T1901" s="1104"/>
    </row>
    <row r="1902" spans="1:20" x14ac:dyDescent="0.25">
      <c r="A1902" s="858" t="s">
        <v>588</v>
      </c>
      <c r="B1902" s="812" t="s">
        <v>19</v>
      </c>
      <c r="C1902" s="822" t="s">
        <v>20</v>
      </c>
      <c r="D1902" s="823" t="s">
        <v>51</v>
      </c>
      <c r="E1902" s="968">
        <v>0</v>
      </c>
      <c r="F1902" s="816">
        <v>23510200</v>
      </c>
      <c r="G1902" s="817" t="s">
        <v>266</v>
      </c>
      <c r="H1902" s="830"/>
      <c r="I1902" s="830">
        <v>15000</v>
      </c>
      <c r="J1902" s="830"/>
      <c r="K1902" s="830">
        <f t="shared" si="186"/>
        <v>15000</v>
      </c>
      <c r="L1902" s="830"/>
      <c r="M1902" s="826">
        <v>15000</v>
      </c>
      <c r="N1902" s="830"/>
      <c r="O1902" s="830"/>
      <c r="P1902" s="830"/>
      <c r="Q1902" s="830"/>
      <c r="R1902" s="1068"/>
      <c r="S1902" s="820"/>
      <c r="T1902" s="1104"/>
    </row>
    <row r="1903" spans="1:20" x14ac:dyDescent="0.25">
      <c r="A1903" s="858" t="s">
        <v>588</v>
      </c>
      <c r="B1903" s="812" t="s">
        <v>37</v>
      </c>
      <c r="C1903" s="822" t="s">
        <v>38</v>
      </c>
      <c r="D1903" s="823" t="s">
        <v>51</v>
      </c>
      <c r="E1903" s="968">
        <v>0</v>
      </c>
      <c r="F1903" s="816">
        <v>23510200</v>
      </c>
      <c r="G1903" s="817" t="s">
        <v>266</v>
      </c>
      <c r="H1903" s="830"/>
      <c r="I1903" s="830">
        <v>235000</v>
      </c>
      <c r="J1903" s="830"/>
      <c r="K1903" s="830">
        <f t="shared" si="186"/>
        <v>235000</v>
      </c>
      <c r="L1903" s="830"/>
      <c r="M1903" s="826">
        <v>235000</v>
      </c>
      <c r="N1903" s="830"/>
      <c r="O1903" s="830"/>
      <c r="P1903" s="830"/>
      <c r="Q1903" s="830"/>
      <c r="R1903" s="1068"/>
      <c r="S1903" s="820"/>
      <c r="T1903" s="1104"/>
    </row>
    <row r="1904" spans="1:20" x14ac:dyDescent="0.25">
      <c r="A1904" s="858" t="s">
        <v>588</v>
      </c>
      <c r="B1904" s="860"/>
      <c r="C1904" s="833" t="s">
        <v>312</v>
      </c>
      <c r="D1904" s="861"/>
      <c r="E1904" s="862"/>
      <c r="F1904" s="863"/>
      <c r="G1904" s="916"/>
      <c r="H1904" s="837">
        <v>612500</v>
      </c>
      <c r="I1904" s="837">
        <v>6675000</v>
      </c>
      <c r="J1904" s="837">
        <v>612500</v>
      </c>
      <c r="K1904" s="837">
        <f>SUM(K1894:K1903)</f>
        <v>5800000</v>
      </c>
      <c r="L1904" s="837"/>
      <c r="M1904" s="838">
        <f>SUM(M1894:M1903)</f>
        <v>5800000</v>
      </c>
      <c r="N1904" s="837"/>
      <c r="O1904" s="839">
        <v>700000</v>
      </c>
      <c r="P1904" s="839">
        <f>Q1904-O1904</f>
        <v>262500</v>
      </c>
      <c r="Q1904" s="839">
        <v>962500</v>
      </c>
      <c r="R1904" s="1069">
        <f>M1904-Q1904</f>
        <v>4837500</v>
      </c>
      <c r="S1904" s="840"/>
      <c r="T1904" s="1106"/>
    </row>
    <row r="1905" spans="1:20" s="828" customFormat="1" x14ac:dyDescent="0.25">
      <c r="B1905" s="888"/>
      <c r="C1905" s="979"/>
      <c r="D1905" s="888"/>
      <c r="E1905" s="902"/>
      <c r="F1905" s="888"/>
      <c r="G1905" s="903"/>
      <c r="H1905" s="924"/>
      <c r="I1905" s="924"/>
      <c r="J1905" s="924"/>
      <c r="K1905" s="924"/>
      <c r="L1905" s="771"/>
      <c r="M1905" s="771"/>
      <c r="N1905" s="771"/>
      <c r="O1905" s="771"/>
      <c r="P1905" s="771"/>
      <c r="Q1905" s="771"/>
      <c r="R1905" s="1075"/>
      <c r="S1905" s="904"/>
    </row>
    <row r="1906" spans="1:20" s="828" customFormat="1" x14ac:dyDescent="0.25">
      <c r="B1906" s="888"/>
      <c r="C1906" s="979"/>
      <c r="D1906" s="888"/>
      <c r="E1906" s="902"/>
      <c r="F1906" s="888"/>
      <c r="G1906" s="903"/>
      <c r="H1906" s="924"/>
      <c r="I1906" s="924"/>
      <c r="J1906" s="924"/>
      <c r="K1906" s="924"/>
      <c r="L1906" s="771"/>
      <c r="M1906" s="771"/>
      <c r="N1906" s="771"/>
      <c r="O1906" s="771"/>
      <c r="P1906" s="771"/>
      <c r="Q1906" s="771"/>
      <c r="R1906" s="1075"/>
      <c r="S1906" s="904"/>
    </row>
    <row r="1907" spans="1:20" x14ac:dyDescent="0.25">
      <c r="B1907" s="1238" t="s">
        <v>2129</v>
      </c>
      <c r="C1907" s="1238"/>
      <c r="D1907" s="1238"/>
      <c r="E1907" s="1238"/>
      <c r="F1907" s="1238"/>
      <c r="G1907" s="1238"/>
      <c r="H1907" s="1238"/>
      <c r="I1907" s="1238"/>
      <c r="J1907" s="1238"/>
      <c r="K1907" s="1238"/>
      <c r="L1907" s="1238"/>
      <c r="M1907" s="1238"/>
      <c r="N1907" s="1238"/>
      <c r="O1907" s="1238"/>
      <c r="P1907" s="1238"/>
      <c r="Q1907" s="1238"/>
      <c r="R1907" s="1238"/>
      <c r="S1907" s="1238"/>
    </row>
    <row r="1908" spans="1:20" x14ac:dyDescent="0.25">
      <c r="B1908" s="881" t="s">
        <v>1606</v>
      </c>
      <c r="C1908" s="882"/>
      <c r="D1908" s="883"/>
      <c r="E1908" s="883"/>
      <c r="F1908" s="883"/>
      <c r="G1908" s="883"/>
      <c r="H1908" s="884"/>
      <c r="I1908" s="884"/>
      <c r="J1908" s="884"/>
      <c r="K1908" s="884"/>
      <c r="L1908" s="884"/>
      <c r="M1908" s="885"/>
      <c r="N1908" s="884"/>
      <c r="O1908" s="884"/>
      <c r="P1908" s="884"/>
      <c r="Q1908" s="884"/>
      <c r="R1908" s="1074"/>
      <c r="S1908" s="886"/>
    </row>
    <row r="1909" spans="1:20" s="802" customFormat="1" ht="30" x14ac:dyDescent="0.25">
      <c r="B1909" s="1234" t="s">
        <v>970</v>
      </c>
      <c r="C1909" s="1239" t="s">
        <v>938</v>
      </c>
      <c r="D1909" s="1236" t="s">
        <v>1024</v>
      </c>
      <c r="E1909" s="1230" t="s">
        <v>1025</v>
      </c>
      <c r="F1909" s="1236" t="s">
        <v>1026</v>
      </c>
      <c r="G1909" s="1232" t="s">
        <v>1027</v>
      </c>
      <c r="H1909" s="803" t="s">
        <v>1862</v>
      </c>
      <c r="I1909" s="804" t="s">
        <v>1833</v>
      </c>
      <c r="J1909" s="803" t="s">
        <v>1862</v>
      </c>
      <c r="K1909" s="1228" t="s">
        <v>1948</v>
      </c>
      <c r="L1909" s="1228" t="s">
        <v>1947</v>
      </c>
      <c r="M1909" s="805" t="s">
        <v>1818</v>
      </c>
      <c r="N1909" s="1228" t="s">
        <v>1819</v>
      </c>
      <c r="O1909" s="806" t="s">
        <v>2115</v>
      </c>
      <c r="P1909" s="1090" t="s">
        <v>2135</v>
      </c>
      <c r="Q1909" s="1090" t="s">
        <v>2136</v>
      </c>
      <c r="R1909" s="1065" t="s">
        <v>2132</v>
      </c>
      <c r="S1909" s="807" t="s">
        <v>1850</v>
      </c>
      <c r="T1909" s="1110" t="s">
        <v>1028</v>
      </c>
    </row>
    <row r="1910" spans="1:20" s="802" customFormat="1" x14ac:dyDescent="0.25">
      <c r="B1910" s="1235"/>
      <c r="C1910" s="1240"/>
      <c r="D1910" s="1237"/>
      <c r="E1910" s="1231"/>
      <c r="F1910" s="1237"/>
      <c r="G1910" s="1233"/>
      <c r="H1910" s="808" t="s">
        <v>939</v>
      </c>
      <c r="I1910" s="808" t="s">
        <v>939</v>
      </c>
      <c r="J1910" s="808" t="s">
        <v>939</v>
      </c>
      <c r="K1910" s="1229"/>
      <c r="L1910" s="1229"/>
      <c r="M1910" s="809" t="s">
        <v>939</v>
      </c>
      <c r="N1910" s="1229"/>
      <c r="O1910" s="808" t="s">
        <v>939</v>
      </c>
      <c r="P1910" s="808" t="s">
        <v>939</v>
      </c>
      <c r="Q1910" s="808" t="s">
        <v>939</v>
      </c>
      <c r="R1910" s="1066" t="s">
        <v>939</v>
      </c>
      <c r="S1910" s="810"/>
      <c r="T1910" s="1107"/>
    </row>
    <row r="1911" spans="1:20" s="828" customFormat="1" x14ac:dyDescent="0.25">
      <c r="A1911" s="858" t="s">
        <v>588</v>
      </c>
      <c r="B1911" s="890" t="s">
        <v>210</v>
      </c>
      <c r="C1911" s="822" t="s">
        <v>1401</v>
      </c>
      <c r="D1911" s="823" t="s">
        <v>51</v>
      </c>
      <c r="E1911" s="907">
        <v>0</v>
      </c>
      <c r="F1911" s="823" t="s">
        <v>27</v>
      </c>
      <c r="G1911" s="896" t="s">
        <v>235</v>
      </c>
      <c r="H1911" s="826"/>
      <c r="I1911" s="826">
        <v>9000000</v>
      </c>
      <c r="J1911" s="826"/>
      <c r="K1911" s="830">
        <f t="shared" ref="K1911:K1916" si="187">M1911-L1911</f>
        <v>0</v>
      </c>
      <c r="L1911" s="871"/>
      <c r="M1911" s="871">
        <v>0</v>
      </c>
      <c r="N1911" s="871"/>
      <c r="O1911" s="871"/>
      <c r="P1911" s="871"/>
      <c r="Q1911" s="871"/>
      <c r="R1911" s="1068">
        <f>M1911-Q1911</f>
        <v>0</v>
      </c>
      <c r="S1911" s="827"/>
      <c r="T1911" s="975"/>
    </row>
    <row r="1912" spans="1:20" s="828" customFormat="1" x14ac:dyDescent="0.25">
      <c r="A1912" s="858" t="s">
        <v>588</v>
      </c>
      <c r="B1912" s="823" t="s">
        <v>450</v>
      </c>
      <c r="C1912" s="822" t="s">
        <v>772</v>
      </c>
      <c r="D1912" s="823" t="s">
        <v>51</v>
      </c>
      <c r="E1912" s="907">
        <v>0</v>
      </c>
      <c r="F1912" s="823" t="s">
        <v>27</v>
      </c>
      <c r="G1912" s="896" t="s">
        <v>235</v>
      </c>
      <c r="H1912" s="826"/>
      <c r="I1912" s="826">
        <v>500000</v>
      </c>
      <c r="J1912" s="826"/>
      <c r="K1912" s="830">
        <f t="shared" si="187"/>
        <v>0</v>
      </c>
      <c r="L1912" s="871"/>
      <c r="M1912" s="871">
        <v>0</v>
      </c>
      <c r="N1912" s="871"/>
      <c r="O1912" s="871"/>
      <c r="P1912" s="871"/>
      <c r="Q1912" s="871"/>
      <c r="R1912" s="1068">
        <f t="shared" ref="R1912:R1917" si="188">M1912-Q1912</f>
        <v>0</v>
      </c>
      <c r="S1912" s="827"/>
      <c r="T1912" s="822"/>
    </row>
    <row r="1913" spans="1:20" s="828" customFormat="1" x14ac:dyDescent="0.25">
      <c r="A1913" s="858" t="s">
        <v>588</v>
      </c>
      <c r="B1913" s="890" t="s">
        <v>158</v>
      </c>
      <c r="C1913" s="822" t="s">
        <v>366</v>
      </c>
      <c r="D1913" s="823" t="s">
        <v>51</v>
      </c>
      <c r="E1913" s="907">
        <v>0</v>
      </c>
      <c r="F1913" s="823" t="s">
        <v>27</v>
      </c>
      <c r="G1913" s="896" t="s">
        <v>235</v>
      </c>
      <c r="H1913" s="826">
        <v>985000</v>
      </c>
      <c r="I1913" s="826">
        <v>1000000</v>
      </c>
      <c r="J1913" s="826">
        <v>985000</v>
      </c>
      <c r="K1913" s="830">
        <f t="shared" si="187"/>
        <v>1000000</v>
      </c>
      <c r="L1913" s="826"/>
      <c r="M1913" s="826">
        <v>1000000</v>
      </c>
      <c r="N1913" s="826"/>
      <c r="O1913" s="826">
        <v>985000</v>
      </c>
      <c r="P1913" s="826">
        <f>Q1913-O1913</f>
        <v>0</v>
      </c>
      <c r="Q1913" s="826">
        <v>985000</v>
      </c>
      <c r="R1913" s="1068">
        <f t="shared" si="188"/>
        <v>15000</v>
      </c>
      <c r="S1913" s="827"/>
      <c r="T1913" s="822"/>
    </row>
    <row r="1914" spans="1:20" s="828" customFormat="1" x14ac:dyDescent="0.25">
      <c r="A1914" s="858" t="s">
        <v>588</v>
      </c>
      <c r="B1914" s="823" t="s">
        <v>206</v>
      </c>
      <c r="C1914" s="822" t="s">
        <v>1857</v>
      </c>
      <c r="D1914" s="823" t="s">
        <v>51</v>
      </c>
      <c r="E1914" s="907">
        <v>0</v>
      </c>
      <c r="F1914" s="823" t="s">
        <v>27</v>
      </c>
      <c r="G1914" s="896" t="s">
        <v>235</v>
      </c>
      <c r="H1914" s="826"/>
      <c r="I1914" s="826">
        <v>5500000</v>
      </c>
      <c r="J1914" s="826"/>
      <c r="K1914" s="830">
        <f t="shared" si="187"/>
        <v>0</v>
      </c>
      <c r="L1914" s="871"/>
      <c r="M1914" s="871"/>
      <c r="N1914" s="871"/>
      <c r="O1914" s="871"/>
      <c r="P1914" s="871"/>
      <c r="Q1914" s="871"/>
      <c r="R1914" s="1068">
        <f t="shared" si="188"/>
        <v>0</v>
      </c>
      <c r="S1914" s="827"/>
      <c r="T1914" s="822"/>
    </row>
    <row r="1915" spans="1:20" s="828" customFormat="1" x14ac:dyDescent="0.25">
      <c r="A1915" s="858" t="s">
        <v>588</v>
      </c>
      <c r="B1915" s="890" t="s">
        <v>467</v>
      </c>
      <c r="C1915" s="822" t="s">
        <v>163</v>
      </c>
      <c r="D1915" s="823" t="s">
        <v>51</v>
      </c>
      <c r="E1915" s="907">
        <v>0</v>
      </c>
      <c r="F1915" s="823" t="s">
        <v>27</v>
      </c>
      <c r="G1915" s="896" t="s">
        <v>235</v>
      </c>
      <c r="H1915" s="826"/>
      <c r="I1915" s="826">
        <v>3000000</v>
      </c>
      <c r="J1915" s="826"/>
      <c r="K1915" s="830">
        <f t="shared" si="187"/>
        <v>3000000</v>
      </c>
      <c r="L1915" s="826"/>
      <c r="M1915" s="826">
        <v>3000000</v>
      </c>
      <c r="N1915" s="826"/>
      <c r="O1915" s="826"/>
      <c r="P1915" s="826"/>
      <c r="Q1915" s="826"/>
      <c r="R1915" s="1068">
        <f t="shared" si="188"/>
        <v>3000000</v>
      </c>
      <c r="S1915" s="827"/>
      <c r="T1915" s="822"/>
    </row>
    <row r="1916" spans="1:20" s="828" customFormat="1" x14ac:dyDescent="0.25">
      <c r="A1916" s="858" t="s">
        <v>588</v>
      </c>
      <c r="B1916" s="890" t="s">
        <v>474</v>
      </c>
      <c r="C1916" s="822" t="s">
        <v>164</v>
      </c>
      <c r="D1916" s="823" t="s">
        <v>51</v>
      </c>
      <c r="E1916" s="907">
        <v>0</v>
      </c>
      <c r="F1916" s="823" t="s">
        <v>27</v>
      </c>
      <c r="G1916" s="896" t="s">
        <v>235</v>
      </c>
      <c r="H1916" s="826">
        <v>5000000</v>
      </c>
      <c r="I1916" s="826">
        <v>20000000</v>
      </c>
      <c r="J1916" s="826">
        <v>5000000</v>
      </c>
      <c r="K1916" s="830">
        <f t="shared" si="187"/>
        <v>10000000</v>
      </c>
      <c r="L1916" s="871"/>
      <c r="M1916" s="871">
        <v>10000000</v>
      </c>
      <c r="N1916" s="871"/>
      <c r="O1916" s="871">
        <v>5000000</v>
      </c>
      <c r="P1916" s="871">
        <f>Q1916-O1916</f>
        <v>0</v>
      </c>
      <c r="Q1916" s="871">
        <v>5000000</v>
      </c>
      <c r="R1916" s="1068">
        <f t="shared" si="188"/>
        <v>5000000</v>
      </c>
      <c r="S1916" s="827"/>
      <c r="T1916" s="822"/>
    </row>
    <row r="1917" spans="1:20" s="828" customFormat="1" x14ac:dyDescent="0.25">
      <c r="A1917" s="858" t="s">
        <v>588</v>
      </c>
      <c r="B1917" s="887"/>
      <c r="C1917" s="833" t="s">
        <v>26</v>
      </c>
      <c r="D1917" s="887"/>
      <c r="E1917" s="897"/>
      <c r="F1917" s="887"/>
      <c r="G1917" s="898"/>
      <c r="H1917" s="838">
        <f>SUM(H1911:H1916)</f>
        <v>5985000</v>
      </c>
      <c r="I1917" s="838">
        <f>SUM(I1911:I1916)</f>
        <v>39000000</v>
      </c>
      <c r="J1917" s="838">
        <f>SUM(J1911:J1916)</f>
        <v>5985000</v>
      </c>
      <c r="K1917" s="838">
        <f>SUM(K1911:K1916)</f>
        <v>14000000</v>
      </c>
      <c r="L1917" s="768"/>
      <c r="M1917" s="768">
        <f>SUM(M1911:M1916)</f>
        <v>14000000</v>
      </c>
      <c r="N1917" s="768"/>
      <c r="O1917" s="899">
        <f>SUM(O1911:O1916)</f>
        <v>5985000</v>
      </c>
      <c r="P1917" s="899"/>
      <c r="Q1917" s="899">
        <f>SUM(Q1911:Q1916)</f>
        <v>5985000</v>
      </c>
      <c r="R1917" s="1093">
        <f t="shared" si="188"/>
        <v>8015000</v>
      </c>
      <c r="S1917" s="908"/>
      <c r="T1917" s="1003"/>
    </row>
    <row r="1918" spans="1:20" s="828" customFormat="1" x14ac:dyDescent="0.25">
      <c r="A1918" s="858"/>
      <c r="B1918" s="888"/>
      <c r="C1918" s="842"/>
      <c r="D1918" s="888"/>
      <c r="E1918" s="902"/>
      <c r="F1918" s="888"/>
      <c r="G1918" s="903"/>
      <c r="H1918" s="847"/>
      <c r="I1918" s="847"/>
      <c r="J1918" s="847"/>
      <c r="K1918" s="847"/>
      <c r="L1918" s="771"/>
      <c r="M1918" s="771"/>
      <c r="N1918" s="771"/>
      <c r="O1918" s="771"/>
      <c r="P1918" s="771"/>
      <c r="Q1918" s="771"/>
      <c r="R1918" s="1075"/>
      <c r="S1918" s="904"/>
    </row>
    <row r="1919" spans="1:20" s="828" customFormat="1" x14ac:dyDescent="0.25">
      <c r="A1919" s="858"/>
      <c r="B1919" s="888"/>
      <c r="C1919" s="842"/>
      <c r="D1919" s="888"/>
      <c r="E1919" s="902"/>
      <c r="F1919" s="888"/>
      <c r="G1919" s="903"/>
      <c r="H1919" s="847"/>
      <c r="I1919" s="847"/>
      <c r="J1919" s="847"/>
      <c r="K1919" s="847"/>
      <c r="L1919" s="771"/>
      <c r="M1919" s="771"/>
      <c r="N1919" s="771"/>
      <c r="O1919" s="771"/>
      <c r="P1919" s="771"/>
      <c r="Q1919" s="771"/>
      <c r="R1919" s="1075"/>
      <c r="S1919" s="904"/>
    </row>
    <row r="1920" spans="1:20" s="828" customFormat="1" x14ac:dyDescent="0.25">
      <c r="A1920" s="858"/>
      <c r="B1920" s="888"/>
      <c r="C1920" s="842"/>
      <c r="D1920" s="888"/>
      <c r="E1920" s="902"/>
      <c r="F1920" s="888"/>
      <c r="G1920" s="903"/>
      <c r="H1920" s="847"/>
      <c r="I1920" s="847"/>
      <c r="J1920" s="847"/>
      <c r="K1920" s="847"/>
      <c r="L1920" s="771"/>
      <c r="M1920" s="771"/>
      <c r="N1920" s="771"/>
      <c r="O1920" s="771"/>
      <c r="P1920" s="771"/>
      <c r="Q1920" s="771"/>
      <c r="R1920" s="1075"/>
      <c r="S1920" s="904"/>
    </row>
    <row r="1921" spans="1:20" s="828" customFormat="1" x14ac:dyDescent="0.25">
      <c r="A1921" s="858"/>
      <c r="B1921" s="888"/>
      <c r="C1921" s="842"/>
      <c r="D1921" s="888"/>
      <c r="E1921" s="902"/>
      <c r="F1921" s="888"/>
      <c r="G1921" s="903"/>
      <c r="H1921" s="847"/>
      <c r="I1921" s="847"/>
      <c r="J1921" s="847"/>
      <c r="K1921" s="847"/>
      <c r="L1921" s="771"/>
      <c r="M1921" s="771"/>
      <c r="N1921" s="771"/>
      <c r="O1921" s="771"/>
      <c r="P1921" s="771"/>
      <c r="Q1921" s="771"/>
      <c r="R1921" s="1075"/>
      <c r="S1921" s="904"/>
    </row>
    <row r="1922" spans="1:20" s="828" customFormat="1" x14ac:dyDescent="0.25">
      <c r="A1922" s="858"/>
      <c r="B1922" s="888"/>
      <c r="C1922" s="842"/>
      <c r="D1922" s="888"/>
      <c r="E1922" s="902"/>
      <c r="F1922" s="888"/>
      <c r="G1922" s="903"/>
      <c r="H1922" s="847"/>
      <c r="I1922" s="847"/>
      <c r="J1922" s="847"/>
      <c r="K1922" s="847"/>
      <c r="L1922" s="771"/>
      <c r="M1922" s="771"/>
      <c r="N1922" s="771"/>
      <c r="O1922" s="771"/>
      <c r="P1922" s="771"/>
      <c r="Q1922" s="771"/>
      <c r="R1922" s="1075"/>
      <c r="S1922" s="904"/>
    </row>
    <row r="1923" spans="1:20" x14ac:dyDescent="0.25">
      <c r="B1923" s="1238" t="s">
        <v>2128</v>
      </c>
      <c r="C1923" s="1238"/>
      <c r="D1923" s="1238"/>
      <c r="E1923" s="1238"/>
      <c r="F1923" s="1238"/>
      <c r="G1923" s="1238"/>
      <c r="H1923" s="1238"/>
      <c r="I1923" s="1238"/>
      <c r="J1923" s="1238"/>
      <c r="K1923" s="1238"/>
      <c r="L1923" s="1238"/>
      <c r="M1923" s="1238"/>
      <c r="N1923" s="1238"/>
      <c r="O1923" s="1238"/>
      <c r="P1923" s="1238"/>
      <c r="Q1923" s="1238"/>
      <c r="R1923" s="1238"/>
      <c r="S1923" s="1238"/>
    </row>
    <row r="1924" spans="1:20" x14ac:dyDescent="0.25">
      <c r="B1924" s="881" t="s">
        <v>1607</v>
      </c>
      <c r="C1924" s="882"/>
      <c r="D1924" s="883"/>
      <c r="E1924" s="883"/>
      <c r="F1924" s="883"/>
      <c r="G1924" s="883"/>
      <c r="H1924" s="884"/>
      <c r="I1924" s="884"/>
      <c r="J1924" s="884"/>
      <c r="K1924" s="884"/>
      <c r="L1924" s="884"/>
      <c r="M1924" s="885"/>
      <c r="N1924" s="884"/>
      <c r="O1924" s="884"/>
      <c r="P1924" s="884"/>
      <c r="Q1924" s="884"/>
      <c r="R1924" s="1074"/>
      <c r="S1924" s="886"/>
    </row>
    <row r="1925" spans="1:20" s="802" customFormat="1" ht="30" x14ac:dyDescent="0.25">
      <c r="B1925" s="1234" t="s">
        <v>970</v>
      </c>
      <c r="C1925" s="1239" t="s">
        <v>938</v>
      </c>
      <c r="D1925" s="1236" t="s">
        <v>1024</v>
      </c>
      <c r="E1925" s="1230" t="s">
        <v>1025</v>
      </c>
      <c r="F1925" s="1236" t="s">
        <v>1026</v>
      </c>
      <c r="G1925" s="1232" t="s">
        <v>1027</v>
      </c>
      <c r="H1925" s="803" t="s">
        <v>1862</v>
      </c>
      <c r="I1925" s="804" t="s">
        <v>1833</v>
      </c>
      <c r="J1925" s="803" t="s">
        <v>1862</v>
      </c>
      <c r="K1925" s="1228" t="s">
        <v>1948</v>
      </c>
      <c r="L1925" s="1228" t="s">
        <v>1947</v>
      </c>
      <c r="M1925" s="805" t="s">
        <v>1818</v>
      </c>
      <c r="N1925" s="1228" t="s">
        <v>1819</v>
      </c>
      <c r="O1925" s="806" t="s">
        <v>2115</v>
      </c>
      <c r="P1925" s="1090" t="s">
        <v>2135</v>
      </c>
      <c r="Q1925" s="1090" t="s">
        <v>2136</v>
      </c>
      <c r="R1925" s="1065" t="s">
        <v>2132</v>
      </c>
      <c r="S1925" s="807" t="s">
        <v>1850</v>
      </c>
      <c r="T1925" s="1110" t="s">
        <v>1028</v>
      </c>
    </row>
    <row r="1926" spans="1:20" s="802" customFormat="1" x14ac:dyDescent="0.25">
      <c r="B1926" s="1235"/>
      <c r="C1926" s="1240"/>
      <c r="D1926" s="1237"/>
      <c r="E1926" s="1231"/>
      <c r="F1926" s="1237"/>
      <c r="G1926" s="1233"/>
      <c r="H1926" s="808" t="s">
        <v>939</v>
      </c>
      <c r="I1926" s="808" t="s">
        <v>939</v>
      </c>
      <c r="J1926" s="808" t="s">
        <v>939</v>
      </c>
      <c r="K1926" s="1229"/>
      <c r="L1926" s="1229"/>
      <c r="M1926" s="809" t="s">
        <v>939</v>
      </c>
      <c r="N1926" s="1229"/>
      <c r="O1926" s="808" t="s">
        <v>939</v>
      </c>
      <c r="P1926" s="808" t="s">
        <v>939</v>
      </c>
      <c r="Q1926" s="808" t="s">
        <v>939</v>
      </c>
      <c r="R1926" s="1066" t="s">
        <v>939</v>
      </c>
      <c r="S1926" s="810"/>
      <c r="T1926" s="1107"/>
    </row>
    <row r="1927" spans="1:20" x14ac:dyDescent="0.25">
      <c r="A1927" s="858" t="s">
        <v>427</v>
      </c>
      <c r="B1927" s="860" t="s">
        <v>24</v>
      </c>
      <c r="C1927" s="833" t="s">
        <v>290</v>
      </c>
      <c r="D1927" s="986" t="s">
        <v>1</v>
      </c>
      <c r="E1927" s="862">
        <v>0</v>
      </c>
      <c r="F1927" s="863" t="s">
        <v>27</v>
      </c>
      <c r="G1927" s="931" t="s">
        <v>266</v>
      </c>
      <c r="H1927" s="837">
        <v>8741391</v>
      </c>
      <c r="I1927" s="837">
        <v>22422590</v>
      </c>
      <c r="J1927" s="837">
        <v>8741391</v>
      </c>
      <c r="K1927" s="830">
        <f t="shared" ref="K1927" si="189">M1927-L1927</f>
        <v>22422590</v>
      </c>
      <c r="L1927" s="837"/>
      <c r="M1927" s="838">
        <v>22422590</v>
      </c>
      <c r="N1927" s="837"/>
      <c r="O1927" s="837">
        <v>10547636</v>
      </c>
      <c r="P1927" s="1091">
        <f>Q1927-O1927</f>
        <v>5282866.43</v>
      </c>
      <c r="Q1927" s="1091">
        <v>15830502.43</v>
      </c>
      <c r="R1927" s="1081">
        <f>M1927-Q1927</f>
        <v>6592087.5700000003</v>
      </c>
      <c r="S1927" s="987"/>
      <c r="T1927" s="1118"/>
    </row>
    <row r="1928" spans="1:20" s="828" customFormat="1" x14ac:dyDescent="0.25">
      <c r="B1928" s="888"/>
      <c r="C1928" s="979"/>
      <c r="D1928" s="888"/>
      <c r="E1928" s="902"/>
      <c r="F1928" s="888"/>
      <c r="G1928" s="903"/>
      <c r="H1928" s="924"/>
      <c r="I1928" s="924"/>
      <c r="J1928" s="924"/>
      <c r="K1928" s="924"/>
      <c r="L1928" s="771"/>
      <c r="M1928" s="771"/>
      <c r="N1928" s="771"/>
      <c r="O1928" s="771"/>
      <c r="P1928" s="771"/>
      <c r="Q1928" s="771"/>
      <c r="R1928" s="1075"/>
      <c r="S1928" s="904"/>
    </row>
    <row r="1929" spans="1:20" s="828" customFormat="1" x14ac:dyDescent="0.25">
      <c r="B1929" s="888"/>
      <c r="C1929" s="979"/>
      <c r="D1929" s="888"/>
      <c r="E1929" s="902"/>
      <c r="F1929" s="888"/>
      <c r="G1929" s="903"/>
      <c r="H1929" s="924"/>
      <c r="I1929" s="924"/>
      <c r="J1929" s="924"/>
      <c r="K1929" s="924"/>
      <c r="L1929" s="771"/>
      <c r="M1929" s="771"/>
      <c r="N1929" s="771"/>
      <c r="O1929" s="771"/>
      <c r="P1929" s="771"/>
      <c r="Q1929" s="771"/>
      <c r="R1929" s="1075"/>
      <c r="S1929" s="904"/>
    </row>
    <row r="1930" spans="1:20" x14ac:dyDescent="0.25">
      <c r="B1930" s="1238" t="s">
        <v>2129</v>
      </c>
      <c r="C1930" s="1238"/>
      <c r="D1930" s="1238"/>
      <c r="E1930" s="1238"/>
      <c r="F1930" s="1238"/>
      <c r="G1930" s="1238"/>
      <c r="H1930" s="1238"/>
      <c r="I1930" s="1238"/>
      <c r="J1930" s="1238"/>
      <c r="K1930" s="1238"/>
      <c r="L1930" s="1238"/>
      <c r="M1930" s="1238"/>
      <c r="N1930" s="1238"/>
      <c r="O1930" s="1238"/>
      <c r="P1930" s="1238"/>
      <c r="Q1930" s="1238"/>
      <c r="R1930" s="1238"/>
      <c r="S1930" s="1238"/>
    </row>
    <row r="1931" spans="1:20" x14ac:dyDescent="0.25">
      <c r="B1931" s="881" t="s">
        <v>1607</v>
      </c>
      <c r="C1931" s="882"/>
      <c r="D1931" s="883"/>
      <c r="E1931" s="883"/>
      <c r="F1931" s="883"/>
      <c r="G1931" s="883"/>
      <c r="H1931" s="884"/>
      <c r="I1931" s="884"/>
      <c r="J1931" s="884"/>
      <c r="K1931" s="884"/>
      <c r="L1931" s="884"/>
      <c r="M1931" s="885"/>
      <c r="N1931" s="884"/>
      <c r="O1931" s="884"/>
      <c r="P1931" s="884"/>
      <c r="Q1931" s="884"/>
      <c r="R1931" s="1074"/>
      <c r="S1931" s="886"/>
    </row>
    <row r="1932" spans="1:20" s="802" customFormat="1" ht="30" x14ac:dyDescent="0.25">
      <c r="B1932" s="1234" t="s">
        <v>970</v>
      </c>
      <c r="C1932" s="1239" t="s">
        <v>938</v>
      </c>
      <c r="D1932" s="1236" t="s">
        <v>1024</v>
      </c>
      <c r="E1932" s="1230" t="s">
        <v>1025</v>
      </c>
      <c r="F1932" s="1236" t="s">
        <v>1026</v>
      </c>
      <c r="G1932" s="1232" t="s">
        <v>1027</v>
      </c>
      <c r="H1932" s="803" t="s">
        <v>1862</v>
      </c>
      <c r="I1932" s="804" t="s">
        <v>1833</v>
      </c>
      <c r="J1932" s="803" t="s">
        <v>1862</v>
      </c>
      <c r="K1932" s="1228" t="s">
        <v>1948</v>
      </c>
      <c r="L1932" s="1228" t="s">
        <v>1947</v>
      </c>
      <c r="M1932" s="805" t="s">
        <v>1818</v>
      </c>
      <c r="N1932" s="1228" t="s">
        <v>1819</v>
      </c>
      <c r="O1932" s="806" t="s">
        <v>2115</v>
      </c>
      <c r="P1932" s="1090" t="s">
        <v>2135</v>
      </c>
      <c r="Q1932" s="1090" t="s">
        <v>2136</v>
      </c>
      <c r="R1932" s="1065" t="s">
        <v>2132</v>
      </c>
      <c r="S1932" s="1134" t="s">
        <v>1850</v>
      </c>
      <c r="T1932" s="1110" t="s">
        <v>1028</v>
      </c>
    </row>
    <row r="1933" spans="1:20" s="802" customFormat="1" x14ac:dyDescent="0.25">
      <c r="B1933" s="1235"/>
      <c r="C1933" s="1240"/>
      <c r="D1933" s="1237"/>
      <c r="E1933" s="1231"/>
      <c r="F1933" s="1237"/>
      <c r="G1933" s="1233"/>
      <c r="H1933" s="808" t="s">
        <v>939</v>
      </c>
      <c r="I1933" s="808" t="s">
        <v>939</v>
      </c>
      <c r="J1933" s="808" t="s">
        <v>939</v>
      </c>
      <c r="K1933" s="1229"/>
      <c r="L1933" s="1229"/>
      <c r="M1933" s="809" t="s">
        <v>939</v>
      </c>
      <c r="N1933" s="1229"/>
      <c r="O1933" s="808" t="s">
        <v>939</v>
      </c>
      <c r="P1933" s="808" t="s">
        <v>939</v>
      </c>
      <c r="Q1933" s="808" t="s">
        <v>939</v>
      </c>
      <c r="R1933" s="1066" t="s">
        <v>939</v>
      </c>
      <c r="S1933" s="1113"/>
      <c r="T1933" s="1107"/>
    </row>
    <row r="1934" spans="1:20" s="842" customFormat="1" x14ac:dyDescent="0.25">
      <c r="A1934" s="858" t="s">
        <v>427</v>
      </c>
      <c r="B1934" s="890">
        <v>32010108</v>
      </c>
      <c r="C1934" s="822" t="s">
        <v>327</v>
      </c>
      <c r="D1934" s="823">
        <v>70472</v>
      </c>
      <c r="E1934" s="907">
        <v>0</v>
      </c>
      <c r="F1934" s="823" t="s">
        <v>27</v>
      </c>
      <c r="G1934" s="896" t="s">
        <v>235</v>
      </c>
      <c r="H1934" s="826">
        <v>3500000</v>
      </c>
      <c r="I1934" s="826">
        <v>12000000</v>
      </c>
      <c r="J1934" s="826">
        <v>3500000</v>
      </c>
      <c r="K1934" s="830">
        <f t="shared" ref="K1934:K1940" si="190">M1934-L1934</f>
        <v>12000000</v>
      </c>
      <c r="L1934" s="871"/>
      <c r="M1934" s="871">
        <v>12000000</v>
      </c>
      <c r="N1934" s="871"/>
      <c r="O1934" s="871">
        <v>4000000</v>
      </c>
      <c r="P1934" s="871">
        <f>Q1934-O1934</f>
        <v>1500000</v>
      </c>
      <c r="Q1934" s="871">
        <v>5500000</v>
      </c>
      <c r="R1934" s="1068">
        <f>M1934-Q1934</f>
        <v>6500000</v>
      </c>
      <c r="S1934" s="1119"/>
      <c r="T1934" s="1104"/>
    </row>
    <row r="1935" spans="1:20" s="842" customFormat="1" x14ac:dyDescent="0.25">
      <c r="A1935" s="858" t="s">
        <v>427</v>
      </c>
      <c r="B1935" s="890">
        <v>32010114</v>
      </c>
      <c r="C1935" s="822" t="s">
        <v>428</v>
      </c>
      <c r="D1935" s="823">
        <v>70472</v>
      </c>
      <c r="E1935" s="907">
        <v>0</v>
      </c>
      <c r="F1935" s="823" t="s">
        <v>27</v>
      </c>
      <c r="G1935" s="896" t="s">
        <v>235</v>
      </c>
      <c r="H1935" s="826"/>
      <c r="I1935" s="826">
        <v>2000000</v>
      </c>
      <c r="J1935" s="826"/>
      <c r="K1935" s="830">
        <f t="shared" si="190"/>
        <v>2000000</v>
      </c>
      <c r="L1935" s="871"/>
      <c r="M1935" s="871">
        <v>2000000</v>
      </c>
      <c r="N1935" s="871"/>
      <c r="O1935" s="871"/>
      <c r="P1935" s="871"/>
      <c r="Q1935" s="871"/>
      <c r="R1935" s="1068">
        <f t="shared" ref="R1935:R1941" si="191">M1935-Q1935</f>
        <v>2000000</v>
      </c>
      <c r="S1935" s="1119"/>
      <c r="T1935" s="813"/>
    </row>
    <row r="1936" spans="1:20" s="828" customFormat="1" x14ac:dyDescent="0.25">
      <c r="A1936" s="858" t="s">
        <v>427</v>
      </c>
      <c r="B1936" s="890">
        <v>32010119</v>
      </c>
      <c r="C1936" s="822" t="s">
        <v>430</v>
      </c>
      <c r="D1936" s="823">
        <v>70472</v>
      </c>
      <c r="E1936" s="907">
        <v>0</v>
      </c>
      <c r="F1936" s="823" t="s">
        <v>27</v>
      </c>
      <c r="G1936" s="896" t="s">
        <v>235</v>
      </c>
      <c r="H1936" s="826"/>
      <c r="I1936" s="826">
        <v>1500000</v>
      </c>
      <c r="J1936" s="826"/>
      <c r="K1936" s="830">
        <f t="shared" si="190"/>
        <v>1500000</v>
      </c>
      <c r="L1936" s="871"/>
      <c r="M1936" s="871">
        <v>1500000</v>
      </c>
      <c r="N1936" s="871"/>
      <c r="O1936" s="871"/>
      <c r="P1936" s="871"/>
      <c r="Q1936" s="871"/>
      <c r="R1936" s="1068">
        <f t="shared" si="191"/>
        <v>1500000</v>
      </c>
      <c r="S1936" s="1119"/>
      <c r="T1936" s="822"/>
    </row>
    <row r="1937" spans="1:20" s="828" customFormat="1" x14ac:dyDescent="0.25">
      <c r="A1937" s="858" t="s">
        <v>427</v>
      </c>
      <c r="B1937" s="890">
        <v>32010129</v>
      </c>
      <c r="C1937" s="822" t="s">
        <v>743</v>
      </c>
      <c r="D1937" s="823">
        <v>70472</v>
      </c>
      <c r="E1937" s="907">
        <v>0</v>
      </c>
      <c r="F1937" s="823" t="s">
        <v>27</v>
      </c>
      <c r="G1937" s="896" t="s">
        <v>235</v>
      </c>
      <c r="H1937" s="826"/>
      <c r="I1937" s="826">
        <v>1000000</v>
      </c>
      <c r="J1937" s="826"/>
      <c r="K1937" s="830">
        <f t="shared" si="190"/>
        <v>1000000</v>
      </c>
      <c r="L1937" s="871"/>
      <c r="M1937" s="871">
        <v>1000000</v>
      </c>
      <c r="N1937" s="871"/>
      <c r="O1937" s="871"/>
      <c r="P1937" s="871"/>
      <c r="Q1937" s="871"/>
      <c r="R1937" s="1068">
        <f t="shared" si="191"/>
        <v>1000000</v>
      </c>
      <c r="S1937" s="1119"/>
      <c r="T1937" s="822"/>
    </row>
    <row r="1938" spans="1:20" s="828" customFormat="1" x14ac:dyDescent="0.25">
      <c r="A1938" s="858" t="s">
        <v>427</v>
      </c>
      <c r="B1938" s="890">
        <v>32010318</v>
      </c>
      <c r="C1938" s="822" t="s">
        <v>462</v>
      </c>
      <c r="D1938" s="823">
        <v>70472</v>
      </c>
      <c r="E1938" s="907">
        <v>0</v>
      </c>
      <c r="F1938" s="823" t="s">
        <v>27</v>
      </c>
      <c r="G1938" s="896" t="s">
        <v>235</v>
      </c>
      <c r="H1938" s="826"/>
      <c r="I1938" s="826">
        <v>500000</v>
      </c>
      <c r="J1938" s="826"/>
      <c r="K1938" s="830">
        <f t="shared" si="190"/>
        <v>500000</v>
      </c>
      <c r="L1938" s="871"/>
      <c r="M1938" s="871">
        <v>500000</v>
      </c>
      <c r="N1938" s="871"/>
      <c r="O1938" s="871"/>
      <c r="P1938" s="871"/>
      <c r="Q1938" s="871"/>
      <c r="R1938" s="1068">
        <f t="shared" si="191"/>
        <v>500000</v>
      </c>
      <c r="S1938" s="1119"/>
      <c r="T1938" s="822"/>
    </row>
    <row r="1939" spans="1:20" s="828" customFormat="1" x14ac:dyDescent="0.25">
      <c r="A1939" s="858" t="s">
        <v>427</v>
      </c>
      <c r="B1939" s="890">
        <v>32010399</v>
      </c>
      <c r="C1939" s="822" t="s">
        <v>514</v>
      </c>
      <c r="D1939" s="823">
        <v>70472</v>
      </c>
      <c r="E1939" s="907">
        <v>0</v>
      </c>
      <c r="F1939" s="823" t="s">
        <v>27</v>
      </c>
      <c r="G1939" s="896" t="s">
        <v>235</v>
      </c>
      <c r="H1939" s="826"/>
      <c r="I1939" s="826">
        <v>1000000</v>
      </c>
      <c r="J1939" s="826"/>
      <c r="K1939" s="830">
        <f t="shared" si="190"/>
        <v>1000000</v>
      </c>
      <c r="L1939" s="871"/>
      <c r="M1939" s="871">
        <v>1000000</v>
      </c>
      <c r="N1939" s="871"/>
      <c r="O1939" s="871"/>
      <c r="P1939" s="871"/>
      <c r="Q1939" s="871"/>
      <c r="R1939" s="1068">
        <f t="shared" si="191"/>
        <v>1000000</v>
      </c>
      <c r="S1939" s="1119"/>
      <c r="T1939" s="822"/>
    </row>
    <row r="1940" spans="1:20" s="828" customFormat="1" x14ac:dyDescent="0.25">
      <c r="A1940" s="858" t="s">
        <v>427</v>
      </c>
      <c r="B1940" s="890">
        <v>32010611</v>
      </c>
      <c r="C1940" s="822" t="s">
        <v>355</v>
      </c>
      <c r="D1940" s="823">
        <v>70472</v>
      </c>
      <c r="E1940" s="907">
        <v>0</v>
      </c>
      <c r="F1940" s="823" t="s">
        <v>27</v>
      </c>
      <c r="G1940" s="896" t="s">
        <v>235</v>
      </c>
      <c r="H1940" s="826"/>
      <c r="I1940" s="826">
        <v>2000000</v>
      </c>
      <c r="J1940" s="826"/>
      <c r="K1940" s="830">
        <f t="shared" si="190"/>
        <v>2000000</v>
      </c>
      <c r="L1940" s="871"/>
      <c r="M1940" s="871">
        <v>2000000</v>
      </c>
      <c r="N1940" s="871"/>
      <c r="O1940" s="871"/>
      <c r="P1940" s="871"/>
      <c r="Q1940" s="871"/>
      <c r="R1940" s="1068">
        <f t="shared" si="191"/>
        <v>2000000</v>
      </c>
      <c r="S1940" s="1119"/>
      <c r="T1940" s="822"/>
    </row>
    <row r="1941" spans="1:20" s="842" customFormat="1" x14ac:dyDescent="0.25">
      <c r="A1941" s="858" t="s">
        <v>427</v>
      </c>
      <c r="B1941" s="887"/>
      <c r="C1941" s="833" t="s">
        <v>26</v>
      </c>
      <c r="D1941" s="887"/>
      <c r="E1941" s="897"/>
      <c r="F1941" s="887"/>
      <c r="G1941" s="898"/>
      <c r="H1941" s="838">
        <f>SUM(H1934:H1940)</f>
        <v>3500000</v>
      </c>
      <c r="I1941" s="838">
        <f>SUM(I1934:I1940)</f>
        <v>20000000</v>
      </c>
      <c r="J1941" s="838">
        <f>SUM(J1934:J1940)</f>
        <v>3500000</v>
      </c>
      <c r="K1941" s="838">
        <f>SUM(K1934:K1940)</f>
        <v>20000000</v>
      </c>
      <c r="L1941" s="768"/>
      <c r="M1941" s="768">
        <f>SUM(M1934:M1940)</f>
        <v>20000000</v>
      </c>
      <c r="N1941" s="768"/>
      <c r="O1941" s="899">
        <f>SUM(O1934:O1940)</f>
        <v>4000000</v>
      </c>
      <c r="P1941" s="899">
        <f>SUM(P1934:P1940)</f>
        <v>1500000</v>
      </c>
      <c r="Q1941" s="899">
        <f>SUM(Q1934:Q1940)</f>
        <v>5500000</v>
      </c>
      <c r="R1941" s="1093">
        <f t="shared" si="191"/>
        <v>14500000</v>
      </c>
      <c r="S1941" s="1135"/>
      <c r="T1941" s="833"/>
    </row>
    <row r="1942" spans="1:20" s="842" customFormat="1" x14ac:dyDescent="0.25">
      <c r="A1942" s="828"/>
      <c r="B1942" s="888"/>
      <c r="D1942" s="888"/>
      <c r="E1942" s="902"/>
      <c r="F1942" s="888"/>
      <c r="G1942" s="903"/>
      <c r="H1942" s="924"/>
      <c r="I1942" s="924"/>
      <c r="J1942" s="924"/>
      <c r="K1942" s="924"/>
      <c r="L1942" s="771"/>
      <c r="M1942" s="771"/>
      <c r="N1942" s="771"/>
      <c r="O1942" s="771"/>
      <c r="P1942" s="771"/>
      <c r="Q1942" s="771"/>
      <c r="R1942" s="1075"/>
      <c r="S1942" s="904"/>
    </row>
    <row r="1943" spans="1:20" s="842" customFormat="1" x14ac:dyDescent="0.25">
      <c r="A1943" s="828"/>
      <c r="B1943" s="888"/>
      <c r="D1943" s="888"/>
      <c r="E1943" s="902"/>
      <c r="F1943" s="888"/>
      <c r="G1943" s="903"/>
      <c r="H1943" s="924"/>
      <c r="I1943" s="924"/>
      <c r="J1943" s="924"/>
      <c r="K1943" s="924"/>
      <c r="L1943" s="771"/>
      <c r="M1943" s="771"/>
      <c r="N1943" s="771"/>
      <c r="O1943" s="771"/>
      <c r="P1943" s="771"/>
      <c r="Q1943" s="771"/>
      <c r="R1943" s="1075"/>
      <c r="S1943" s="904"/>
    </row>
    <row r="1944" spans="1:20" x14ac:dyDescent="0.25">
      <c r="B1944" s="1238" t="s">
        <v>2128</v>
      </c>
      <c r="C1944" s="1238"/>
      <c r="D1944" s="1238"/>
      <c r="E1944" s="1238"/>
      <c r="F1944" s="1238"/>
      <c r="G1944" s="1238"/>
      <c r="H1944" s="1238"/>
      <c r="I1944" s="1238"/>
      <c r="J1944" s="1238"/>
      <c r="K1944" s="1238"/>
      <c r="L1944" s="1238"/>
      <c r="M1944" s="1238"/>
      <c r="N1944" s="1238"/>
      <c r="O1944" s="1238"/>
      <c r="P1944" s="1238"/>
      <c r="Q1944" s="1238"/>
      <c r="R1944" s="1238"/>
      <c r="S1944" s="1238"/>
    </row>
    <row r="1945" spans="1:20" x14ac:dyDescent="0.25">
      <c r="B1945" s="881" t="s">
        <v>1608</v>
      </c>
      <c r="C1945" s="882"/>
      <c r="D1945" s="883"/>
      <c r="E1945" s="883"/>
      <c r="F1945" s="883"/>
      <c r="G1945" s="883"/>
      <c r="H1945" s="884"/>
      <c r="I1945" s="884"/>
      <c r="J1945" s="884"/>
      <c r="K1945" s="884"/>
      <c r="L1945" s="884"/>
      <c r="M1945" s="885"/>
      <c r="N1945" s="884"/>
      <c r="O1945" s="884"/>
      <c r="P1945" s="884"/>
      <c r="Q1945" s="884"/>
      <c r="R1945" s="1074"/>
      <c r="S1945" s="886"/>
    </row>
    <row r="1946" spans="1:20" s="802" customFormat="1" ht="30" x14ac:dyDescent="0.25">
      <c r="B1946" s="1234" t="s">
        <v>970</v>
      </c>
      <c r="C1946" s="1239" t="s">
        <v>938</v>
      </c>
      <c r="D1946" s="1236" t="s">
        <v>1024</v>
      </c>
      <c r="E1946" s="1230" t="s">
        <v>1025</v>
      </c>
      <c r="F1946" s="1236" t="s">
        <v>1026</v>
      </c>
      <c r="G1946" s="1232" t="s">
        <v>1027</v>
      </c>
      <c r="H1946" s="803" t="s">
        <v>1862</v>
      </c>
      <c r="I1946" s="804" t="s">
        <v>1833</v>
      </c>
      <c r="J1946" s="803" t="s">
        <v>1862</v>
      </c>
      <c r="K1946" s="1228" t="s">
        <v>1948</v>
      </c>
      <c r="L1946" s="1228" t="s">
        <v>1947</v>
      </c>
      <c r="M1946" s="805" t="s">
        <v>1818</v>
      </c>
      <c r="N1946" s="1228" t="s">
        <v>1819</v>
      </c>
      <c r="O1946" s="806" t="s">
        <v>2115</v>
      </c>
      <c r="P1946" s="1090" t="s">
        <v>2135</v>
      </c>
      <c r="Q1946" s="1090" t="s">
        <v>2136</v>
      </c>
      <c r="R1946" s="1065" t="s">
        <v>2132</v>
      </c>
      <c r="S1946" s="807" t="s">
        <v>1850</v>
      </c>
      <c r="T1946" s="1110" t="s">
        <v>1028</v>
      </c>
    </row>
    <row r="1947" spans="1:20" s="802" customFormat="1" x14ac:dyDescent="0.25">
      <c r="B1947" s="1235"/>
      <c r="C1947" s="1240"/>
      <c r="D1947" s="1237"/>
      <c r="E1947" s="1231"/>
      <c r="F1947" s="1237"/>
      <c r="G1947" s="1233"/>
      <c r="H1947" s="808" t="s">
        <v>939</v>
      </c>
      <c r="I1947" s="808" t="s">
        <v>939</v>
      </c>
      <c r="J1947" s="808" t="s">
        <v>939</v>
      </c>
      <c r="K1947" s="1229"/>
      <c r="L1947" s="1229"/>
      <c r="M1947" s="809" t="s">
        <v>939</v>
      </c>
      <c r="N1947" s="1229"/>
      <c r="O1947" s="808" t="s">
        <v>939</v>
      </c>
      <c r="P1947" s="808" t="s">
        <v>939</v>
      </c>
      <c r="Q1947" s="808" t="s">
        <v>939</v>
      </c>
      <c r="R1947" s="1066" t="s">
        <v>939</v>
      </c>
      <c r="S1947" s="810"/>
      <c r="T1947" s="1107"/>
    </row>
    <row r="1948" spans="1:20" s="831" customFormat="1" x14ac:dyDescent="0.25">
      <c r="A1948" s="858" t="s">
        <v>57</v>
      </c>
      <c r="B1948" s="860" t="s">
        <v>24</v>
      </c>
      <c r="C1948" s="833" t="s">
        <v>290</v>
      </c>
      <c r="D1948" s="986" t="s">
        <v>1</v>
      </c>
      <c r="E1948" s="862">
        <v>0</v>
      </c>
      <c r="F1948" s="863" t="s">
        <v>27</v>
      </c>
      <c r="G1948" s="916" t="s">
        <v>266</v>
      </c>
      <c r="H1948" s="837">
        <v>369743</v>
      </c>
      <c r="I1948" s="837">
        <v>4121110</v>
      </c>
      <c r="J1948" s="837">
        <v>369743</v>
      </c>
      <c r="K1948" s="830">
        <f t="shared" ref="K1948" si="192">M1948-L1948</f>
        <v>2121110</v>
      </c>
      <c r="L1948" s="837"/>
      <c r="M1948" s="838">
        <v>2121110</v>
      </c>
      <c r="N1948" s="837"/>
      <c r="O1948" s="837">
        <v>446095</v>
      </c>
      <c r="P1948" s="837">
        <f>Q1948-O1948</f>
        <v>219442.67000000004</v>
      </c>
      <c r="Q1948" s="837">
        <v>665537.67000000004</v>
      </c>
      <c r="R1948" s="1081">
        <f>M1948-Q1948</f>
        <v>1455572.33</v>
      </c>
      <c r="S1948" s="987"/>
      <c r="T1948" s="1108"/>
    </row>
    <row r="1949" spans="1:20" s="828" customFormat="1" x14ac:dyDescent="0.25">
      <c r="B1949" s="888"/>
      <c r="C1949" s="979"/>
      <c r="D1949" s="888"/>
      <c r="E1949" s="902"/>
      <c r="F1949" s="888"/>
      <c r="G1949" s="903"/>
      <c r="H1949" s="924"/>
      <c r="I1949" s="924"/>
      <c r="J1949" s="924"/>
      <c r="K1949" s="924"/>
      <c r="L1949" s="771"/>
      <c r="M1949" s="771"/>
      <c r="N1949" s="771"/>
      <c r="O1949" s="771"/>
      <c r="P1949" s="771"/>
      <c r="Q1949" s="771"/>
      <c r="R1949" s="1075"/>
      <c r="S1949" s="904"/>
    </row>
    <row r="1950" spans="1:20" s="828" customFormat="1" x14ac:dyDescent="0.25">
      <c r="B1950" s="888"/>
      <c r="C1950" s="979"/>
      <c r="D1950" s="888"/>
      <c r="E1950" s="902"/>
      <c r="F1950" s="888"/>
      <c r="G1950" s="903"/>
      <c r="H1950" s="924"/>
      <c r="I1950" s="924"/>
      <c r="J1950" s="924"/>
      <c r="K1950" s="924"/>
      <c r="L1950" s="771"/>
      <c r="M1950" s="771"/>
      <c r="N1950" s="771"/>
      <c r="O1950" s="771"/>
      <c r="P1950" s="771"/>
      <c r="Q1950" s="771"/>
      <c r="R1950" s="1075"/>
      <c r="S1950" s="904"/>
    </row>
    <row r="1951" spans="1:20" s="828" customFormat="1" x14ac:dyDescent="0.25">
      <c r="B1951" s="888"/>
      <c r="C1951" s="979"/>
      <c r="D1951" s="888"/>
      <c r="E1951" s="902"/>
      <c r="F1951" s="888"/>
      <c r="G1951" s="903"/>
      <c r="H1951" s="924"/>
      <c r="I1951" s="924"/>
      <c r="J1951" s="924"/>
      <c r="K1951" s="924"/>
      <c r="L1951" s="771"/>
      <c r="M1951" s="771"/>
      <c r="N1951" s="771"/>
      <c r="O1951" s="771"/>
      <c r="P1951" s="771"/>
      <c r="Q1951" s="771"/>
      <c r="R1951" s="1075"/>
      <c r="S1951" s="904"/>
    </row>
    <row r="1952" spans="1:20" s="828" customFormat="1" x14ac:dyDescent="0.25">
      <c r="B1952" s="888"/>
      <c r="C1952" s="979"/>
      <c r="D1952" s="888"/>
      <c r="E1952" s="902"/>
      <c r="F1952" s="888"/>
      <c r="G1952" s="903"/>
      <c r="H1952" s="924"/>
      <c r="I1952" s="924"/>
      <c r="J1952" s="924"/>
      <c r="K1952" s="924"/>
      <c r="L1952" s="771"/>
      <c r="M1952" s="771"/>
      <c r="N1952" s="771"/>
      <c r="O1952" s="771"/>
      <c r="P1952" s="771"/>
      <c r="Q1952" s="771"/>
      <c r="R1952" s="1075"/>
      <c r="S1952" s="904"/>
    </row>
    <row r="1953" spans="1:20" s="828" customFormat="1" x14ac:dyDescent="0.25">
      <c r="B1953" s="888"/>
      <c r="C1953" s="979"/>
      <c r="D1953" s="888"/>
      <c r="E1953" s="902"/>
      <c r="F1953" s="888"/>
      <c r="G1953" s="903"/>
      <c r="H1953" s="924"/>
      <c r="I1953" s="924"/>
      <c r="J1953" s="924"/>
      <c r="K1953" s="924"/>
      <c r="L1953" s="771"/>
      <c r="M1953" s="771"/>
      <c r="N1953" s="771"/>
      <c r="O1953" s="771"/>
      <c r="P1953" s="771"/>
      <c r="Q1953" s="771"/>
      <c r="R1953" s="1075"/>
      <c r="S1953" s="904"/>
    </row>
    <row r="1954" spans="1:20" s="828" customFormat="1" x14ac:dyDescent="0.25">
      <c r="B1954" s="888"/>
      <c r="C1954" s="979"/>
      <c r="D1954" s="888"/>
      <c r="E1954" s="902"/>
      <c r="F1954" s="888"/>
      <c r="G1954" s="903"/>
      <c r="H1954" s="924"/>
      <c r="I1954" s="924"/>
      <c r="J1954" s="924"/>
      <c r="K1954" s="924"/>
      <c r="L1954" s="771"/>
      <c r="M1954" s="771"/>
      <c r="N1954" s="771"/>
      <c r="O1954" s="771"/>
      <c r="P1954" s="771"/>
      <c r="Q1954" s="771"/>
      <c r="R1954" s="1075"/>
      <c r="S1954" s="904"/>
    </row>
    <row r="1955" spans="1:20" s="828" customFormat="1" x14ac:dyDescent="0.25">
      <c r="B1955" s="888"/>
      <c r="C1955" s="979"/>
      <c r="D1955" s="888"/>
      <c r="E1955" s="902"/>
      <c r="F1955" s="888"/>
      <c r="G1955" s="903"/>
      <c r="H1955" s="924"/>
      <c r="I1955" s="924"/>
      <c r="J1955" s="924"/>
      <c r="K1955" s="924"/>
      <c r="L1955" s="771"/>
      <c r="M1955" s="771"/>
      <c r="N1955" s="771"/>
      <c r="O1955" s="771"/>
      <c r="P1955" s="771"/>
      <c r="Q1955" s="771"/>
      <c r="R1955" s="1075"/>
      <c r="S1955" s="904"/>
    </row>
    <row r="1956" spans="1:20" x14ac:dyDescent="0.25">
      <c r="B1956" s="1238" t="s">
        <v>2129</v>
      </c>
      <c r="C1956" s="1238"/>
      <c r="D1956" s="1238"/>
      <c r="E1956" s="1238"/>
      <c r="F1956" s="1238"/>
      <c r="G1956" s="1238"/>
      <c r="H1956" s="1238"/>
      <c r="I1956" s="1238"/>
      <c r="J1956" s="1238"/>
      <c r="K1956" s="1238"/>
      <c r="L1956" s="1238"/>
      <c r="M1956" s="1238"/>
      <c r="N1956" s="1238"/>
      <c r="O1956" s="1238"/>
      <c r="P1956" s="1238"/>
      <c r="Q1956" s="1238"/>
      <c r="R1956" s="1238"/>
      <c r="S1956" s="1238"/>
    </row>
    <row r="1957" spans="1:20" x14ac:dyDescent="0.25">
      <c r="B1957" s="881" t="s">
        <v>1608</v>
      </c>
      <c r="C1957" s="882"/>
      <c r="D1957" s="883"/>
      <c r="E1957" s="883"/>
      <c r="F1957" s="883"/>
      <c r="G1957" s="883"/>
      <c r="H1957" s="884"/>
      <c r="I1957" s="884"/>
      <c r="J1957" s="884"/>
      <c r="K1957" s="884"/>
      <c r="L1957" s="884"/>
      <c r="M1957" s="885"/>
      <c r="N1957" s="884"/>
      <c r="O1957" s="884"/>
      <c r="P1957" s="884"/>
      <c r="Q1957" s="884"/>
      <c r="R1957" s="1074"/>
      <c r="S1957" s="886"/>
    </row>
    <row r="1958" spans="1:20" s="802" customFormat="1" ht="30" x14ac:dyDescent="0.25">
      <c r="B1958" s="1234" t="s">
        <v>970</v>
      </c>
      <c r="C1958" s="1239" t="s">
        <v>938</v>
      </c>
      <c r="D1958" s="1236" t="s">
        <v>1024</v>
      </c>
      <c r="E1958" s="1230" t="s">
        <v>1025</v>
      </c>
      <c r="F1958" s="1236" t="s">
        <v>1026</v>
      </c>
      <c r="G1958" s="1232" t="s">
        <v>1027</v>
      </c>
      <c r="H1958" s="803" t="s">
        <v>1862</v>
      </c>
      <c r="I1958" s="804" t="s">
        <v>1833</v>
      </c>
      <c r="J1958" s="803" t="s">
        <v>1862</v>
      </c>
      <c r="K1958" s="1228" t="s">
        <v>1948</v>
      </c>
      <c r="L1958" s="1228" t="s">
        <v>1947</v>
      </c>
      <c r="M1958" s="805" t="s">
        <v>1818</v>
      </c>
      <c r="N1958" s="1228" t="s">
        <v>1819</v>
      </c>
      <c r="O1958" s="806" t="s">
        <v>2115</v>
      </c>
      <c r="P1958" s="1090" t="s">
        <v>2135</v>
      </c>
      <c r="Q1958" s="1090" t="s">
        <v>2136</v>
      </c>
      <c r="R1958" s="1065" t="s">
        <v>2132</v>
      </c>
      <c r="S1958" s="807" t="s">
        <v>1850</v>
      </c>
      <c r="T1958" s="1110" t="s">
        <v>1028</v>
      </c>
    </row>
    <row r="1959" spans="1:20" s="802" customFormat="1" x14ac:dyDescent="0.25">
      <c r="B1959" s="1235"/>
      <c r="C1959" s="1240"/>
      <c r="D1959" s="1237"/>
      <c r="E1959" s="1231"/>
      <c r="F1959" s="1237"/>
      <c r="G1959" s="1233"/>
      <c r="H1959" s="808" t="s">
        <v>939</v>
      </c>
      <c r="I1959" s="808" t="s">
        <v>939</v>
      </c>
      <c r="J1959" s="808" t="s">
        <v>939</v>
      </c>
      <c r="K1959" s="1229"/>
      <c r="L1959" s="1229"/>
      <c r="M1959" s="809" t="s">
        <v>939</v>
      </c>
      <c r="N1959" s="1229"/>
      <c r="O1959" s="808" t="s">
        <v>939</v>
      </c>
      <c r="P1959" s="808" t="s">
        <v>939</v>
      </c>
      <c r="Q1959" s="808" t="s">
        <v>939</v>
      </c>
      <c r="R1959" s="1066" t="s">
        <v>939</v>
      </c>
      <c r="S1959" s="810"/>
      <c r="T1959" s="1107"/>
    </row>
    <row r="1960" spans="1:20" s="828" customFormat="1" x14ac:dyDescent="0.25">
      <c r="A1960" s="858" t="s">
        <v>57</v>
      </c>
      <c r="B1960" s="890" t="s">
        <v>474</v>
      </c>
      <c r="C1960" s="822" t="s">
        <v>164</v>
      </c>
      <c r="D1960" s="823">
        <v>70411</v>
      </c>
      <c r="E1960" s="907">
        <v>0</v>
      </c>
      <c r="F1960" s="823" t="s">
        <v>27</v>
      </c>
      <c r="G1960" s="896" t="s">
        <v>235</v>
      </c>
      <c r="H1960" s="826"/>
      <c r="I1960" s="826">
        <v>20000000</v>
      </c>
      <c r="J1960" s="826"/>
      <c r="K1960" s="830">
        <f t="shared" ref="K1960" si="193">M1960-L1960</f>
        <v>0</v>
      </c>
      <c r="L1960" s="871"/>
      <c r="M1960" s="871">
        <v>0</v>
      </c>
      <c r="N1960" s="871"/>
      <c r="O1960" s="871"/>
      <c r="P1960" s="871"/>
      <c r="Q1960" s="871"/>
      <c r="R1960" s="1068">
        <f t="shared" ref="R1960:R1961" si="194">M1960-O1960</f>
        <v>0</v>
      </c>
      <c r="S1960" s="827"/>
      <c r="T1960" s="1108"/>
    </row>
    <row r="1961" spans="1:20" s="828" customFormat="1" x14ac:dyDescent="0.25">
      <c r="A1961" s="858" t="s">
        <v>57</v>
      </c>
      <c r="B1961" s="887"/>
      <c r="C1961" s="833" t="s">
        <v>26</v>
      </c>
      <c r="D1961" s="887"/>
      <c r="E1961" s="897"/>
      <c r="F1961" s="887"/>
      <c r="G1961" s="898"/>
      <c r="H1961" s="988"/>
      <c r="I1961" s="988">
        <f>SUM(I1960)</f>
        <v>20000000</v>
      </c>
      <c r="J1961" s="988"/>
      <c r="K1961" s="988"/>
      <c r="L1961" s="768"/>
      <c r="M1961" s="768">
        <v>0</v>
      </c>
      <c r="N1961" s="768"/>
      <c r="O1961" s="899"/>
      <c r="P1961" s="899"/>
      <c r="Q1961" s="899"/>
      <c r="R1961" s="1069">
        <f t="shared" si="194"/>
        <v>0</v>
      </c>
      <c r="S1961" s="908"/>
      <c r="T1961" s="637"/>
    </row>
    <row r="1962" spans="1:20" s="828" customFormat="1" x14ac:dyDescent="0.25">
      <c r="A1962" s="858"/>
      <c r="B1962" s="888"/>
      <c r="C1962" s="842"/>
      <c r="D1962" s="888"/>
      <c r="E1962" s="902"/>
      <c r="F1962" s="888"/>
      <c r="G1962" s="903"/>
      <c r="H1962" s="915"/>
      <c r="I1962" s="915"/>
      <c r="J1962" s="915"/>
      <c r="K1962" s="915"/>
      <c r="L1962" s="771"/>
      <c r="M1962" s="771"/>
      <c r="N1962" s="771"/>
      <c r="O1962" s="771"/>
      <c r="P1962" s="771"/>
      <c r="Q1962" s="771"/>
      <c r="R1962" s="1075"/>
      <c r="S1962" s="904"/>
    </row>
    <row r="1963" spans="1:20" x14ac:dyDescent="0.25">
      <c r="B1963" s="1238" t="s">
        <v>2128</v>
      </c>
      <c r="C1963" s="1238"/>
      <c r="D1963" s="1238"/>
      <c r="E1963" s="1238"/>
      <c r="F1963" s="1238"/>
      <c r="G1963" s="1238"/>
      <c r="H1963" s="1238"/>
      <c r="I1963" s="1238"/>
      <c r="J1963" s="1238"/>
      <c r="K1963" s="1238"/>
      <c r="L1963" s="1238"/>
      <c r="M1963" s="1238"/>
      <c r="N1963" s="1238"/>
      <c r="O1963" s="1238"/>
      <c r="P1963" s="1238"/>
      <c r="Q1963" s="1238"/>
      <c r="R1963" s="1238"/>
      <c r="S1963" s="1238"/>
    </row>
    <row r="1964" spans="1:20" x14ac:dyDescent="0.25">
      <c r="B1964" s="881" t="s">
        <v>1609</v>
      </c>
      <c r="C1964" s="882"/>
      <c r="D1964" s="883"/>
      <c r="E1964" s="883"/>
      <c r="F1964" s="883"/>
      <c r="G1964" s="883"/>
      <c r="H1964" s="884"/>
      <c r="I1964" s="884"/>
      <c r="J1964" s="884"/>
      <c r="K1964" s="884"/>
      <c r="L1964" s="884"/>
      <c r="M1964" s="885"/>
      <c r="N1964" s="884"/>
      <c r="O1964" s="884"/>
      <c r="P1964" s="884"/>
      <c r="Q1964" s="884"/>
      <c r="R1964" s="1074"/>
      <c r="S1964" s="886"/>
    </row>
    <row r="1965" spans="1:20" s="802" customFormat="1" ht="30" x14ac:dyDescent="0.25">
      <c r="B1965" s="1234" t="s">
        <v>970</v>
      </c>
      <c r="C1965" s="1239" t="s">
        <v>938</v>
      </c>
      <c r="D1965" s="1236" t="s">
        <v>1024</v>
      </c>
      <c r="E1965" s="1230" t="s">
        <v>1025</v>
      </c>
      <c r="F1965" s="1236" t="s">
        <v>1026</v>
      </c>
      <c r="G1965" s="1232" t="s">
        <v>1027</v>
      </c>
      <c r="H1965" s="803" t="s">
        <v>1862</v>
      </c>
      <c r="I1965" s="804" t="s">
        <v>1833</v>
      </c>
      <c r="J1965" s="803" t="s">
        <v>1862</v>
      </c>
      <c r="K1965" s="1228" t="s">
        <v>1948</v>
      </c>
      <c r="L1965" s="1228" t="s">
        <v>1947</v>
      </c>
      <c r="M1965" s="805" t="s">
        <v>1818</v>
      </c>
      <c r="N1965" s="1228" t="s">
        <v>1819</v>
      </c>
      <c r="O1965" s="806" t="s">
        <v>2115</v>
      </c>
      <c r="P1965" s="1090" t="s">
        <v>2135</v>
      </c>
      <c r="Q1965" s="1090" t="s">
        <v>2136</v>
      </c>
      <c r="R1965" s="1065" t="s">
        <v>2132</v>
      </c>
      <c r="S1965" s="807" t="s">
        <v>1850</v>
      </c>
      <c r="T1965" s="1110" t="s">
        <v>1028</v>
      </c>
    </row>
    <row r="1966" spans="1:20" s="802" customFormat="1" x14ac:dyDescent="0.25">
      <c r="B1966" s="1235"/>
      <c r="C1966" s="1240"/>
      <c r="D1966" s="1237"/>
      <c r="E1966" s="1231"/>
      <c r="F1966" s="1237"/>
      <c r="G1966" s="1233"/>
      <c r="H1966" s="808" t="s">
        <v>939</v>
      </c>
      <c r="I1966" s="808" t="s">
        <v>939</v>
      </c>
      <c r="J1966" s="808" t="s">
        <v>939</v>
      </c>
      <c r="K1966" s="1229"/>
      <c r="L1966" s="1229"/>
      <c r="M1966" s="809" t="s">
        <v>939</v>
      </c>
      <c r="N1966" s="1229"/>
      <c r="O1966" s="808" t="s">
        <v>939</v>
      </c>
      <c r="P1966" s="808" t="s">
        <v>939</v>
      </c>
      <c r="Q1966" s="808" t="s">
        <v>939</v>
      </c>
      <c r="R1966" s="1066" t="s">
        <v>939</v>
      </c>
      <c r="S1966" s="810"/>
      <c r="T1966" s="1107"/>
    </row>
    <row r="1967" spans="1:20" x14ac:dyDescent="0.25">
      <c r="A1967" s="858" t="s">
        <v>1382</v>
      </c>
      <c r="B1967" s="812" t="s">
        <v>24</v>
      </c>
      <c r="C1967" s="989" t="s">
        <v>290</v>
      </c>
      <c r="D1967" s="829">
        <v>70131</v>
      </c>
      <c r="E1967" s="968">
        <v>0</v>
      </c>
      <c r="F1967" s="816" t="s">
        <v>27</v>
      </c>
      <c r="G1967" s="817" t="s">
        <v>266</v>
      </c>
      <c r="H1967" s="818"/>
      <c r="I1967" s="818">
        <v>3129000</v>
      </c>
      <c r="J1967" s="818"/>
      <c r="K1967" s="818">
        <f t="shared" ref="K1967:K1968" si="195">M1967-L1967</f>
        <v>3879000</v>
      </c>
      <c r="L1967" s="818"/>
      <c r="M1967" s="819">
        <f>3129000+750000</f>
        <v>3879000</v>
      </c>
      <c r="N1967" s="818"/>
      <c r="O1967" s="818">
        <v>0</v>
      </c>
      <c r="P1967" s="818"/>
      <c r="Q1967" s="818"/>
      <c r="R1967" s="1068">
        <f>M1967-Q1967</f>
        <v>3879000</v>
      </c>
      <c r="S1967" s="820"/>
      <c r="T1967" s="1104"/>
    </row>
    <row r="1968" spans="1:20" x14ac:dyDescent="0.25">
      <c r="A1968" s="858" t="s">
        <v>1382</v>
      </c>
      <c r="B1968" s="812" t="s">
        <v>11</v>
      </c>
      <c r="C1968" s="990" t="s">
        <v>1662</v>
      </c>
      <c r="D1968" s="829">
        <v>70411</v>
      </c>
      <c r="E1968" s="968">
        <v>0</v>
      </c>
      <c r="F1968" s="816" t="s">
        <v>1369</v>
      </c>
      <c r="G1968" s="817" t="s">
        <v>737</v>
      </c>
      <c r="H1968" s="826"/>
      <c r="I1968" s="826">
        <v>10000000</v>
      </c>
      <c r="J1968" s="826"/>
      <c r="K1968" s="830">
        <f t="shared" si="195"/>
        <v>5000000</v>
      </c>
      <c r="L1968" s="826"/>
      <c r="M1968" s="826">
        <v>5000000</v>
      </c>
      <c r="N1968" s="826"/>
      <c r="O1968" s="826"/>
      <c r="P1968" s="826"/>
      <c r="Q1968" s="826"/>
      <c r="R1968" s="1068">
        <f t="shared" ref="R1968:R1969" si="196">M1968-Q1968</f>
        <v>5000000</v>
      </c>
      <c r="S1968" s="820"/>
      <c r="T1968" s="1104"/>
    </row>
    <row r="1969" spans="1:20" x14ac:dyDescent="0.25">
      <c r="A1969" s="858" t="s">
        <v>1382</v>
      </c>
      <c r="B1969" s="860"/>
      <c r="C1969" s="991" t="s">
        <v>312</v>
      </c>
      <c r="D1969" s="861"/>
      <c r="E1969" s="862"/>
      <c r="F1969" s="863"/>
      <c r="G1969" s="916"/>
      <c r="H1969" s="992"/>
      <c r="I1969" s="992">
        <f>SUM(I1968)</f>
        <v>10000000</v>
      </c>
      <c r="J1969" s="992"/>
      <c r="K1969" s="992">
        <f>SUM(K1968)</f>
        <v>5000000</v>
      </c>
      <c r="L1969" s="992"/>
      <c r="M1969" s="993">
        <f>SUM(M1968)</f>
        <v>5000000</v>
      </c>
      <c r="N1969" s="992"/>
      <c r="O1969" s="994"/>
      <c r="P1969" s="994"/>
      <c r="Q1969" s="994"/>
      <c r="R1969" s="1093">
        <f t="shared" si="196"/>
        <v>5000000</v>
      </c>
      <c r="S1969" s="840"/>
      <c r="T1969" s="1106"/>
    </row>
    <row r="1970" spans="1:20" x14ac:dyDescent="0.25">
      <c r="C1970" s="995"/>
      <c r="G1970" s="917"/>
      <c r="H1970" s="922"/>
      <c r="I1970" s="922"/>
      <c r="J1970" s="922"/>
      <c r="K1970" s="922"/>
      <c r="L1970" s="846"/>
      <c r="M1970" s="847"/>
      <c r="N1970" s="846"/>
      <c r="O1970" s="846"/>
      <c r="P1970" s="846"/>
      <c r="Q1970" s="846"/>
      <c r="S1970" s="848"/>
    </row>
    <row r="1971" spans="1:20" x14ac:dyDescent="0.25">
      <c r="C1971" s="995"/>
      <c r="G1971" s="917"/>
      <c r="H1971" s="922"/>
      <c r="I1971" s="922"/>
      <c r="J1971" s="922"/>
      <c r="K1971" s="922"/>
      <c r="L1971" s="846"/>
      <c r="M1971" s="847"/>
      <c r="N1971" s="846"/>
      <c r="O1971" s="846"/>
      <c r="P1971" s="846"/>
      <c r="Q1971" s="846"/>
      <c r="S1971" s="848"/>
    </row>
    <row r="1972" spans="1:20" x14ac:dyDescent="0.25">
      <c r="B1972" s="1238" t="s">
        <v>2129</v>
      </c>
      <c r="C1972" s="1238"/>
      <c r="D1972" s="1238"/>
      <c r="E1972" s="1238"/>
      <c r="F1972" s="1238"/>
      <c r="G1972" s="1238"/>
      <c r="H1972" s="1238"/>
      <c r="I1972" s="1238"/>
      <c r="J1972" s="1238"/>
      <c r="K1972" s="1238"/>
      <c r="L1972" s="1238"/>
      <c r="M1972" s="1238"/>
      <c r="N1972" s="1238"/>
      <c r="O1972" s="1238"/>
      <c r="P1972" s="1238"/>
      <c r="Q1972" s="1238"/>
      <c r="R1972" s="1238"/>
      <c r="S1972" s="1238"/>
    </row>
    <row r="1973" spans="1:20" x14ac:dyDescent="0.25">
      <c r="B1973" s="881" t="s">
        <v>1609</v>
      </c>
      <c r="C1973" s="882"/>
      <c r="D1973" s="883"/>
      <c r="E1973" s="883"/>
      <c r="F1973" s="883"/>
      <c r="G1973" s="883"/>
      <c r="H1973" s="884"/>
      <c r="I1973" s="884"/>
      <c r="J1973" s="884"/>
      <c r="K1973" s="884"/>
      <c r="L1973" s="884"/>
      <c r="M1973" s="885"/>
      <c r="N1973" s="884"/>
      <c r="O1973" s="884"/>
      <c r="P1973" s="884"/>
      <c r="Q1973" s="884"/>
      <c r="R1973" s="1074"/>
      <c r="S1973" s="886"/>
    </row>
    <row r="1974" spans="1:20" s="802" customFormat="1" ht="30" x14ac:dyDescent="0.25">
      <c r="B1974" s="1234" t="s">
        <v>970</v>
      </c>
      <c r="C1974" s="1239" t="s">
        <v>938</v>
      </c>
      <c r="D1974" s="1236" t="s">
        <v>1024</v>
      </c>
      <c r="E1974" s="1230" t="s">
        <v>1025</v>
      </c>
      <c r="F1974" s="1236" t="s">
        <v>1026</v>
      </c>
      <c r="G1974" s="1232" t="s">
        <v>1027</v>
      </c>
      <c r="H1974" s="803" t="s">
        <v>1862</v>
      </c>
      <c r="I1974" s="804" t="s">
        <v>1833</v>
      </c>
      <c r="J1974" s="803" t="s">
        <v>1862</v>
      </c>
      <c r="K1974" s="1228" t="s">
        <v>1948</v>
      </c>
      <c r="L1974" s="1228" t="s">
        <v>1947</v>
      </c>
      <c r="M1974" s="805" t="s">
        <v>1818</v>
      </c>
      <c r="N1974" s="1228" t="s">
        <v>1819</v>
      </c>
      <c r="O1974" s="806" t="s">
        <v>2115</v>
      </c>
      <c r="P1974" s="1090" t="s">
        <v>2135</v>
      </c>
      <c r="Q1974" s="1090" t="s">
        <v>2136</v>
      </c>
      <c r="R1974" s="1065" t="s">
        <v>2132</v>
      </c>
      <c r="S1974" s="807" t="s">
        <v>1850</v>
      </c>
      <c r="T1974" s="1110" t="s">
        <v>1028</v>
      </c>
    </row>
    <row r="1975" spans="1:20" s="802" customFormat="1" x14ac:dyDescent="0.25">
      <c r="B1975" s="1235"/>
      <c r="C1975" s="1240"/>
      <c r="D1975" s="1237"/>
      <c r="E1975" s="1231"/>
      <c r="F1975" s="1237"/>
      <c r="G1975" s="1233"/>
      <c r="H1975" s="808" t="s">
        <v>939</v>
      </c>
      <c r="I1975" s="808" t="s">
        <v>939</v>
      </c>
      <c r="J1975" s="808" t="s">
        <v>939</v>
      </c>
      <c r="K1975" s="1229"/>
      <c r="L1975" s="1229"/>
      <c r="M1975" s="809" t="s">
        <v>939</v>
      </c>
      <c r="N1975" s="1229"/>
      <c r="O1975" s="808" t="s">
        <v>939</v>
      </c>
      <c r="P1975" s="808" t="s">
        <v>939</v>
      </c>
      <c r="Q1975" s="808" t="s">
        <v>939</v>
      </c>
      <c r="R1975" s="1066" t="s">
        <v>939</v>
      </c>
      <c r="S1975" s="810"/>
      <c r="T1975" s="1107"/>
    </row>
    <row r="1976" spans="1:20" s="828" customFormat="1" x14ac:dyDescent="0.25">
      <c r="A1976" s="858" t="s">
        <v>1382</v>
      </c>
      <c r="B1976" s="890">
        <v>32010301</v>
      </c>
      <c r="C1976" s="822" t="s">
        <v>1401</v>
      </c>
      <c r="D1976" s="823">
        <v>70411</v>
      </c>
      <c r="E1976" s="907">
        <v>0</v>
      </c>
      <c r="F1976" s="823" t="s">
        <v>27</v>
      </c>
      <c r="G1976" s="896" t="s">
        <v>235</v>
      </c>
      <c r="H1976" s="826"/>
      <c r="I1976" s="826">
        <v>70000000</v>
      </c>
      <c r="J1976" s="826"/>
      <c r="K1976" s="830">
        <f t="shared" ref="K1976:K1978" si="197">M1976-L1976</f>
        <v>20000000</v>
      </c>
      <c r="L1976" s="826"/>
      <c r="M1976" s="826">
        <v>20000000</v>
      </c>
      <c r="N1976" s="826"/>
      <c r="O1976" s="826"/>
      <c r="P1976" s="826"/>
      <c r="Q1976" s="826"/>
      <c r="R1976" s="1068">
        <f t="shared" ref="R1976:R1979" si="198">M1976-Q1976</f>
        <v>20000000</v>
      </c>
      <c r="S1976" s="996"/>
      <c r="T1976" s="975"/>
    </row>
    <row r="1977" spans="1:20" s="828" customFormat="1" x14ac:dyDescent="0.25">
      <c r="A1977" s="858" t="s">
        <v>1382</v>
      </c>
      <c r="B1977" s="890">
        <v>32010107</v>
      </c>
      <c r="C1977" s="822" t="s">
        <v>1863</v>
      </c>
      <c r="D1977" s="823">
        <v>70411</v>
      </c>
      <c r="E1977" s="907">
        <v>0</v>
      </c>
      <c r="F1977" s="823" t="s">
        <v>1369</v>
      </c>
      <c r="G1977" s="896" t="s">
        <v>1371</v>
      </c>
      <c r="H1977" s="826"/>
      <c r="I1977" s="826">
        <v>30000000</v>
      </c>
      <c r="J1977" s="826"/>
      <c r="K1977" s="830">
        <f t="shared" si="197"/>
        <v>80000000</v>
      </c>
      <c r="L1977" s="826"/>
      <c r="M1977" s="826">
        <v>80000000</v>
      </c>
      <c r="N1977" s="826"/>
      <c r="O1977" s="826"/>
      <c r="P1977" s="826"/>
      <c r="Q1977" s="826"/>
      <c r="R1977" s="1068">
        <f t="shared" si="198"/>
        <v>80000000</v>
      </c>
      <c r="S1977" s="996"/>
      <c r="T1977" s="822"/>
    </row>
    <row r="1978" spans="1:20" s="828" customFormat="1" x14ac:dyDescent="0.25">
      <c r="A1978" s="858" t="s">
        <v>1382</v>
      </c>
      <c r="B1978" s="890">
        <v>32010405</v>
      </c>
      <c r="C1978" s="822" t="s">
        <v>687</v>
      </c>
      <c r="D1978" s="823">
        <v>70411</v>
      </c>
      <c r="E1978" s="907">
        <v>0</v>
      </c>
      <c r="F1978" s="823" t="s">
        <v>1370</v>
      </c>
      <c r="G1978" s="896" t="s">
        <v>1372</v>
      </c>
      <c r="H1978" s="826"/>
      <c r="I1978" s="826">
        <v>0</v>
      </c>
      <c r="J1978" s="826"/>
      <c r="K1978" s="830">
        <f t="shared" si="197"/>
        <v>0</v>
      </c>
      <c r="L1978" s="871"/>
      <c r="M1978" s="871">
        <v>0</v>
      </c>
      <c r="N1978" s="871"/>
      <c r="O1978" s="871"/>
      <c r="P1978" s="871"/>
      <c r="Q1978" s="871"/>
      <c r="R1978" s="1068">
        <f t="shared" si="198"/>
        <v>0</v>
      </c>
      <c r="S1978" s="996"/>
      <c r="T1978" s="822"/>
    </row>
    <row r="1979" spans="1:20" s="828" customFormat="1" x14ac:dyDescent="0.25">
      <c r="A1979" s="858" t="s">
        <v>1382</v>
      </c>
      <c r="B1979" s="887"/>
      <c r="C1979" s="833" t="s">
        <v>26</v>
      </c>
      <c r="D1979" s="887"/>
      <c r="E1979" s="897"/>
      <c r="F1979" s="887"/>
      <c r="G1979" s="898"/>
      <c r="H1979" s="988"/>
      <c r="I1979" s="988">
        <f>SUM(I1976:I1978)</f>
        <v>100000000</v>
      </c>
      <c r="J1979" s="988"/>
      <c r="K1979" s="988">
        <f>SUM(K1976:K1978)</f>
        <v>100000000</v>
      </c>
      <c r="L1979" s="768"/>
      <c r="M1979" s="768">
        <f>SUM(M1976:M1978)</f>
        <v>100000000</v>
      </c>
      <c r="N1979" s="768"/>
      <c r="O1979" s="899"/>
      <c r="P1979" s="899"/>
      <c r="Q1979" s="899"/>
      <c r="R1979" s="1093">
        <f t="shared" si="198"/>
        <v>100000000</v>
      </c>
      <c r="S1979" s="908"/>
      <c r="T1979" s="1003"/>
    </row>
    <row r="1980" spans="1:20" s="828" customFormat="1" x14ac:dyDescent="0.25">
      <c r="A1980" s="858"/>
      <c r="B1980" s="888"/>
      <c r="C1980" s="842"/>
      <c r="D1980" s="888"/>
      <c r="E1980" s="902"/>
      <c r="F1980" s="888"/>
      <c r="G1980" s="903"/>
      <c r="H1980" s="915"/>
      <c r="I1980" s="915"/>
      <c r="J1980" s="915"/>
      <c r="K1980" s="915"/>
      <c r="L1980" s="771"/>
      <c r="M1980" s="771"/>
      <c r="N1980" s="771"/>
      <c r="O1980" s="771"/>
      <c r="P1980" s="771"/>
      <c r="Q1980" s="771"/>
      <c r="R1980" s="1075"/>
      <c r="S1980" s="904"/>
    </row>
    <row r="1981" spans="1:20" s="828" customFormat="1" x14ac:dyDescent="0.25">
      <c r="A1981" s="858"/>
      <c r="B1981" s="888"/>
      <c r="C1981" s="842"/>
      <c r="D1981" s="888"/>
      <c r="E1981" s="902"/>
      <c r="F1981" s="888"/>
      <c r="G1981" s="903"/>
      <c r="H1981" s="915"/>
      <c r="I1981" s="915"/>
      <c r="J1981" s="915"/>
      <c r="K1981" s="915"/>
      <c r="L1981" s="771"/>
      <c r="M1981" s="771"/>
      <c r="N1981" s="771"/>
      <c r="O1981" s="771"/>
      <c r="P1981" s="771"/>
      <c r="Q1981" s="771"/>
      <c r="R1981" s="1075"/>
      <c r="S1981" s="904"/>
    </row>
    <row r="1982" spans="1:20" s="828" customFormat="1" x14ac:dyDescent="0.25">
      <c r="A1982" s="858"/>
      <c r="B1982" s="888"/>
      <c r="C1982" s="842"/>
      <c r="D1982" s="888"/>
      <c r="E1982" s="902"/>
      <c r="F1982" s="888"/>
      <c r="G1982" s="903"/>
      <c r="H1982" s="915"/>
      <c r="I1982" s="915"/>
      <c r="J1982" s="915"/>
      <c r="K1982" s="915"/>
      <c r="L1982" s="771"/>
      <c r="M1982" s="771"/>
      <c r="N1982" s="771"/>
      <c r="O1982" s="771"/>
      <c r="P1982" s="771"/>
      <c r="Q1982" s="771"/>
      <c r="R1982" s="1075"/>
      <c r="S1982" s="904"/>
    </row>
    <row r="1983" spans="1:20" s="828" customFormat="1" x14ac:dyDescent="0.25">
      <c r="A1983" s="858"/>
      <c r="B1983" s="888"/>
      <c r="C1983" s="842"/>
      <c r="D1983" s="888"/>
      <c r="E1983" s="902"/>
      <c r="F1983" s="888"/>
      <c r="G1983" s="903"/>
      <c r="H1983" s="1100"/>
      <c r="I1983" s="1100"/>
      <c r="J1983" s="1100"/>
      <c r="K1983" s="1100"/>
      <c r="L1983" s="771"/>
      <c r="M1983" s="771"/>
      <c r="N1983" s="771"/>
      <c r="O1983" s="771"/>
      <c r="P1983" s="771"/>
      <c r="Q1983" s="771"/>
      <c r="R1983" s="1075"/>
      <c r="S1983" s="904"/>
    </row>
    <row r="1984" spans="1:20" s="828" customFormat="1" x14ac:dyDescent="0.25">
      <c r="A1984" s="858"/>
      <c r="B1984" s="888"/>
      <c r="C1984" s="842"/>
      <c r="D1984" s="888"/>
      <c r="E1984" s="902"/>
      <c r="F1984" s="888"/>
      <c r="G1984" s="903"/>
      <c r="H1984" s="1100"/>
      <c r="I1984" s="1100"/>
      <c r="J1984" s="1100"/>
      <c r="K1984" s="1100"/>
      <c r="L1984" s="771"/>
      <c r="M1984" s="771"/>
      <c r="N1984" s="771"/>
      <c r="O1984" s="771"/>
      <c r="P1984" s="771"/>
      <c r="Q1984" s="771"/>
      <c r="R1984" s="1075"/>
      <c r="S1984" s="904"/>
    </row>
    <row r="1985" spans="1:20" s="828" customFormat="1" x14ac:dyDescent="0.25">
      <c r="A1985" s="858"/>
      <c r="B1985" s="888"/>
      <c r="C1985" s="842"/>
      <c r="D1985" s="888"/>
      <c r="E1985" s="902"/>
      <c r="F1985" s="888"/>
      <c r="G1985" s="903"/>
      <c r="H1985" s="1100"/>
      <c r="I1985" s="1100"/>
      <c r="J1985" s="1100"/>
      <c r="K1985" s="1100"/>
      <c r="L1985" s="771"/>
      <c r="M1985" s="771"/>
      <c r="N1985" s="771"/>
      <c r="O1985" s="771"/>
      <c r="P1985" s="771"/>
      <c r="Q1985" s="771"/>
      <c r="R1985" s="1075"/>
      <c r="S1985" s="904"/>
    </row>
    <row r="1986" spans="1:20" s="828" customFormat="1" x14ac:dyDescent="0.25">
      <c r="A1986" s="858"/>
      <c r="B1986" s="888"/>
      <c r="C1986" s="842"/>
      <c r="D1986" s="888"/>
      <c r="E1986" s="902"/>
      <c r="F1986" s="888"/>
      <c r="G1986" s="903"/>
      <c r="H1986" s="1100"/>
      <c r="I1986" s="1100"/>
      <c r="J1986" s="1100"/>
      <c r="K1986" s="1100"/>
      <c r="L1986" s="771"/>
      <c r="M1986" s="771"/>
      <c r="N1986" s="771"/>
      <c r="O1986" s="771"/>
      <c r="P1986" s="771"/>
      <c r="Q1986" s="771"/>
      <c r="R1986" s="1075"/>
      <c r="S1986" s="904"/>
    </row>
    <row r="1987" spans="1:20" s="828" customFormat="1" x14ac:dyDescent="0.25">
      <c r="A1987" s="858"/>
      <c r="B1987" s="888"/>
      <c r="C1987" s="842"/>
      <c r="D1987" s="888"/>
      <c r="E1987" s="902"/>
      <c r="F1987" s="888"/>
      <c r="G1987" s="903"/>
      <c r="H1987" s="915"/>
      <c r="I1987" s="915"/>
      <c r="J1987" s="915"/>
      <c r="K1987" s="915"/>
      <c r="L1987" s="771"/>
      <c r="M1987" s="771"/>
      <c r="N1987" s="771"/>
      <c r="O1987" s="771"/>
      <c r="P1987" s="771"/>
      <c r="Q1987" s="771"/>
      <c r="R1987" s="1075"/>
      <c r="S1987" s="904"/>
    </row>
    <row r="1988" spans="1:20" s="828" customFormat="1" x14ac:dyDescent="0.25">
      <c r="A1988" s="858"/>
      <c r="B1988" s="888"/>
      <c r="C1988" s="842"/>
      <c r="D1988" s="888"/>
      <c r="E1988" s="902"/>
      <c r="F1988" s="888"/>
      <c r="G1988" s="903"/>
      <c r="H1988" s="915"/>
      <c r="I1988" s="915"/>
      <c r="J1988" s="915"/>
      <c r="K1988" s="915"/>
      <c r="L1988" s="771"/>
      <c r="M1988" s="771"/>
      <c r="N1988" s="771"/>
      <c r="O1988" s="771"/>
      <c r="P1988" s="771"/>
      <c r="Q1988" s="771"/>
      <c r="R1988" s="1075"/>
      <c r="S1988" s="904"/>
    </row>
    <row r="1989" spans="1:20" s="828" customFormat="1" x14ac:dyDescent="0.25">
      <c r="A1989" s="858"/>
      <c r="B1989" s="888"/>
      <c r="C1989" s="842"/>
      <c r="D1989" s="888"/>
      <c r="E1989" s="902"/>
      <c r="F1989" s="888"/>
      <c r="G1989" s="903"/>
      <c r="H1989" s="915"/>
      <c r="I1989" s="915"/>
      <c r="J1989" s="915"/>
      <c r="K1989" s="915"/>
      <c r="L1989" s="771"/>
      <c r="M1989" s="771"/>
      <c r="N1989" s="771"/>
      <c r="O1989" s="771"/>
      <c r="P1989" s="771"/>
      <c r="Q1989" s="771"/>
      <c r="R1989" s="1075"/>
      <c r="S1989" s="904"/>
    </row>
    <row r="1990" spans="1:20" x14ac:dyDescent="0.25">
      <c r="B1990" s="1238" t="s">
        <v>2128</v>
      </c>
      <c r="C1990" s="1238"/>
      <c r="D1990" s="1238"/>
      <c r="E1990" s="1238"/>
      <c r="F1990" s="1238"/>
      <c r="G1990" s="1238"/>
      <c r="H1990" s="1238"/>
      <c r="I1990" s="1238"/>
      <c r="J1990" s="1238"/>
      <c r="K1990" s="1238"/>
      <c r="L1990" s="1238"/>
      <c r="M1990" s="1238"/>
      <c r="N1990" s="1238"/>
      <c r="O1990" s="1238"/>
      <c r="P1990" s="1238"/>
      <c r="Q1990" s="1238"/>
      <c r="R1990" s="1238"/>
      <c r="S1990" s="1238"/>
    </row>
    <row r="1991" spans="1:20" x14ac:dyDescent="0.25">
      <c r="B1991" s="881" t="s">
        <v>2126</v>
      </c>
      <c r="C1991" s="882"/>
      <c r="D1991" s="883"/>
      <c r="E1991" s="883"/>
      <c r="F1991" s="883"/>
      <c r="G1991" s="883"/>
      <c r="H1991" s="884"/>
      <c r="I1991" s="884"/>
      <c r="J1991" s="884"/>
      <c r="K1991" s="884"/>
      <c r="L1991" s="884"/>
      <c r="M1991" s="885"/>
      <c r="N1991" s="884"/>
      <c r="O1991" s="884"/>
      <c r="P1991" s="884"/>
      <c r="Q1991" s="884"/>
      <c r="R1991" s="1074"/>
      <c r="S1991" s="886"/>
    </row>
    <row r="1992" spans="1:20" s="802" customFormat="1" ht="30" x14ac:dyDescent="0.25">
      <c r="B1992" s="1234" t="s">
        <v>970</v>
      </c>
      <c r="C1992" s="1239" t="s">
        <v>938</v>
      </c>
      <c r="D1992" s="1236" t="s">
        <v>1024</v>
      </c>
      <c r="E1992" s="1230" t="s">
        <v>1025</v>
      </c>
      <c r="F1992" s="1236" t="s">
        <v>1026</v>
      </c>
      <c r="G1992" s="1232" t="s">
        <v>1027</v>
      </c>
      <c r="H1992" s="803" t="s">
        <v>1862</v>
      </c>
      <c r="I1992" s="804" t="s">
        <v>1833</v>
      </c>
      <c r="J1992" s="803" t="s">
        <v>1862</v>
      </c>
      <c r="K1992" s="1228" t="s">
        <v>1948</v>
      </c>
      <c r="L1992" s="1228" t="s">
        <v>1947</v>
      </c>
      <c r="M1992" s="805" t="s">
        <v>1818</v>
      </c>
      <c r="N1992" s="1228" t="s">
        <v>1819</v>
      </c>
      <c r="O1992" s="806" t="s">
        <v>2115</v>
      </c>
      <c r="P1992" s="1090" t="s">
        <v>2135</v>
      </c>
      <c r="Q1992" s="1090" t="s">
        <v>2136</v>
      </c>
      <c r="R1992" s="1065" t="s">
        <v>2132</v>
      </c>
      <c r="S1992" s="807" t="s">
        <v>1850</v>
      </c>
      <c r="T1992" s="1110" t="s">
        <v>1028</v>
      </c>
    </row>
    <row r="1993" spans="1:20" s="802" customFormat="1" x14ac:dyDescent="0.25">
      <c r="B1993" s="1235"/>
      <c r="C1993" s="1240"/>
      <c r="D1993" s="1237"/>
      <c r="E1993" s="1231"/>
      <c r="F1993" s="1237"/>
      <c r="G1993" s="1233"/>
      <c r="H1993" s="808" t="s">
        <v>939</v>
      </c>
      <c r="I1993" s="808" t="s">
        <v>939</v>
      </c>
      <c r="J1993" s="808" t="s">
        <v>939</v>
      </c>
      <c r="K1993" s="1229"/>
      <c r="L1993" s="1229"/>
      <c r="M1993" s="809" t="s">
        <v>939</v>
      </c>
      <c r="N1993" s="1229"/>
      <c r="O1993" s="808" t="s">
        <v>939</v>
      </c>
      <c r="P1993" s="808" t="s">
        <v>939</v>
      </c>
      <c r="Q1993" s="808" t="s">
        <v>939</v>
      </c>
      <c r="R1993" s="1066" t="s">
        <v>939</v>
      </c>
      <c r="S1993" s="810"/>
      <c r="T1993" s="1107"/>
    </row>
    <row r="1994" spans="1:20" x14ac:dyDescent="0.25">
      <c r="A1994" s="858" t="s">
        <v>1338</v>
      </c>
      <c r="B1994" s="975" t="s">
        <v>24</v>
      </c>
      <c r="C1994" s="997" t="s">
        <v>290</v>
      </c>
      <c r="D1994" s="998" t="s">
        <v>1</v>
      </c>
      <c r="E1994" s="999">
        <v>0</v>
      </c>
      <c r="F1994" s="998">
        <v>23510200</v>
      </c>
      <c r="G1994" s="998" t="s">
        <v>266</v>
      </c>
      <c r="H1994" s="1000">
        <v>19167798</v>
      </c>
      <c r="I1994" s="1000">
        <v>11591438</v>
      </c>
      <c r="J1994" s="1000">
        <v>19167798</v>
      </c>
      <c r="K1994" s="1000">
        <f>M1994-L1994</f>
        <v>78591438</v>
      </c>
      <c r="L1994" s="1000"/>
      <c r="M1994" s="1001">
        <v>78591438</v>
      </c>
      <c r="N1994" s="1000"/>
      <c r="O1994" s="1000">
        <v>26900569</v>
      </c>
      <c r="P1994" s="818">
        <f t="shared" ref="P1994:P2000" si="199">Q1994-O1994</f>
        <v>25636794.759999998</v>
      </c>
      <c r="Q1994" s="818">
        <v>52537363.759999998</v>
      </c>
      <c r="R1994" s="1068">
        <f>M1994-Q1994</f>
        <v>26054074.240000002</v>
      </c>
      <c r="S1994" s="1002"/>
      <c r="T1994" s="1117"/>
    </row>
    <row r="1995" spans="1:20" x14ac:dyDescent="0.25">
      <c r="A1995" s="858" t="s">
        <v>1338</v>
      </c>
      <c r="B1995" s="938" t="s">
        <v>2</v>
      </c>
      <c r="C1995" s="822" t="s">
        <v>60</v>
      </c>
      <c r="D1995" s="829">
        <v>70161</v>
      </c>
      <c r="E1995" s="968">
        <v>0</v>
      </c>
      <c r="F1995" s="829">
        <v>23510200</v>
      </c>
      <c r="G1995" s="829" t="s">
        <v>266</v>
      </c>
      <c r="H1995" s="830">
        <v>3470000</v>
      </c>
      <c r="I1995" s="830">
        <v>2500000</v>
      </c>
      <c r="J1995" s="830">
        <v>3470000</v>
      </c>
      <c r="K1995" s="830">
        <f>M1995-L1995</f>
        <v>4500000</v>
      </c>
      <c r="L1995" s="830"/>
      <c r="M1995" s="826">
        <v>4500000</v>
      </c>
      <c r="N1995" s="830"/>
      <c r="O1995" s="830">
        <v>3470000</v>
      </c>
      <c r="P1995" s="830">
        <f t="shared" si="199"/>
        <v>81628</v>
      </c>
      <c r="Q1995" s="830">
        <v>3551628</v>
      </c>
      <c r="R1995" s="1068">
        <f t="shared" ref="R1995:R2004" si="200">M1995-Q1995</f>
        <v>948372</v>
      </c>
      <c r="S1995" s="909"/>
      <c r="T1995" s="1104"/>
    </row>
    <row r="1996" spans="1:20" x14ac:dyDescent="0.25">
      <c r="A1996" s="858" t="s">
        <v>1338</v>
      </c>
      <c r="B1996" s="822" t="s">
        <v>67</v>
      </c>
      <c r="C1996" s="822" t="s">
        <v>92</v>
      </c>
      <c r="D1996" s="829">
        <v>70161</v>
      </c>
      <c r="E1996" s="968">
        <v>0</v>
      </c>
      <c r="F1996" s="829">
        <v>23510200</v>
      </c>
      <c r="G1996" s="829" t="s">
        <v>266</v>
      </c>
      <c r="H1996" s="830">
        <v>200000</v>
      </c>
      <c r="I1996" s="830">
        <v>300000</v>
      </c>
      <c r="J1996" s="830">
        <v>200000</v>
      </c>
      <c r="K1996" s="830">
        <f t="shared" ref="K1996:K2003" si="201">M1996-L1996</f>
        <v>300000</v>
      </c>
      <c r="L1996" s="830"/>
      <c r="M1996" s="826">
        <v>300000</v>
      </c>
      <c r="N1996" s="830"/>
      <c r="O1996" s="830">
        <v>0</v>
      </c>
      <c r="P1996" s="830">
        <f t="shared" si="199"/>
        <v>197558</v>
      </c>
      <c r="Q1996" s="830">
        <v>197558</v>
      </c>
      <c r="R1996" s="1068">
        <f t="shared" si="200"/>
        <v>102442</v>
      </c>
      <c r="S1996" s="909"/>
      <c r="T1996" s="1104"/>
    </row>
    <row r="1997" spans="1:20" x14ac:dyDescent="0.25">
      <c r="A1997" s="858" t="s">
        <v>1338</v>
      </c>
      <c r="B1997" s="822" t="s">
        <v>3</v>
      </c>
      <c r="C1997" s="822" t="s">
        <v>4</v>
      </c>
      <c r="D1997" s="829">
        <v>70161</v>
      </c>
      <c r="E1997" s="968">
        <v>0</v>
      </c>
      <c r="F1997" s="829">
        <v>23510200</v>
      </c>
      <c r="G1997" s="829" t="s">
        <v>266</v>
      </c>
      <c r="H1997" s="830">
        <v>1000000</v>
      </c>
      <c r="I1997" s="830">
        <v>1500000</v>
      </c>
      <c r="J1997" s="830">
        <v>1000000</v>
      </c>
      <c r="K1997" s="830">
        <f t="shared" si="201"/>
        <v>1500000</v>
      </c>
      <c r="L1997" s="830"/>
      <c r="M1997" s="826">
        <v>1500000</v>
      </c>
      <c r="N1997" s="830"/>
      <c r="O1997" s="830">
        <v>1000000</v>
      </c>
      <c r="P1997" s="830">
        <f t="shared" si="199"/>
        <v>200000</v>
      </c>
      <c r="Q1997" s="830">
        <v>1200000</v>
      </c>
      <c r="R1997" s="1068">
        <f t="shared" si="200"/>
        <v>300000</v>
      </c>
      <c r="S1997" s="909"/>
      <c r="T1997" s="1104"/>
    </row>
    <row r="1998" spans="1:20" x14ac:dyDescent="0.25">
      <c r="A1998" s="858" t="s">
        <v>1338</v>
      </c>
      <c r="B1998" s="945">
        <v>22020406</v>
      </c>
      <c r="C1998" s="822" t="s">
        <v>1346</v>
      </c>
      <c r="D1998" s="829">
        <v>70161</v>
      </c>
      <c r="E1998" s="968">
        <v>0</v>
      </c>
      <c r="F1998" s="829">
        <v>23510200</v>
      </c>
      <c r="G1998" s="829" t="s">
        <v>266</v>
      </c>
      <c r="H1998" s="830">
        <v>6750000</v>
      </c>
      <c r="I1998" s="830">
        <v>9000000</v>
      </c>
      <c r="J1998" s="830">
        <v>6750000</v>
      </c>
      <c r="K1998" s="830">
        <f t="shared" si="201"/>
        <v>9000000</v>
      </c>
      <c r="L1998" s="830"/>
      <c r="M1998" s="826">
        <v>9000000</v>
      </c>
      <c r="N1998" s="830"/>
      <c r="O1998" s="830">
        <v>7000000</v>
      </c>
      <c r="P1998" s="830">
        <f t="shared" si="199"/>
        <v>1750000</v>
      </c>
      <c r="Q1998" s="830">
        <v>8750000</v>
      </c>
      <c r="R1998" s="1068">
        <f t="shared" si="200"/>
        <v>250000</v>
      </c>
      <c r="S1998" s="909"/>
      <c r="T1998" s="1104"/>
    </row>
    <row r="1999" spans="1:20" x14ac:dyDescent="0.25">
      <c r="A1999" s="858" t="s">
        <v>1338</v>
      </c>
      <c r="B1999" s="822" t="s">
        <v>32</v>
      </c>
      <c r="C1999" s="822" t="s">
        <v>33</v>
      </c>
      <c r="D1999" s="829">
        <v>70161</v>
      </c>
      <c r="E1999" s="968">
        <v>0</v>
      </c>
      <c r="F1999" s="829">
        <v>23510200</v>
      </c>
      <c r="G1999" s="829" t="s">
        <v>266</v>
      </c>
      <c r="H1999" s="830">
        <v>700000</v>
      </c>
      <c r="I1999" s="830">
        <v>1200000</v>
      </c>
      <c r="J1999" s="830">
        <v>700000</v>
      </c>
      <c r="K1999" s="830">
        <f t="shared" si="201"/>
        <v>1200000</v>
      </c>
      <c r="L1999" s="830"/>
      <c r="M1999" s="826">
        <v>1200000</v>
      </c>
      <c r="N1999" s="830"/>
      <c r="O1999" s="830">
        <v>1000000</v>
      </c>
      <c r="P1999" s="830">
        <f t="shared" si="199"/>
        <v>100000</v>
      </c>
      <c r="Q1999" s="830">
        <v>1100000</v>
      </c>
      <c r="R1999" s="1068">
        <f t="shared" si="200"/>
        <v>100000</v>
      </c>
      <c r="S1999" s="909"/>
      <c r="T1999" s="1104"/>
    </row>
    <row r="2000" spans="1:20" x14ac:dyDescent="0.25">
      <c r="A2000" s="858" t="s">
        <v>1338</v>
      </c>
      <c r="B2000" s="822" t="s">
        <v>15</v>
      </c>
      <c r="C2000" s="822" t="s">
        <v>436</v>
      </c>
      <c r="D2000" s="829">
        <v>70161</v>
      </c>
      <c r="E2000" s="968">
        <v>0</v>
      </c>
      <c r="F2000" s="829">
        <v>23510200</v>
      </c>
      <c r="G2000" s="829" t="s">
        <v>266</v>
      </c>
      <c r="H2000" s="830">
        <v>500000</v>
      </c>
      <c r="I2000" s="830">
        <v>1000000</v>
      </c>
      <c r="J2000" s="830">
        <v>500000</v>
      </c>
      <c r="K2000" s="830">
        <f t="shared" si="201"/>
        <v>1000000</v>
      </c>
      <c r="L2000" s="830"/>
      <c r="M2000" s="826">
        <v>1000000</v>
      </c>
      <c r="N2000" s="830"/>
      <c r="O2000" s="830">
        <v>1000000</v>
      </c>
      <c r="P2000" s="830">
        <f t="shared" si="199"/>
        <v>0</v>
      </c>
      <c r="Q2000" s="830">
        <v>1000000</v>
      </c>
      <c r="R2000" s="1068">
        <f t="shared" si="200"/>
        <v>0</v>
      </c>
      <c r="S2000" s="909"/>
      <c r="T2000" s="1104"/>
    </row>
    <row r="2001" spans="1:20" x14ac:dyDescent="0.25">
      <c r="A2001" s="858" t="s">
        <v>1338</v>
      </c>
      <c r="B2001" s="822" t="s">
        <v>17</v>
      </c>
      <c r="C2001" s="822" t="s">
        <v>18</v>
      </c>
      <c r="D2001" s="829">
        <v>70161</v>
      </c>
      <c r="E2001" s="968">
        <v>0</v>
      </c>
      <c r="F2001" s="829">
        <v>23510200</v>
      </c>
      <c r="G2001" s="829" t="s">
        <v>266</v>
      </c>
      <c r="H2001" s="830">
        <v>15956310</v>
      </c>
      <c r="I2001" s="830">
        <v>2100000</v>
      </c>
      <c r="J2001" s="830">
        <v>15956310</v>
      </c>
      <c r="K2001" s="830">
        <f t="shared" si="201"/>
        <v>16100000</v>
      </c>
      <c r="L2001" s="830"/>
      <c r="M2001" s="826">
        <v>16100000</v>
      </c>
      <c r="N2001" s="830"/>
      <c r="O2001" s="830">
        <v>15956310</v>
      </c>
      <c r="P2001" s="830"/>
      <c r="Q2001" s="830">
        <v>15956310</v>
      </c>
      <c r="R2001" s="1068">
        <f t="shared" si="200"/>
        <v>143690</v>
      </c>
      <c r="S2001" s="909"/>
      <c r="T2001" s="1104"/>
    </row>
    <row r="2002" spans="1:20" s="831" customFormat="1" x14ac:dyDescent="0.25">
      <c r="A2002" s="858" t="s">
        <v>1338</v>
      </c>
      <c r="B2002" s="822" t="s">
        <v>19</v>
      </c>
      <c r="C2002" s="822" t="s">
        <v>20</v>
      </c>
      <c r="D2002" s="829">
        <v>70161</v>
      </c>
      <c r="E2002" s="968">
        <v>0</v>
      </c>
      <c r="F2002" s="829">
        <v>23510200</v>
      </c>
      <c r="G2002" s="829" t="s">
        <v>266</v>
      </c>
      <c r="H2002" s="830">
        <v>100000</v>
      </c>
      <c r="I2002" s="830">
        <v>200000</v>
      </c>
      <c r="J2002" s="830">
        <v>100000</v>
      </c>
      <c r="K2002" s="830">
        <f t="shared" si="201"/>
        <v>200000</v>
      </c>
      <c r="L2002" s="830"/>
      <c r="M2002" s="826">
        <v>200000</v>
      </c>
      <c r="N2002" s="830"/>
      <c r="O2002" s="830">
        <v>0</v>
      </c>
      <c r="P2002" s="830">
        <f>Q2002-O2002</f>
        <v>200000</v>
      </c>
      <c r="Q2002" s="830">
        <v>200000</v>
      </c>
      <c r="R2002" s="1068">
        <f t="shared" si="200"/>
        <v>0</v>
      </c>
      <c r="S2002" s="909"/>
      <c r="T2002" s="1105"/>
    </row>
    <row r="2003" spans="1:20" x14ac:dyDescent="0.25">
      <c r="A2003" s="858" t="s">
        <v>1338</v>
      </c>
      <c r="B2003" s="822" t="s">
        <v>37</v>
      </c>
      <c r="C2003" s="822" t="s">
        <v>38</v>
      </c>
      <c r="D2003" s="829">
        <v>70161</v>
      </c>
      <c r="E2003" s="968">
        <v>0</v>
      </c>
      <c r="F2003" s="829">
        <v>23510200</v>
      </c>
      <c r="G2003" s="829" t="s">
        <v>266</v>
      </c>
      <c r="H2003" s="830">
        <v>1000000</v>
      </c>
      <c r="I2003" s="830">
        <v>1200000</v>
      </c>
      <c r="J2003" s="830">
        <v>1000000</v>
      </c>
      <c r="K2003" s="830">
        <f t="shared" si="201"/>
        <v>1200000</v>
      </c>
      <c r="L2003" s="830"/>
      <c r="M2003" s="826">
        <v>1200000</v>
      </c>
      <c r="N2003" s="830"/>
      <c r="O2003" s="830">
        <v>1000000</v>
      </c>
      <c r="P2003" s="830">
        <f>Q2003-O2003</f>
        <v>100000</v>
      </c>
      <c r="Q2003" s="830">
        <v>1100000</v>
      </c>
      <c r="R2003" s="1068">
        <f t="shared" si="200"/>
        <v>100000</v>
      </c>
      <c r="S2003" s="909"/>
      <c r="T2003" s="1104"/>
    </row>
    <row r="2004" spans="1:20" x14ac:dyDescent="0.25">
      <c r="A2004" s="858" t="s">
        <v>1338</v>
      </c>
      <c r="B2004" s="1003"/>
      <c r="C2004" s="833" t="s">
        <v>312</v>
      </c>
      <c r="D2004" s="861"/>
      <c r="E2004" s="862"/>
      <c r="F2004" s="861"/>
      <c r="G2004" s="861"/>
      <c r="H2004" s="1004">
        <f>SUM(H1995:H2003)</f>
        <v>29676310</v>
      </c>
      <c r="I2004" s="1004">
        <f>SUM(I1995:I2003)</f>
        <v>19000000</v>
      </c>
      <c r="J2004" s="1004">
        <f>SUM(J1995:J2003)</f>
        <v>29676310</v>
      </c>
      <c r="K2004" s="1004">
        <f>SUM(K1995:K2003)</f>
        <v>35000000</v>
      </c>
      <c r="L2004" s="837"/>
      <c r="M2004" s="838">
        <f>SUM(M1995:M2003)</f>
        <v>35000000</v>
      </c>
      <c r="N2004" s="837"/>
      <c r="O2004" s="959">
        <f>SUM(O1995:O2003)</f>
        <v>30426310</v>
      </c>
      <c r="P2004" s="959">
        <f>SUM(P1995:P2003)</f>
        <v>2629186</v>
      </c>
      <c r="Q2004" s="959">
        <f>SUM(Q1995:Q2003)</f>
        <v>33055496</v>
      </c>
      <c r="R2004" s="1093">
        <f t="shared" si="200"/>
        <v>1944504</v>
      </c>
      <c r="S2004" s="840"/>
      <c r="T2004" s="1106"/>
    </row>
    <row r="2005" spans="1:20" x14ac:dyDescent="0.25">
      <c r="A2005" s="858"/>
      <c r="B2005" s="828"/>
      <c r="C2005" s="842"/>
      <c r="F2005" s="865"/>
      <c r="G2005" s="865"/>
      <c r="H2005" s="895"/>
      <c r="I2005" s="895"/>
      <c r="J2005" s="895"/>
      <c r="K2005" s="895"/>
      <c r="L2005" s="846"/>
      <c r="M2005" s="847"/>
      <c r="N2005" s="846"/>
      <c r="O2005" s="846"/>
      <c r="P2005" s="846"/>
      <c r="Q2005" s="846">
        <f>Q2004-33055496</f>
        <v>0</v>
      </c>
      <c r="S2005" s="848"/>
    </row>
    <row r="2006" spans="1:20" x14ac:dyDescent="0.25">
      <c r="A2006" s="858"/>
      <c r="B2006" s="828"/>
      <c r="C2006" s="842"/>
      <c r="F2006" s="865"/>
      <c r="G2006" s="865"/>
      <c r="H2006" s="895"/>
      <c r="I2006" s="895"/>
      <c r="J2006" s="895"/>
      <c r="K2006" s="895"/>
      <c r="L2006" s="846"/>
      <c r="M2006" s="847"/>
      <c r="N2006" s="846"/>
      <c r="O2006" s="846"/>
      <c r="P2006" s="846"/>
      <c r="Q2006" s="846"/>
      <c r="S2006" s="848"/>
    </row>
    <row r="2007" spans="1:20" x14ac:dyDescent="0.25">
      <c r="B2007" s="1238" t="s">
        <v>2129</v>
      </c>
      <c r="C2007" s="1238"/>
      <c r="D2007" s="1238"/>
      <c r="E2007" s="1238"/>
      <c r="F2007" s="1238"/>
      <c r="G2007" s="1238"/>
      <c r="H2007" s="1238"/>
      <c r="I2007" s="1238"/>
      <c r="J2007" s="1238"/>
      <c r="K2007" s="1238"/>
      <c r="L2007" s="1238"/>
      <c r="M2007" s="1238"/>
      <c r="N2007" s="1238"/>
      <c r="O2007" s="1238"/>
      <c r="P2007" s="1238"/>
      <c r="Q2007" s="1238"/>
      <c r="R2007" s="1238"/>
      <c r="S2007" s="1238"/>
    </row>
    <row r="2008" spans="1:20" x14ac:dyDescent="0.25">
      <c r="B2008" s="881" t="s">
        <v>1610</v>
      </c>
      <c r="C2008" s="882"/>
      <c r="D2008" s="883"/>
      <c r="E2008" s="883"/>
      <c r="F2008" s="883"/>
      <c r="G2008" s="883"/>
      <c r="H2008" s="884"/>
      <c r="I2008" s="884"/>
      <c r="J2008" s="884"/>
      <c r="K2008" s="884"/>
      <c r="L2008" s="884"/>
      <c r="M2008" s="885"/>
      <c r="N2008" s="884"/>
      <c r="O2008" s="884"/>
      <c r="P2008" s="884"/>
      <c r="Q2008" s="884"/>
      <c r="R2008" s="1074"/>
      <c r="S2008" s="886"/>
    </row>
    <row r="2009" spans="1:20" s="802" customFormat="1" ht="30" x14ac:dyDescent="0.25">
      <c r="B2009" s="1234" t="s">
        <v>970</v>
      </c>
      <c r="C2009" s="1239" t="s">
        <v>938</v>
      </c>
      <c r="D2009" s="1236" t="s">
        <v>1024</v>
      </c>
      <c r="E2009" s="1230" t="s">
        <v>1025</v>
      </c>
      <c r="F2009" s="1236" t="s">
        <v>1026</v>
      </c>
      <c r="G2009" s="1232" t="s">
        <v>1027</v>
      </c>
      <c r="H2009" s="803" t="s">
        <v>1862</v>
      </c>
      <c r="I2009" s="804" t="s">
        <v>1833</v>
      </c>
      <c r="J2009" s="803" t="s">
        <v>1862</v>
      </c>
      <c r="K2009" s="1228" t="s">
        <v>1948</v>
      </c>
      <c r="L2009" s="1228" t="s">
        <v>1947</v>
      </c>
      <c r="M2009" s="805" t="s">
        <v>1818</v>
      </c>
      <c r="N2009" s="1228" t="s">
        <v>1819</v>
      </c>
      <c r="O2009" s="806" t="s">
        <v>2115</v>
      </c>
      <c r="P2009" s="1090" t="s">
        <v>2135</v>
      </c>
      <c r="Q2009" s="1090" t="s">
        <v>2136</v>
      </c>
      <c r="R2009" s="1065" t="s">
        <v>2132</v>
      </c>
      <c r="S2009" s="807" t="s">
        <v>1850</v>
      </c>
      <c r="T2009" s="1110" t="s">
        <v>1028</v>
      </c>
    </row>
    <row r="2010" spans="1:20" s="802" customFormat="1" x14ac:dyDescent="0.25">
      <c r="B2010" s="1235"/>
      <c r="C2010" s="1240"/>
      <c r="D2010" s="1237"/>
      <c r="E2010" s="1231"/>
      <c r="F2010" s="1237"/>
      <c r="G2010" s="1233"/>
      <c r="H2010" s="808" t="s">
        <v>939</v>
      </c>
      <c r="I2010" s="808" t="s">
        <v>939</v>
      </c>
      <c r="J2010" s="808" t="s">
        <v>939</v>
      </c>
      <c r="K2010" s="1229"/>
      <c r="L2010" s="1229"/>
      <c r="M2010" s="809" t="s">
        <v>939</v>
      </c>
      <c r="N2010" s="1229"/>
      <c r="O2010" s="808" t="s">
        <v>939</v>
      </c>
      <c r="P2010" s="808" t="s">
        <v>939</v>
      </c>
      <c r="Q2010" s="808" t="s">
        <v>939</v>
      </c>
      <c r="R2010" s="1066" t="s">
        <v>939</v>
      </c>
      <c r="S2010" s="810"/>
      <c r="T2010" s="1107"/>
    </row>
    <row r="2011" spans="1:20" s="828" customFormat="1" x14ac:dyDescent="0.25">
      <c r="A2011" s="858" t="s">
        <v>1338</v>
      </c>
      <c r="B2011" s="823" t="s">
        <v>216</v>
      </c>
      <c r="C2011" s="822" t="s">
        <v>454</v>
      </c>
      <c r="D2011" s="823">
        <v>70161</v>
      </c>
      <c r="E2011" s="907">
        <v>0</v>
      </c>
      <c r="F2011" s="890" t="s">
        <v>27</v>
      </c>
      <c r="G2011" s="896" t="s">
        <v>235</v>
      </c>
      <c r="H2011" s="826">
        <v>2621124155</v>
      </c>
      <c r="I2011" s="826">
        <v>6000000000</v>
      </c>
      <c r="J2011" s="826">
        <v>2621124155</v>
      </c>
      <c r="K2011" s="826">
        <f t="shared" ref="K2011:K2016" si="202">M2011-L2011</f>
        <v>4600000000</v>
      </c>
      <c r="L2011" s="871"/>
      <c r="M2011" s="871">
        <v>4600000000</v>
      </c>
      <c r="N2011" s="871"/>
      <c r="O2011" s="871">
        <v>2621124155</v>
      </c>
      <c r="P2011" s="871">
        <f>Q2011-O2011</f>
        <v>2401668191.6899996</v>
      </c>
      <c r="Q2011" s="871">
        <v>5022792346.6899996</v>
      </c>
      <c r="R2011" s="1068">
        <f>M2011-Q2011</f>
        <v>-422792346.68999958</v>
      </c>
      <c r="S2011" s="827"/>
      <c r="T2011" s="975" t="s">
        <v>2165</v>
      </c>
    </row>
    <row r="2012" spans="1:20" s="828" customFormat="1" ht="30" x14ac:dyDescent="0.25">
      <c r="A2012" s="858" t="s">
        <v>1338</v>
      </c>
      <c r="B2012" s="890" t="s">
        <v>215</v>
      </c>
      <c r="C2012" s="822" t="s">
        <v>710</v>
      </c>
      <c r="D2012" s="823">
        <v>70161</v>
      </c>
      <c r="E2012" s="907">
        <v>0</v>
      </c>
      <c r="F2012" s="890" t="s">
        <v>354</v>
      </c>
      <c r="G2012" s="896" t="s">
        <v>235</v>
      </c>
      <c r="H2012" s="826">
        <v>70357060</v>
      </c>
      <c r="I2012" s="826">
        <v>390000000</v>
      </c>
      <c r="J2012" s="826">
        <v>70357060</v>
      </c>
      <c r="K2012" s="826">
        <f t="shared" si="202"/>
        <v>340000000</v>
      </c>
      <c r="L2012" s="871"/>
      <c r="M2012" s="871">
        <v>340000000</v>
      </c>
      <c r="N2012" s="871"/>
      <c r="O2012" s="871">
        <v>110857060</v>
      </c>
      <c r="P2012" s="871">
        <f>Q2012-O2012</f>
        <v>89380000</v>
      </c>
      <c r="Q2012" s="871">
        <v>200237060</v>
      </c>
      <c r="R2012" s="1068">
        <f t="shared" ref="R2012:R2017" si="203">M2012-Q2012</f>
        <v>139762940</v>
      </c>
      <c r="S2012" s="827"/>
      <c r="T2012" s="990" t="s">
        <v>2164</v>
      </c>
    </row>
    <row r="2013" spans="1:20" s="828" customFormat="1" x14ac:dyDescent="0.25">
      <c r="A2013" s="858" t="s">
        <v>1338</v>
      </c>
      <c r="B2013" s="890" t="s">
        <v>460</v>
      </c>
      <c r="C2013" s="822" t="s">
        <v>517</v>
      </c>
      <c r="D2013" s="823">
        <v>70161</v>
      </c>
      <c r="E2013" s="907">
        <v>0</v>
      </c>
      <c r="F2013" s="890" t="s">
        <v>354</v>
      </c>
      <c r="G2013" s="896" t="s">
        <v>235</v>
      </c>
      <c r="H2013" s="826"/>
      <c r="I2013" s="826">
        <v>300000000</v>
      </c>
      <c r="J2013" s="826"/>
      <c r="K2013" s="826">
        <f t="shared" si="202"/>
        <v>200000000</v>
      </c>
      <c r="L2013" s="871"/>
      <c r="M2013" s="871">
        <v>200000000</v>
      </c>
      <c r="N2013" s="871"/>
      <c r="O2013" s="871"/>
      <c r="P2013" s="871"/>
      <c r="Q2013" s="871"/>
      <c r="R2013" s="1068">
        <f t="shared" si="203"/>
        <v>200000000</v>
      </c>
      <c r="S2013" s="827"/>
      <c r="T2013" s="822"/>
    </row>
    <row r="2014" spans="1:20" s="828" customFormat="1" x14ac:dyDescent="0.25">
      <c r="A2014" s="858" t="s">
        <v>1338</v>
      </c>
      <c r="B2014" s="825" t="s">
        <v>1858</v>
      </c>
      <c r="C2014" s="822" t="s">
        <v>2212</v>
      </c>
      <c r="D2014" s="823"/>
      <c r="E2014" s="907"/>
      <c r="F2014" s="890"/>
      <c r="G2014" s="896"/>
      <c r="H2014" s="826">
        <v>0</v>
      </c>
      <c r="I2014" s="826">
        <v>0</v>
      </c>
      <c r="J2014" s="826">
        <v>0</v>
      </c>
      <c r="K2014" s="826">
        <f t="shared" si="202"/>
        <v>5000000</v>
      </c>
      <c r="L2014" s="871"/>
      <c r="M2014" s="871">
        <v>5000000</v>
      </c>
      <c r="N2014" s="871"/>
      <c r="O2014" s="871"/>
      <c r="P2014" s="871"/>
      <c r="Q2014" s="871"/>
      <c r="R2014" s="1068">
        <f t="shared" si="203"/>
        <v>5000000</v>
      </c>
      <c r="S2014" s="996"/>
      <c r="T2014" s="822"/>
    </row>
    <row r="2015" spans="1:20" s="828" customFormat="1" x14ac:dyDescent="0.25">
      <c r="A2015" s="858" t="s">
        <v>1338</v>
      </c>
      <c r="B2015" s="890" t="s">
        <v>158</v>
      </c>
      <c r="C2015" s="822" t="s">
        <v>366</v>
      </c>
      <c r="D2015" s="823">
        <v>70161</v>
      </c>
      <c r="E2015" s="907">
        <v>0</v>
      </c>
      <c r="F2015" s="890" t="s">
        <v>354</v>
      </c>
      <c r="G2015" s="896" t="s">
        <v>235</v>
      </c>
      <c r="H2015" s="920"/>
      <c r="I2015" s="920">
        <v>2000000</v>
      </c>
      <c r="J2015" s="920"/>
      <c r="K2015" s="826">
        <f t="shared" si="202"/>
        <v>0</v>
      </c>
      <c r="L2015" s="920"/>
      <c r="M2015" s="871">
        <v>0</v>
      </c>
      <c r="N2015" s="920"/>
      <c r="O2015" s="920"/>
      <c r="P2015" s="920"/>
      <c r="Q2015" s="920"/>
      <c r="R2015" s="1068">
        <f t="shared" si="203"/>
        <v>0</v>
      </c>
      <c r="S2015" s="996"/>
      <c r="T2015" s="822"/>
    </row>
    <row r="2016" spans="1:20" s="828" customFormat="1" x14ac:dyDescent="0.25">
      <c r="A2016" s="858" t="s">
        <v>1338</v>
      </c>
      <c r="B2016" s="890" t="s">
        <v>467</v>
      </c>
      <c r="C2016" s="822" t="s">
        <v>163</v>
      </c>
      <c r="D2016" s="823">
        <v>70161</v>
      </c>
      <c r="E2016" s="907">
        <v>0</v>
      </c>
      <c r="F2016" s="890" t="s">
        <v>354</v>
      </c>
      <c r="G2016" s="896" t="s">
        <v>235</v>
      </c>
      <c r="H2016" s="920"/>
      <c r="I2016" s="920">
        <v>2000000</v>
      </c>
      <c r="J2016" s="920"/>
      <c r="K2016" s="826">
        <f t="shared" si="202"/>
        <v>2000000</v>
      </c>
      <c r="L2016" s="920"/>
      <c r="M2016" s="871">
        <v>2000000</v>
      </c>
      <c r="N2016" s="920"/>
      <c r="O2016" s="920"/>
      <c r="P2016" s="920">
        <f>Q2016-O2016</f>
        <v>1100000</v>
      </c>
      <c r="Q2016" s="920">
        <v>1100000</v>
      </c>
      <c r="R2016" s="1068">
        <f t="shared" si="203"/>
        <v>900000</v>
      </c>
      <c r="S2016" s="996"/>
      <c r="T2016" s="822" t="s">
        <v>2166</v>
      </c>
    </row>
    <row r="2017" spans="1:20" s="828" customFormat="1" x14ac:dyDescent="0.25">
      <c r="A2017" s="858" t="s">
        <v>1338</v>
      </c>
      <c r="B2017" s="1003"/>
      <c r="C2017" s="833" t="s">
        <v>26</v>
      </c>
      <c r="D2017" s="887"/>
      <c r="E2017" s="897"/>
      <c r="F2017" s="887"/>
      <c r="G2017" s="898"/>
      <c r="H2017" s="988">
        <f>SUM(H2011:H2016)</f>
        <v>2691481215</v>
      </c>
      <c r="I2017" s="988">
        <f>SUM(I2011:I2016)</f>
        <v>6694000000</v>
      </c>
      <c r="J2017" s="988">
        <f>SUM(J2011:J2016)</f>
        <v>2691481215</v>
      </c>
      <c r="K2017" s="988">
        <f>SUM(K2011:K2016)</f>
        <v>5147000000</v>
      </c>
      <c r="L2017" s="768"/>
      <c r="M2017" s="768">
        <f>SUM(M2011:M2016)</f>
        <v>5147000000</v>
      </c>
      <c r="N2017" s="768"/>
      <c r="O2017" s="899">
        <f>SUM(O2011:O2016)</f>
        <v>2731981215</v>
      </c>
      <c r="P2017" s="899">
        <f>SUM(P2011:P2016)</f>
        <v>2492148191.6899996</v>
      </c>
      <c r="Q2017" s="899">
        <f>SUM(Q2011:Q2016)</f>
        <v>5224129406.6899996</v>
      </c>
      <c r="R2017" s="1093">
        <f t="shared" si="203"/>
        <v>-77129406.68999958</v>
      </c>
      <c r="S2017" s="908"/>
      <c r="T2017" s="1003"/>
    </row>
    <row r="2018" spans="1:20" s="828" customFormat="1" x14ac:dyDescent="0.25">
      <c r="A2018" s="858"/>
      <c r="C2018" s="842"/>
      <c r="D2018" s="888"/>
      <c r="E2018" s="902"/>
      <c r="F2018" s="888"/>
      <c r="G2018" s="903"/>
      <c r="H2018" s="915"/>
      <c r="I2018" s="915"/>
      <c r="J2018" s="915"/>
      <c r="K2018" s="915"/>
      <c r="L2018" s="771"/>
      <c r="M2018" s="771"/>
      <c r="N2018" s="771"/>
      <c r="O2018" s="771"/>
      <c r="P2018" s="771"/>
      <c r="Q2018" s="771"/>
      <c r="R2018" s="1075"/>
      <c r="S2018" s="904"/>
    </row>
    <row r="2019" spans="1:20" s="828" customFormat="1" x14ac:dyDescent="0.25">
      <c r="A2019" s="858"/>
      <c r="C2019" s="842"/>
      <c r="D2019" s="888"/>
      <c r="E2019" s="902"/>
      <c r="F2019" s="888"/>
      <c r="G2019" s="903"/>
      <c r="H2019" s="1100"/>
      <c r="I2019" s="1100"/>
      <c r="J2019" s="1100"/>
      <c r="K2019" s="1100"/>
      <c r="L2019" s="771"/>
      <c r="M2019" s="771"/>
      <c r="N2019" s="771"/>
      <c r="O2019" s="771"/>
      <c r="P2019" s="771"/>
      <c r="Q2019" s="771"/>
      <c r="R2019" s="1075"/>
      <c r="S2019" s="904"/>
    </row>
    <row r="2020" spans="1:20" s="828" customFormat="1" x14ac:dyDescent="0.25">
      <c r="A2020" s="858"/>
      <c r="C2020" s="842"/>
      <c r="D2020" s="888"/>
      <c r="E2020" s="902"/>
      <c r="F2020" s="888"/>
      <c r="G2020" s="903"/>
      <c r="H2020" s="915"/>
      <c r="I2020" s="915"/>
      <c r="J2020" s="915"/>
      <c r="K2020" s="915"/>
      <c r="L2020" s="771"/>
      <c r="M2020" s="771"/>
      <c r="N2020" s="771"/>
      <c r="O2020" s="771"/>
      <c r="P2020" s="771"/>
      <c r="Q2020" s="771"/>
      <c r="R2020" s="1075"/>
      <c r="S2020" s="904"/>
    </row>
    <row r="2021" spans="1:20" s="828" customFormat="1" x14ac:dyDescent="0.25">
      <c r="A2021" s="858"/>
      <c r="C2021" s="842"/>
      <c r="D2021" s="888"/>
      <c r="E2021" s="902"/>
      <c r="F2021" s="888"/>
      <c r="G2021" s="903"/>
      <c r="H2021" s="915"/>
      <c r="I2021" s="915"/>
      <c r="J2021" s="915"/>
      <c r="K2021" s="915"/>
      <c r="L2021" s="771"/>
      <c r="M2021" s="771"/>
      <c r="N2021" s="771"/>
      <c r="O2021" s="771"/>
      <c r="P2021" s="771"/>
      <c r="Q2021" s="771"/>
      <c r="R2021" s="1075"/>
      <c r="S2021" s="904"/>
    </row>
    <row r="2022" spans="1:20" x14ac:dyDescent="0.25">
      <c r="B2022" s="1238" t="s">
        <v>2128</v>
      </c>
      <c r="C2022" s="1238"/>
      <c r="D2022" s="1238"/>
      <c r="E2022" s="1238"/>
      <c r="F2022" s="1238"/>
      <c r="G2022" s="1238"/>
      <c r="H2022" s="1238"/>
      <c r="I2022" s="1238"/>
      <c r="J2022" s="1238"/>
      <c r="K2022" s="1238"/>
      <c r="L2022" s="1238"/>
      <c r="M2022" s="1238"/>
      <c r="N2022" s="1238"/>
      <c r="O2022" s="1238"/>
      <c r="P2022" s="1238"/>
      <c r="Q2022" s="1238"/>
      <c r="R2022" s="1238"/>
      <c r="S2022" s="1238"/>
    </row>
    <row r="2023" spans="1:20" x14ac:dyDescent="0.25">
      <c r="B2023" s="881" t="s">
        <v>1835</v>
      </c>
      <c r="C2023" s="882"/>
      <c r="D2023" s="883"/>
      <c r="E2023" s="883"/>
      <c r="F2023" s="883"/>
      <c r="G2023" s="883"/>
      <c r="H2023" s="884"/>
      <c r="I2023" s="884"/>
      <c r="J2023" s="884"/>
      <c r="K2023" s="884"/>
      <c r="L2023" s="884"/>
      <c r="M2023" s="885"/>
      <c r="N2023" s="884"/>
      <c r="O2023" s="884"/>
      <c r="P2023" s="884"/>
      <c r="Q2023" s="884"/>
      <c r="R2023" s="1074"/>
      <c r="S2023" s="886"/>
    </row>
    <row r="2024" spans="1:20" s="802" customFormat="1" ht="30" x14ac:dyDescent="0.25">
      <c r="B2024" s="1234" t="s">
        <v>970</v>
      </c>
      <c r="C2024" s="1239" t="s">
        <v>938</v>
      </c>
      <c r="D2024" s="1236" t="s">
        <v>1024</v>
      </c>
      <c r="E2024" s="1230" t="s">
        <v>1025</v>
      </c>
      <c r="F2024" s="1236" t="s">
        <v>1026</v>
      </c>
      <c r="G2024" s="1232" t="s">
        <v>1027</v>
      </c>
      <c r="H2024" s="803" t="s">
        <v>1862</v>
      </c>
      <c r="I2024" s="804" t="s">
        <v>1833</v>
      </c>
      <c r="J2024" s="803" t="s">
        <v>1862</v>
      </c>
      <c r="K2024" s="1228" t="s">
        <v>1948</v>
      </c>
      <c r="L2024" s="1228" t="s">
        <v>1947</v>
      </c>
      <c r="M2024" s="805" t="s">
        <v>1818</v>
      </c>
      <c r="N2024" s="1228" t="s">
        <v>1819</v>
      </c>
      <c r="O2024" s="806" t="s">
        <v>2115</v>
      </c>
      <c r="P2024" s="1090" t="s">
        <v>2135</v>
      </c>
      <c r="Q2024" s="1090" t="s">
        <v>2136</v>
      </c>
      <c r="R2024" s="1065" t="s">
        <v>2132</v>
      </c>
      <c r="S2024" s="807" t="s">
        <v>1850</v>
      </c>
      <c r="T2024" s="1110" t="s">
        <v>1028</v>
      </c>
    </row>
    <row r="2025" spans="1:20" s="802" customFormat="1" x14ac:dyDescent="0.25">
      <c r="B2025" s="1235"/>
      <c r="C2025" s="1240"/>
      <c r="D2025" s="1237"/>
      <c r="E2025" s="1231"/>
      <c r="F2025" s="1237"/>
      <c r="G2025" s="1233"/>
      <c r="H2025" s="808" t="s">
        <v>939</v>
      </c>
      <c r="I2025" s="808" t="s">
        <v>939</v>
      </c>
      <c r="J2025" s="808" t="s">
        <v>939</v>
      </c>
      <c r="K2025" s="1229"/>
      <c r="L2025" s="1229"/>
      <c r="M2025" s="809" t="s">
        <v>939</v>
      </c>
      <c r="N2025" s="1229"/>
      <c r="O2025" s="808" t="s">
        <v>939</v>
      </c>
      <c r="P2025" s="808" t="s">
        <v>939</v>
      </c>
      <c r="Q2025" s="808" t="s">
        <v>939</v>
      </c>
      <c r="R2025" s="1066" t="s">
        <v>939</v>
      </c>
      <c r="S2025" s="810"/>
      <c r="T2025" s="1107"/>
    </row>
    <row r="2026" spans="1:20" s="802" customFormat="1" x14ac:dyDescent="0.25">
      <c r="A2026" s="858" t="s">
        <v>1834</v>
      </c>
      <c r="B2026" s="1005" t="s">
        <v>24</v>
      </c>
      <c r="C2026" s="813" t="s">
        <v>290</v>
      </c>
      <c r="D2026" s="1006"/>
      <c r="E2026" s="1006"/>
      <c r="F2026" s="1006"/>
      <c r="G2026" s="1006"/>
      <c r="H2026" s="1006">
        <v>0</v>
      </c>
      <c r="I2026" s="1006">
        <v>0</v>
      </c>
      <c r="J2026" s="1006">
        <v>0</v>
      </c>
      <c r="K2026" s="826">
        <f t="shared" ref="K2026:K2032" si="204">M2026-L2026</f>
        <v>30000000</v>
      </c>
      <c r="L2026" s="1007"/>
      <c r="M2026" s="1008">
        <v>30000000</v>
      </c>
      <c r="N2026" s="1007"/>
      <c r="O2026" s="1007"/>
      <c r="P2026" s="1007"/>
      <c r="Q2026" s="1007"/>
      <c r="R2026" s="1068"/>
      <c r="S2026" s="1009"/>
      <c r="T2026" s="1116"/>
    </row>
    <row r="2027" spans="1:20" x14ac:dyDescent="0.25">
      <c r="A2027" s="858" t="s">
        <v>1834</v>
      </c>
      <c r="B2027" s="1010" t="s">
        <v>2</v>
      </c>
      <c r="C2027" s="822" t="s">
        <v>60</v>
      </c>
      <c r="D2027" s="829">
        <v>70161</v>
      </c>
      <c r="E2027" s="968">
        <v>0</v>
      </c>
      <c r="F2027" s="829">
        <v>23510200</v>
      </c>
      <c r="G2027" s="829" t="s">
        <v>266</v>
      </c>
      <c r="H2027" s="830"/>
      <c r="I2027" s="830"/>
      <c r="J2027" s="830"/>
      <c r="K2027" s="826">
        <f t="shared" si="204"/>
        <v>1725000</v>
      </c>
      <c r="L2027" s="830"/>
      <c r="M2027" s="826">
        <v>1725000</v>
      </c>
      <c r="N2027" s="830"/>
      <c r="O2027" s="830"/>
      <c r="P2027" s="830"/>
      <c r="Q2027" s="830"/>
      <c r="R2027" s="1068"/>
      <c r="S2027" s="909"/>
      <c r="T2027" s="1104"/>
    </row>
    <row r="2028" spans="1:20" x14ac:dyDescent="0.25">
      <c r="A2028" s="858" t="s">
        <v>1834</v>
      </c>
      <c r="B2028" s="1010" t="s">
        <v>3</v>
      </c>
      <c r="C2028" s="822" t="s">
        <v>4</v>
      </c>
      <c r="D2028" s="829">
        <v>70161</v>
      </c>
      <c r="E2028" s="968">
        <v>0</v>
      </c>
      <c r="F2028" s="829">
        <v>23510200</v>
      </c>
      <c r="G2028" s="829" t="s">
        <v>266</v>
      </c>
      <c r="H2028" s="830"/>
      <c r="I2028" s="830"/>
      <c r="J2028" s="830"/>
      <c r="K2028" s="826">
        <f t="shared" si="204"/>
        <v>500000</v>
      </c>
      <c r="L2028" s="830"/>
      <c r="M2028" s="826">
        <v>500000</v>
      </c>
      <c r="N2028" s="830"/>
      <c r="O2028" s="830"/>
      <c r="P2028" s="830"/>
      <c r="Q2028" s="830"/>
      <c r="R2028" s="1068"/>
      <c r="S2028" s="909"/>
      <c r="T2028" s="1104"/>
    </row>
    <row r="2029" spans="1:20" x14ac:dyDescent="0.25">
      <c r="A2029" s="858" t="s">
        <v>1834</v>
      </c>
      <c r="B2029" s="1005" t="s">
        <v>5</v>
      </c>
      <c r="C2029" s="822" t="s">
        <v>6</v>
      </c>
      <c r="D2029" s="829">
        <v>70161</v>
      </c>
      <c r="E2029" s="968">
        <v>0</v>
      </c>
      <c r="F2029" s="829">
        <v>23510200</v>
      </c>
      <c r="G2029" s="829" t="s">
        <v>266</v>
      </c>
      <c r="H2029" s="830"/>
      <c r="I2029" s="830"/>
      <c r="J2029" s="830"/>
      <c r="K2029" s="826">
        <f t="shared" si="204"/>
        <v>10000000</v>
      </c>
      <c r="L2029" s="830"/>
      <c r="M2029" s="826">
        <v>10000000</v>
      </c>
      <c r="N2029" s="830"/>
      <c r="O2029" s="830"/>
      <c r="P2029" s="830"/>
      <c r="Q2029" s="830"/>
      <c r="R2029" s="1068"/>
      <c r="S2029" s="909"/>
      <c r="T2029" s="1104"/>
    </row>
    <row r="2030" spans="1:20" s="831" customFormat="1" x14ac:dyDescent="0.25">
      <c r="A2030" s="858" t="s">
        <v>1834</v>
      </c>
      <c r="B2030" s="1010" t="s">
        <v>19</v>
      </c>
      <c r="C2030" s="822" t="s">
        <v>20</v>
      </c>
      <c r="D2030" s="829">
        <v>70161</v>
      </c>
      <c r="E2030" s="968">
        <v>0</v>
      </c>
      <c r="F2030" s="829">
        <v>23510200</v>
      </c>
      <c r="G2030" s="829" t="s">
        <v>266</v>
      </c>
      <c r="H2030" s="830"/>
      <c r="I2030" s="830"/>
      <c r="J2030" s="830"/>
      <c r="K2030" s="826">
        <f t="shared" si="204"/>
        <v>25000</v>
      </c>
      <c r="L2030" s="830"/>
      <c r="M2030" s="826">
        <v>25000</v>
      </c>
      <c r="N2030" s="830"/>
      <c r="O2030" s="830"/>
      <c r="P2030" s="830"/>
      <c r="Q2030" s="830"/>
      <c r="R2030" s="1068"/>
      <c r="S2030" s="909"/>
      <c r="T2030" s="1105"/>
    </row>
    <row r="2031" spans="1:20" x14ac:dyDescent="0.25">
      <c r="A2031" s="858" t="s">
        <v>1834</v>
      </c>
      <c r="B2031" s="1010" t="s">
        <v>13</v>
      </c>
      <c r="C2031" s="822" t="s">
        <v>1873</v>
      </c>
      <c r="D2031" s="829">
        <v>70161</v>
      </c>
      <c r="E2031" s="968">
        <v>0</v>
      </c>
      <c r="F2031" s="829">
        <v>23510200</v>
      </c>
      <c r="G2031" s="829" t="s">
        <v>266</v>
      </c>
      <c r="H2031" s="830"/>
      <c r="I2031" s="830"/>
      <c r="J2031" s="830"/>
      <c r="K2031" s="826">
        <f t="shared" si="204"/>
        <v>40000000</v>
      </c>
      <c r="L2031" s="830"/>
      <c r="M2031" s="826">
        <v>40000000</v>
      </c>
      <c r="N2031" s="830"/>
      <c r="O2031" s="830"/>
      <c r="P2031" s="830"/>
      <c r="Q2031" s="830"/>
      <c r="R2031" s="1068"/>
      <c r="S2031" s="909"/>
      <c r="T2031" s="1104"/>
    </row>
    <row r="2032" spans="1:20" x14ac:dyDescent="0.25">
      <c r="A2032" s="858" t="s">
        <v>1834</v>
      </c>
      <c r="B2032" s="1011"/>
      <c r="C2032" s="833" t="s">
        <v>312</v>
      </c>
      <c r="D2032" s="1012"/>
      <c r="E2032" s="1013"/>
      <c r="F2032" s="861"/>
      <c r="G2032" s="861"/>
      <c r="H2032" s="1014"/>
      <c r="I2032" s="1014"/>
      <c r="J2032" s="1014"/>
      <c r="K2032" s="819">
        <f t="shared" si="204"/>
        <v>52250000</v>
      </c>
      <c r="L2032" s="837"/>
      <c r="M2032" s="838">
        <f>SUM(M2027:M2031)</f>
        <v>52250000</v>
      </c>
      <c r="N2032" s="837"/>
      <c r="O2032" s="839"/>
      <c r="P2032" s="839"/>
      <c r="Q2032" s="839"/>
      <c r="R2032" s="1069"/>
      <c r="S2032" s="840"/>
      <c r="T2032" s="1106"/>
    </row>
    <row r="2033" spans="1:20" x14ac:dyDescent="0.25">
      <c r="B2033" s="828"/>
      <c r="C2033" s="828"/>
      <c r="F2033" s="865"/>
      <c r="G2033" s="865"/>
      <c r="R2033" s="1076"/>
      <c r="S2033" s="848"/>
    </row>
    <row r="2034" spans="1:20" x14ac:dyDescent="0.25">
      <c r="B2034" s="828"/>
      <c r="C2034" s="828"/>
      <c r="F2034" s="865"/>
      <c r="G2034" s="865"/>
      <c r="R2034" s="1076"/>
      <c r="S2034" s="848"/>
    </row>
    <row r="2035" spans="1:20" x14ac:dyDescent="0.25">
      <c r="B2035" s="1238" t="s">
        <v>2128</v>
      </c>
      <c r="C2035" s="1238"/>
      <c r="D2035" s="1238"/>
      <c r="E2035" s="1238"/>
      <c r="F2035" s="1238"/>
      <c r="G2035" s="1238"/>
      <c r="H2035" s="1238"/>
      <c r="I2035" s="1238"/>
      <c r="J2035" s="1238"/>
      <c r="K2035" s="1238"/>
      <c r="L2035" s="1238"/>
      <c r="M2035" s="1238"/>
      <c r="N2035" s="1238"/>
      <c r="O2035" s="1238"/>
      <c r="P2035" s="1238"/>
      <c r="Q2035" s="1238"/>
      <c r="R2035" s="1238"/>
      <c r="S2035" s="1238"/>
    </row>
    <row r="2036" spans="1:20" x14ac:dyDescent="0.25">
      <c r="B2036" s="881" t="s">
        <v>1836</v>
      </c>
      <c r="C2036" s="882"/>
      <c r="D2036" s="883"/>
      <c r="E2036" s="883"/>
      <c r="F2036" s="883"/>
      <c r="G2036" s="883"/>
      <c r="H2036" s="884"/>
      <c r="I2036" s="884"/>
      <c r="J2036" s="884"/>
      <c r="K2036" s="884"/>
      <c r="L2036" s="884"/>
      <c r="M2036" s="885"/>
      <c r="N2036" s="884"/>
      <c r="O2036" s="884"/>
      <c r="P2036" s="884"/>
      <c r="Q2036" s="884"/>
      <c r="R2036" s="1074"/>
      <c r="S2036" s="886"/>
    </row>
    <row r="2037" spans="1:20" s="802" customFormat="1" ht="30" x14ac:dyDescent="0.25">
      <c r="B2037" s="1234" t="s">
        <v>970</v>
      </c>
      <c r="C2037" s="1239" t="s">
        <v>938</v>
      </c>
      <c r="D2037" s="1236" t="s">
        <v>1024</v>
      </c>
      <c r="E2037" s="1230" t="s">
        <v>1025</v>
      </c>
      <c r="F2037" s="1236" t="s">
        <v>1026</v>
      </c>
      <c r="G2037" s="1232" t="s">
        <v>1027</v>
      </c>
      <c r="H2037" s="803" t="s">
        <v>1862</v>
      </c>
      <c r="I2037" s="804" t="s">
        <v>1833</v>
      </c>
      <c r="J2037" s="803" t="s">
        <v>1862</v>
      </c>
      <c r="K2037" s="1228" t="s">
        <v>1948</v>
      </c>
      <c r="L2037" s="1228" t="s">
        <v>1947</v>
      </c>
      <c r="M2037" s="805" t="s">
        <v>1818</v>
      </c>
      <c r="N2037" s="1228" t="s">
        <v>1819</v>
      </c>
      <c r="O2037" s="806" t="s">
        <v>2115</v>
      </c>
      <c r="P2037" s="1090" t="s">
        <v>2135</v>
      </c>
      <c r="Q2037" s="1090" t="s">
        <v>2136</v>
      </c>
      <c r="R2037" s="1065" t="s">
        <v>2132</v>
      </c>
      <c r="S2037" s="807" t="s">
        <v>1850</v>
      </c>
      <c r="T2037" s="1110" t="s">
        <v>1028</v>
      </c>
    </row>
    <row r="2038" spans="1:20" s="802" customFormat="1" x14ac:dyDescent="0.25">
      <c r="B2038" s="1235"/>
      <c r="C2038" s="1240"/>
      <c r="D2038" s="1237"/>
      <c r="E2038" s="1231"/>
      <c r="F2038" s="1237"/>
      <c r="G2038" s="1233"/>
      <c r="H2038" s="808" t="s">
        <v>939</v>
      </c>
      <c r="I2038" s="808" t="s">
        <v>939</v>
      </c>
      <c r="J2038" s="808" t="s">
        <v>939</v>
      </c>
      <c r="K2038" s="1229"/>
      <c r="L2038" s="1229"/>
      <c r="M2038" s="809" t="s">
        <v>939</v>
      </c>
      <c r="N2038" s="1229"/>
      <c r="O2038" s="808" t="s">
        <v>939</v>
      </c>
      <c r="P2038" s="808" t="s">
        <v>939</v>
      </c>
      <c r="Q2038" s="808" t="s">
        <v>939</v>
      </c>
      <c r="R2038" s="1066" t="s">
        <v>939</v>
      </c>
      <c r="S2038" s="810"/>
      <c r="T2038" s="1107"/>
    </row>
    <row r="2039" spans="1:20" x14ac:dyDescent="0.25">
      <c r="A2039" s="858" t="s">
        <v>1837</v>
      </c>
      <c r="B2039" s="1015" t="s">
        <v>2</v>
      </c>
      <c r="C2039" s="975" t="s">
        <v>60</v>
      </c>
      <c r="D2039" s="998">
        <v>70161</v>
      </c>
      <c r="E2039" s="999">
        <v>0</v>
      </c>
      <c r="F2039" s="998">
        <v>23510200</v>
      </c>
      <c r="G2039" s="998" t="s">
        <v>266</v>
      </c>
      <c r="H2039" s="1016"/>
      <c r="I2039" s="1016"/>
      <c r="J2039" s="1016"/>
      <c r="K2039" s="826">
        <f t="shared" ref="K2039:K2042" si="205">M2039-L2039</f>
        <v>450000</v>
      </c>
      <c r="L2039" s="1016"/>
      <c r="M2039" s="1017">
        <v>450000</v>
      </c>
      <c r="N2039" s="1016"/>
      <c r="O2039" s="1016"/>
      <c r="P2039" s="830"/>
      <c r="Q2039" s="830"/>
      <c r="R2039" s="1068"/>
      <c r="S2039" s="1018"/>
      <c r="T2039" s="1117"/>
    </row>
    <row r="2040" spans="1:20" x14ac:dyDescent="0.25">
      <c r="A2040" s="858" t="s">
        <v>1837</v>
      </c>
      <c r="B2040" s="822" t="s">
        <v>3</v>
      </c>
      <c r="C2040" s="822" t="s">
        <v>4</v>
      </c>
      <c r="D2040" s="829">
        <v>70161</v>
      </c>
      <c r="E2040" s="968">
        <v>0</v>
      </c>
      <c r="F2040" s="829">
        <v>23510200</v>
      </c>
      <c r="G2040" s="829" t="s">
        <v>266</v>
      </c>
      <c r="H2040" s="830"/>
      <c r="I2040" s="830"/>
      <c r="J2040" s="830"/>
      <c r="K2040" s="826">
        <f t="shared" si="205"/>
        <v>375000</v>
      </c>
      <c r="L2040" s="830"/>
      <c r="M2040" s="826">
        <v>375000</v>
      </c>
      <c r="N2040" s="830"/>
      <c r="O2040" s="830"/>
      <c r="P2040" s="830"/>
      <c r="Q2040" s="830"/>
      <c r="R2040" s="1068"/>
      <c r="S2040" s="909"/>
      <c r="T2040" s="1104"/>
    </row>
    <row r="2041" spans="1:20" x14ac:dyDescent="0.25">
      <c r="A2041" s="858" t="s">
        <v>1837</v>
      </c>
      <c r="B2041" s="822" t="s">
        <v>15</v>
      </c>
      <c r="C2041" s="822" t="s">
        <v>436</v>
      </c>
      <c r="D2041" s="829">
        <v>70161</v>
      </c>
      <c r="E2041" s="968">
        <v>0</v>
      </c>
      <c r="F2041" s="829">
        <v>23510200</v>
      </c>
      <c r="G2041" s="829" t="s">
        <v>266</v>
      </c>
      <c r="H2041" s="830"/>
      <c r="I2041" s="830"/>
      <c r="J2041" s="830"/>
      <c r="K2041" s="826">
        <f t="shared" si="205"/>
        <v>650000</v>
      </c>
      <c r="L2041" s="830"/>
      <c r="M2041" s="826">
        <v>650000</v>
      </c>
      <c r="N2041" s="830"/>
      <c r="O2041" s="830"/>
      <c r="P2041" s="830"/>
      <c r="Q2041" s="830"/>
      <c r="R2041" s="1068"/>
      <c r="S2041" s="909"/>
      <c r="T2041" s="1104"/>
    </row>
    <row r="2042" spans="1:20" s="831" customFormat="1" x14ac:dyDescent="0.25">
      <c r="A2042" s="858" t="s">
        <v>1837</v>
      </c>
      <c r="B2042" s="822" t="s">
        <v>19</v>
      </c>
      <c r="C2042" s="822" t="s">
        <v>20</v>
      </c>
      <c r="D2042" s="829">
        <v>70161</v>
      </c>
      <c r="E2042" s="968">
        <v>0</v>
      </c>
      <c r="F2042" s="829">
        <v>23510200</v>
      </c>
      <c r="G2042" s="829" t="s">
        <v>266</v>
      </c>
      <c r="H2042" s="830"/>
      <c r="I2042" s="830"/>
      <c r="J2042" s="830"/>
      <c r="K2042" s="826">
        <f t="shared" si="205"/>
        <v>25000</v>
      </c>
      <c r="L2042" s="830"/>
      <c r="M2042" s="826">
        <v>25000</v>
      </c>
      <c r="N2042" s="830"/>
      <c r="O2042" s="830"/>
      <c r="P2042" s="830"/>
      <c r="Q2042" s="830"/>
      <c r="R2042" s="1068"/>
      <c r="S2042" s="909"/>
      <c r="T2042" s="1105"/>
    </row>
    <row r="2043" spans="1:20" x14ac:dyDescent="0.25">
      <c r="A2043" s="858" t="s">
        <v>1837</v>
      </c>
      <c r="B2043" s="1003"/>
      <c r="C2043" s="833" t="s">
        <v>312</v>
      </c>
      <c r="D2043" s="861"/>
      <c r="E2043" s="862"/>
      <c r="F2043" s="861"/>
      <c r="G2043" s="861"/>
      <c r="H2043" s="1014"/>
      <c r="I2043" s="1014"/>
      <c r="J2043" s="1014"/>
      <c r="K2043" s="1004">
        <f>SUM(K2039:K2042)</f>
        <v>1500000</v>
      </c>
      <c r="L2043" s="837"/>
      <c r="M2043" s="838">
        <f>SUM(M2039:M2042)</f>
        <v>1500000</v>
      </c>
      <c r="N2043" s="837"/>
      <c r="O2043" s="839"/>
      <c r="P2043" s="839"/>
      <c r="Q2043" s="839"/>
      <c r="R2043" s="1069"/>
      <c r="S2043" s="840"/>
      <c r="T2043" s="1106"/>
    </row>
    <row r="2044" spans="1:20" x14ac:dyDescent="0.25">
      <c r="A2044" s="858"/>
      <c r="B2044" s="828"/>
      <c r="C2044" s="842"/>
      <c r="F2044" s="865"/>
      <c r="G2044" s="865"/>
      <c r="L2044" s="846"/>
      <c r="M2044" s="847"/>
      <c r="N2044" s="846"/>
      <c r="O2044" s="846"/>
      <c r="P2044" s="846"/>
      <c r="Q2044" s="846"/>
      <c r="S2044" s="848"/>
    </row>
    <row r="2045" spans="1:20" x14ac:dyDescent="0.25">
      <c r="A2045" s="858"/>
      <c r="B2045" s="828"/>
      <c r="C2045" s="842"/>
      <c r="F2045" s="865"/>
      <c r="G2045" s="865"/>
      <c r="L2045" s="846"/>
      <c r="M2045" s="847"/>
      <c r="N2045" s="846"/>
      <c r="O2045" s="846"/>
      <c r="P2045" s="846"/>
      <c r="Q2045" s="846"/>
      <c r="S2045" s="848"/>
    </row>
    <row r="2046" spans="1:20" x14ac:dyDescent="0.25">
      <c r="A2046" s="858"/>
      <c r="B2046" s="828"/>
      <c r="C2046" s="842"/>
      <c r="F2046" s="865"/>
      <c r="G2046" s="865"/>
      <c r="L2046" s="846"/>
      <c r="M2046" s="847"/>
      <c r="N2046" s="846"/>
      <c r="O2046" s="846"/>
      <c r="P2046" s="846"/>
      <c r="Q2046" s="846"/>
      <c r="S2046" s="848"/>
    </row>
    <row r="2047" spans="1:20" x14ac:dyDescent="0.25">
      <c r="A2047" s="858"/>
      <c r="B2047" s="828"/>
      <c r="C2047" s="842"/>
      <c r="F2047" s="865"/>
      <c r="G2047" s="865"/>
      <c r="L2047" s="846"/>
      <c r="M2047" s="847"/>
      <c r="N2047" s="846"/>
      <c r="O2047" s="846"/>
      <c r="P2047" s="846"/>
      <c r="Q2047" s="846"/>
      <c r="S2047" s="848"/>
    </row>
    <row r="2048" spans="1:20" x14ac:dyDescent="0.25">
      <c r="A2048" s="858"/>
      <c r="B2048" s="828"/>
      <c r="C2048" s="842"/>
      <c r="F2048" s="865"/>
      <c r="G2048" s="865"/>
      <c r="L2048" s="846"/>
      <c r="M2048" s="847"/>
      <c r="N2048" s="846"/>
      <c r="O2048" s="846"/>
      <c r="P2048" s="846"/>
      <c r="Q2048" s="846"/>
      <c r="S2048" s="848"/>
    </row>
    <row r="2049" spans="1:20" x14ac:dyDescent="0.25">
      <c r="A2049" s="858"/>
      <c r="B2049" s="828"/>
      <c r="C2049" s="842"/>
      <c r="F2049" s="865"/>
      <c r="G2049" s="865"/>
      <c r="L2049" s="846"/>
      <c r="M2049" s="847"/>
      <c r="N2049" s="846"/>
      <c r="O2049" s="846"/>
      <c r="P2049" s="846"/>
      <c r="Q2049" s="846"/>
      <c r="S2049" s="848"/>
    </row>
    <row r="2050" spans="1:20" x14ac:dyDescent="0.25">
      <c r="A2050" s="858"/>
      <c r="B2050" s="828"/>
      <c r="C2050" s="842"/>
      <c r="F2050" s="865"/>
      <c r="G2050" s="865"/>
      <c r="L2050" s="846"/>
      <c r="M2050" s="847"/>
      <c r="N2050" s="846"/>
      <c r="O2050" s="846"/>
      <c r="P2050" s="846"/>
      <c r="Q2050" s="846"/>
      <c r="S2050" s="848"/>
    </row>
    <row r="2051" spans="1:20" x14ac:dyDescent="0.25">
      <c r="A2051" s="858"/>
      <c r="B2051" s="828"/>
      <c r="C2051" s="842"/>
      <c r="F2051" s="865"/>
      <c r="G2051" s="865"/>
      <c r="L2051" s="846"/>
      <c r="M2051" s="847"/>
      <c r="N2051" s="846"/>
      <c r="O2051" s="846"/>
      <c r="P2051" s="846"/>
      <c r="Q2051" s="846"/>
      <c r="S2051" s="848"/>
    </row>
    <row r="2052" spans="1:20" x14ac:dyDescent="0.25">
      <c r="A2052" s="858"/>
      <c r="B2052" s="828"/>
      <c r="C2052" s="842"/>
      <c r="F2052" s="865"/>
      <c r="G2052" s="865"/>
      <c r="L2052" s="846"/>
      <c r="M2052" s="847"/>
      <c r="N2052" s="846"/>
      <c r="O2052" s="846"/>
      <c r="P2052" s="846"/>
      <c r="Q2052" s="846"/>
      <c r="S2052" s="848"/>
    </row>
    <row r="2053" spans="1:20" x14ac:dyDescent="0.25">
      <c r="A2053" s="858"/>
      <c r="B2053" s="828"/>
      <c r="C2053" s="842"/>
      <c r="F2053" s="865"/>
      <c r="G2053" s="865"/>
      <c r="L2053" s="846"/>
      <c r="M2053" s="847"/>
      <c r="N2053" s="846"/>
      <c r="O2053" s="846"/>
      <c r="P2053" s="846"/>
      <c r="Q2053" s="846"/>
      <c r="S2053" s="848"/>
    </row>
    <row r="2054" spans="1:20" x14ac:dyDescent="0.25">
      <c r="A2054" s="858"/>
      <c r="B2054" s="828"/>
      <c r="C2054" s="842"/>
      <c r="F2054" s="865"/>
      <c r="G2054" s="865"/>
      <c r="L2054" s="846"/>
      <c r="M2054" s="847"/>
      <c r="N2054" s="846"/>
      <c r="O2054" s="846"/>
      <c r="P2054" s="846"/>
      <c r="Q2054" s="846"/>
      <c r="S2054" s="848"/>
    </row>
    <row r="2055" spans="1:20" x14ac:dyDescent="0.25">
      <c r="A2055" s="858"/>
      <c r="B2055" s="828"/>
      <c r="C2055" s="842"/>
      <c r="F2055" s="865"/>
      <c r="G2055" s="865"/>
      <c r="L2055" s="846"/>
      <c r="M2055" s="847"/>
      <c r="N2055" s="846"/>
      <c r="O2055" s="846"/>
      <c r="P2055" s="846"/>
      <c r="Q2055" s="846"/>
      <c r="S2055" s="848"/>
    </row>
    <row r="2056" spans="1:20" x14ac:dyDescent="0.25">
      <c r="B2056" s="1238" t="s">
        <v>2128</v>
      </c>
      <c r="C2056" s="1238"/>
      <c r="D2056" s="1238"/>
      <c r="E2056" s="1238"/>
      <c r="F2056" s="1238"/>
      <c r="G2056" s="1238"/>
      <c r="H2056" s="1238"/>
      <c r="I2056" s="1238"/>
      <c r="J2056" s="1238"/>
      <c r="K2056" s="1238"/>
      <c r="L2056" s="1238"/>
      <c r="M2056" s="1238"/>
      <c r="N2056" s="1238"/>
      <c r="O2056" s="1238"/>
      <c r="P2056" s="1238"/>
      <c r="Q2056" s="1238"/>
      <c r="R2056" s="1238"/>
      <c r="S2056" s="1238"/>
    </row>
    <row r="2057" spans="1:20" x14ac:dyDescent="0.25">
      <c r="B2057" s="881" t="s">
        <v>1709</v>
      </c>
      <c r="C2057" s="882"/>
      <c r="D2057" s="883"/>
      <c r="E2057" s="883"/>
      <c r="F2057" s="883"/>
      <c r="G2057" s="883"/>
      <c r="H2057" s="884"/>
      <c r="I2057" s="884"/>
      <c r="J2057" s="884"/>
      <c r="K2057" s="884"/>
      <c r="L2057" s="884"/>
      <c r="M2057" s="885"/>
      <c r="N2057" s="884"/>
      <c r="O2057" s="884"/>
      <c r="P2057" s="884"/>
      <c r="Q2057" s="884"/>
      <c r="R2057" s="1074"/>
      <c r="S2057" s="886"/>
    </row>
    <row r="2058" spans="1:20" s="802" customFormat="1" ht="30" x14ac:dyDescent="0.25">
      <c r="B2058" s="1234" t="s">
        <v>970</v>
      </c>
      <c r="C2058" s="1239" t="s">
        <v>938</v>
      </c>
      <c r="D2058" s="1236" t="s">
        <v>1024</v>
      </c>
      <c r="E2058" s="1230" t="s">
        <v>1025</v>
      </c>
      <c r="F2058" s="1236" t="s">
        <v>1026</v>
      </c>
      <c r="G2058" s="1232" t="s">
        <v>1027</v>
      </c>
      <c r="H2058" s="803" t="s">
        <v>1862</v>
      </c>
      <c r="I2058" s="804" t="s">
        <v>1833</v>
      </c>
      <c r="J2058" s="803" t="s">
        <v>1862</v>
      </c>
      <c r="K2058" s="1228" t="s">
        <v>1948</v>
      </c>
      <c r="L2058" s="1228" t="s">
        <v>1947</v>
      </c>
      <c r="M2058" s="805" t="s">
        <v>1818</v>
      </c>
      <c r="N2058" s="1228" t="s">
        <v>1819</v>
      </c>
      <c r="O2058" s="806" t="s">
        <v>2115</v>
      </c>
      <c r="P2058" s="1090" t="s">
        <v>2135</v>
      </c>
      <c r="Q2058" s="1090" t="s">
        <v>2136</v>
      </c>
      <c r="R2058" s="1065" t="s">
        <v>2132</v>
      </c>
      <c r="S2058" s="807" t="s">
        <v>1850</v>
      </c>
      <c r="T2058" s="1110" t="s">
        <v>1028</v>
      </c>
    </row>
    <row r="2059" spans="1:20" s="802" customFormat="1" x14ac:dyDescent="0.25">
      <c r="B2059" s="1235"/>
      <c r="C2059" s="1240"/>
      <c r="D2059" s="1237"/>
      <c r="E2059" s="1231"/>
      <c r="F2059" s="1237"/>
      <c r="G2059" s="1233"/>
      <c r="H2059" s="808" t="s">
        <v>939</v>
      </c>
      <c r="I2059" s="808" t="s">
        <v>939</v>
      </c>
      <c r="J2059" s="808" t="s">
        <v>939</v>
      </c>
      <c r="K2059" s="1229"/>
      <c r="L2059" s="1229"/>
      <c r="M2059" s="809" t="s">
        <v>939</v>
      </c>
      <c r="N2059" s="1229"/>
      <c r="O2059" s="808" t="s">
        <v>939</v>
      </c>
      <c r="P2059" s="808" t="s">
        <v>939</v>
      </c>
      <c r="Q2059" s="808" t="s">
        <v>939</v>
      </c>
      <c r="R2059" s="1066" t="s">
        <v>939</v>
      </c>
      <c r="S2059" s="810"/>
      <c r="T2059" s="1107"/>
    </row>
    <row r="2060" spans="1:20" x14ac:dyDescent="0.25">
      <c r="A2060" s="858" t="s">
        <v>1708</v>
      </c>
      <c r="B2060" s="812" t="s">
        <v>24</v>
      </c>
      <c r="C2060" s="813" t="s">
        <v>290</v>
      </c>
      <c r="D2060" s="814" t="s">
        <v>1</v>
      </c>
      <c r="E2060" s="968">
        <v>0</v>
      </c>
      <c r="F2060" s="816" t="s">
        <v>27</v>
      </c>
      <c r="G2060" s="817" t="s">
        <v>266</v>
      </c>
      <c r="H2060" s="818">
        <v>64761408</v>
      </c>
      <c r="I2060" s="818">
        <v>195410900</v>
      </c>
      <c r="J2060" s="818">
        <v>64761408</v>
      </c>
      <c r="K2060" s="826">
        <f t="shared" ref="K2060:K2073" si="206">M2060-L2060</f>
        <v>165410900</v>
      </c>
      <c r="L2060" s="818"/>
      <c r="M2060" s="819">
        <v>165410900</v>
      </c>
      <c r="N2060" s="818"/>
      <c r="O2060" s="818">
        <v>64761408</v>
      </c>
      <c r="P2060" s="818">
        <f>Q2060-O2060</f>
        <v>64174655.549999997</v>
      </c>
      <c r="Q2060" s="818">
        <v>128936063.55</v>
      </c>
      <c r="R2060" s="1068">
        <f>M2060-Q2060</f>
        <v>36474836.450000003</v>
      </c>
      <c r="S2060" s="909"/>
      <c r="T2060" s="1117"/>
    </row>
    <row r="2061" spans="1:20" x14ac:dyDescent="0.25">
      <c r="A2061" s="858" t="s">
        <v>1708</v>
      </c>
      <c r="B2061" s="825" t="s">
        <v>25</v>
      </c>
      <c r="C2061" s="822" t="s">
        <v>59</v>
      </c>
      <c r="D2061" s="823">
        <v>70661</v>
      </c>
      <c r="E2061" s="968">
        <v>0</v>
      </c>
      <c r="F2061" s="816" t="s">
        <v>27</v>
      </c>
      <c r="G2061" s="817" t="s">
        <v>266</v>
      </c>
      <c r="H2061" s="830">
        <v>200000</v>
      </c>
      <c r="I2061" s="830">
        <v>500000</v>
      </c>
      <c r="J2061" s="830">
        <v>200000</v>
      </c>
      <c r="K2061" s="826">
        <f t="shared" si="206"/>
        <v>500000</v>
      </c>
      <c r="L2061" s="830"/>
      <c r="M2061" s="826">
        <v>500000</v>
      </c>
      <c r="N2061" s="830"/>
      <c r="O2061" s="830"/>
      <c r="P2061" s="830"/>
      <c r="Q2061" s="830"/>
      <c r="R2061" s="1068">
        <f t="shared" ref="R2061:R2074" si="207">M2061-Q2061</f>
        <v>500000</v>
      </c>
      <c r="S2061" s="820"/>
      <c r="T2061" s="1104"/>
    </row>
    <row r="2062" spans="1:20" x14ac:dyDescent="0.25">
      <c r="A2062" s="858" t="s">
        <v>1708</v>
      </c>
      <c r="B2062" s="812" t="s">
        <v>67</v>
      </c>
      <c r="C2062" s="822" t="s">
        <v>68</v>
      </c>
      <c r="D2062" s="823">
        <v>70661</v>
      </c>
      <c r="E2062" s="968">
        <v>0</v>
      </c>
      <c r="F2062" s="816" t="s">
        <v>27</v>
      </c>
      <c r="G2062" s="817" t="s">
        <v>266</v>
      </c>
      <c r="H2062" s="830">
        <v>50000</v>
      </c>
      <c r="I2062" s="830">
        <v>150000</v>
      </c>
      <c r="J2062" s="830">
        <v>50000</v>
      </c>
      <c r="K2062" s="826">
        <f t="shared" si="206"/>
        <v>150000</v>
      </c>
      <c r="L2062" s="830"/>
      <c r="M2062" s="826">
        <v>150000</v>
      </c>
      <c r="N2062" s="830"/>
      <c r="O2062" s="830"/>
      <c r="P2062" s="830"/>
      <c r="Q2062" s="830"/>
      <c r="R2062" s="1068">
        <f t="shared" si="207"/>
        <v>150000</v>
      </c>
      <c r="S2062" s="820"/>
      <c r="T2062" s="1104"/>
    </row>
    <row r="2063" spans="1:20" x14ac:dyDescent="0.25">
      <c r="A2063" s="858" t="s">
        <v>1708</v>
      </c>
      <c r="B2063" s="812" t="s">
        <v>3</v>
      </c>
      <c r="C2063" s="822" t="s">
        <v>4</v>
      </c>
      <c r="D2063" s="823">
        <v>70661</v>
      </c>
      <c r="E2063" s="968">
        <v>0</v>
      </c>
      <c r="F2063" s="816" t="s">
        <v>27</v>
      </c>
      <c r="G2063" s="817" t="s">
        <v>266</v>
      </c>
      <c r="H2063" s="830">
        <v>200000</v>
      </c>
      <c r="I2063" s="830">
        <v>500000</v>
      </c>
      <c r="J2063" s="830">
        <v>200000</v>
      </c>
      <c r="K2063" s="826">
        <f t="shared" si="206"/>
        <v>500000</v>
      </c>
      <c r="L2063" s="830"/>
      <c r="M2063" s="826">
        <v>500000</v>
      </c>
      <c r="N2063" s="830"/>
      <c r="O2063" s="830"/>
      <c r="P2063" s="830"/>
      <c r="Q2063" s="830"/>
      <c r="R2063" s="1068">
        <f t="shared" si="207"/>
        <v>500000</v>
      </c>
      <c r="S2063" s="820"/>
      <c r="T2063" s="1104"/>
    </row>
    <row r="2064" spans="1:20" x14ac:dyDescent="0.25">
      <c r="A2064" s="858" t="s">
        <v>1708</v>
      </c>
      <c r="B2064" s="812" t="s">
        <v>9</v>
      </c>
      <c r="C2064" s="822" t="s">
        <v>10</v>
      </c>
      <c r="D2064" s="823">
        <v>70661</v>
      </c>
      <c r="E2064" s="968">
        <v>0</v>
      </c>
      <c r="F2064" s="816" t="s">
        <v>27</v>
      </c>
      <c r="G2064" s="817" t="s">
        <v>266</v>
      </c>
      <c r="H2064" s="830"/>
      <c r="I2064" s="830">
        <v>80000000</v>
      </c>
      <c r="J2064" s="830"/>
      <c r="K2064" s="826">
        <f t="shared" si="206"/>
        <v>30000000</v>
      </c>
      <c r="L2064" s="830"/>
      <c r="M2064" s="826">
        <v>30000000</v>
      </c>
      <c r="N2064" s="830"/>
      <c r="O2064" s="830"/>
      <c r="P2064" s="830"/>
      <c r="Q2064" s="830"/>
      <c r="R2064" s="1068">
        <f t="shared" si="207"/>
        <v>30000000</v>
      </c>
      <c r="S2064" s="820"/>
      <c r="T2064" s="1104"/>
    </row>
    <row r="2065" spans="1:20" x14ac:dyDescent="0.25">
      <c r="A2065" s="858" t="s">
        <v>1708</v>
      </c>
      <c r="B2065" s="812" t="s">
        <v>13</v>
      </c>
      <c r="C2065" s="822" t="s">
        <v>14</v>
      </c>
      <c r="D2065" s="823">
        <v>70661</v>
      </c>
      <c r="E2065" s="968">
        <v>0</v>
      </c>
      <c r="F2065" s="816" t="s">
        <v>27</v>
      </c>
      <c r="G2065" s="817" t="s">
        <v>266</v>
      </c>
      <c r="H2065" s="830">
        <v>200000</v>
      </c>
      <c r="I2065" s="830">
        <v>1500000</v>
      </c>
      <c r="J2065" s="830">
        <v>200000</v>
      </c>
      <c r="K2065" s="826">
        <f t="shared" si="206"/>
        <v>1500000</v>
      </c>
      <c r="L2065" s="830"/>
      <c r="M2065" s="826">
        <v>1500000</v>
      </c>
      <c r="N2065" s="830"/>
      <c r="O2065" s="830"/>
      <c r="P2065" s="830"/>
      <c r="Q2065" s="830"/>
      <c r="R2065" s="1068">
        <f t="shared" si="207"/>
        <v>1500000</v>
      </c>
      <c r="S2065" s="820"/>
      <c r="T2065" s="1104"/>
    </row>
    <row r="2066" spans="1:20" x14ac:dyDescent="0.25">
      <c r="A2066" s="858" t="s">
        <v>1708</v>
      </c>
      <c r="B2066" s="825" t="s">
        <v>41</v>
      </c>
      <c r="C2066" s="822" t="s">
        <v>28</v>
      </c>
      <c r="D2066" s="823">
        <v>70661</v>
      </c>
      <c r="E2066" s="968">
        <v>0</v>
      </c>
      <c r="F2066" s="816" t="s">
        <v>27</v>
      </c>
      <c r="G2066" s="817" t="s">
        <v>266</v>
      </c>
      <c r="H2066" s="830">
        <v>87500</v>
      </c>
      <c r="I2066" s="830">
        <v>2550000</v>
      </c>
      <c r="J2066" s="830">
        <v>87500</v>
      </c>
      <c r="K2066" s="826">
        <f t="shared" si="206"/>
        <v>2550000</v>
      </c>
      <c r="L2066" s="830"/>
      <c r="M2066" s="826">
        <v>2550000</v>
      </c>
      <c r="N2066" s="830"/>
      <c r="O2066" s="830">
        <v>900000</v>
      </c>
      <c r="P2066" s="830">
        <f>Q2066-O2066</f>
        <v>0</v>
      </c>
      <c r="Q2066" s="830">
        <v>900000</v>
      </c>
      <c r="R2066" s="1068">
        <f t="shared" si="207"/>
        <v>1650000</v>
      </c>
      <c r="S2066" s="820"/>
      <c r="T2066" s="1104"/>
    </row>
    <row r="2067" spans="1:20" x14ac:dyDescent="0.25">
      <c r="A2067" s="858" t="s">
        <v>1708</v>
      </c>
      <c r="B2067" s="812" t="s">
        <v>123</v>
      </c>
      <c r="C2067" s="822" t="s">
        <v>157</v>
      </c>
      <c r="D2067" s="823">
        <v>70661</v>
      </c>
      <c r="E2067" s="968">
        <v>0</v>
      </c>
      <c r="F2067" s="816" t="s">
        <v>27</v>
      </c>
      <c r="G2067" s="817" t="s">
        <v>266</v>
      </c>
      <c r="H2067" s="830">
        <v>50000</v>
      </c>
      <c r="I2067" s="830">
        <v>400000</v>
      </c>
      <c r="J2067" s="830">
        <v>50000</v>
      </c>
      <c r="K2067" s="826">
        <f t="shared" si="206"/>
        <v>400000</v>
      </c>
      <c r="L2067" s="830"/>
      <c r="M2067" s="826">
        <v>400000</v>
      </c>
      <c r="N2067" s="830"/>
      <c r="O2067" s="830"/>
      <c r="P2067" s="830">
        <f>Q2067-O2067</f>
        <v>337500</v>
      </c>
      <c r="Q2067" s="830">
        <v>337500</v>
      </c>
      <c r="R2067" s="1068">
        <f t="shared" si="207"/>
        <v>62500</v>
      </c>
      <c r="S2067" s="820"/>
      <c r="T2067" s="1104"/>
    </row>
    <row r="2068" spans="1:20" s="831" customFormat="1" x14ac:dyDescent="0.25">
      <c r="A2068" s="858" t="s">
        <v>1708</v>
      </c>
      <c r="B2068" s="812" t="s">
        <v>746</v>
      </c>
      <c r="C2068" s="822" t="s">
        <v>747</v>
      </c>
      <c r="D2068" s="823">
        <v>70661</v>
      </c>
      <c r="E2068" s="968">
        <v>0</v>
      </c>
      <c r="F2068" s="816" t="s">
        <v>27</v>
      </c>
      <c r="G2068" s="817" t="s">
        <v>266</v>
      </c>
      <c r="I2068" s="830">
        <v>2500000</v>
      </c>
      <c r="K2068" s="826">
        <f t="shared" si="206"/>
        <v>2500000</v>
      </c>
      <c r="L2068" s="830"/>
      <c r="M2068" s="826">
        <v>2500000</v>
      </c>
      <c r="N2068" s="830"/>
      <c r="O2068" s="830"/>
      <c r="P2068" s="830"/>
      <c r="Q2068" s="830"/>
      <c r="R2068" s="1068">
        <f t="shared" si="207"/>
        <v>2500000</v>
      </c>
      <c r="S2068" s="820"/>
      <c r="T2068" s="1105"/>
    </row>
    <row r="2069" spans="1:20" x14ac:dyDescent="0.25">
      <c r="A2069" s="858" t="s">
        <v>1708</v>
      </c>
      <c r="B2069" s="812" t="s">
        <v>15</v>
      </c>
      <c r="C2069" s="822" t="s">
        <v>436</v>
      </c>
      <c r="D2069" s="823">
        <v>70661</v>
      </c>
      <c r="E2069" s="968">
        <v>0</v>
      </c>
      <c r="F2069" s="816" t="s">
        <v>27</v>
      </c>
      <c r="G2069" s="817" t="s">
        <v>266</v>
      </c>
      <c r="H2069" s="830"/>
      <c r="I2069" s="830">
        <v>400000</v>
      </c>
      <c r="J2069" s="830"/>
      <c r="K2069" s="826">
        <f t="shared" si="206"/>
        <v>400000</v>
      </c>
      <c r="L2069" s="830"/>
      <c r="M2069" s="826">
        <v>400000</v>
      </c>
      <c r="N2069" s="830"/>
      <c r="O2069" s="830"/>
      <c r="P2069" s="830"/>
      <c r="Q2069" s="830"/>
      <c r="R2069" s="1068">
        <f t="shared" si="207"/>
        <v>400000</v>
      </c>
      <c r="S2069" s="820"/>
      <c r="T2069" s="1104"/>
    </row>
    <row r="2070" spans="1:20" x14ac:dyDescent="0.25">
      <c r="A2070" s="858" t="s">
        <v>1708</v>
      </c>
      <c r="B2070" s="812" t="s">
        <v>17</v>
      </c>
      <c r="C2070" s="822" t="s">
        <v>18</v>
      </c>
      <c r="D2070" s="823">
        <v>70661</v>
      </c>
      <c r="E2070" s="968">
        <v>0</v>
      </c>
      <c r="F2070" s="816" t="s">
        <v>27</v>
      </c>
      <c r="G2070" s="817" t="s">
        <v>266</v>
      </c>
      <c r="H2070" s="830">
        <v>133390000</v>
      </c>
      <c r="I2070" s="830">
        <v>240000000</v>
      </c>
      <c r="J2070" s="830">
        <v>133390000</v>
      </c>
      <c r="K2070" s="826">
        <f t="shared" si="206"/>
        <v>290000000</v>
      </c>
      <c r="L2070" s="830"/>
      <c r="M2070" s="826">
        <v>290000000</v>
      </c>
      <c r="N2070" s="830"/>
      <c r="O2070" s="830">
        <v>158108000</v>
      </c>
      <c r="P2070" s="830">
        <f>Q2070-O2070</f>
        <v>91744000</v>
      </c>
      <c r="Q2070" s="830">
        <v>249852000</v>
      </c>
      <c r="R2070" s="1068">
        <f t="shared" si="207"/>
        <v>40148000</v>
      </c>
      <c r="S2070" s="820"/>
      <c r="T2070" s="1104"/>
    </row>
    <row r="2071" spans="1:20" s="831" customFormat="1" x14ac:dyDescent="0.25">
      <c r="A2071" s="858" t="s">
        <v>1708</v>
      </c>
      <c r="B2071" s="812" t="s">
        <v>19</v>
      </c>
      <c r="C2071" s="822" t="s">
        <v>20</v>
      </c>
      <c r="D2071" s="823">
        <v>70661</v>
      </c>
      <c r="E2071" s="968">
        <v>0</v>
      </c>
      <c r="F2071" s="816" t="s">
        <v>27</v>
      </c>
      <c r="G2071" s="817" t="s">
        <v>266</v>
      </c>
      <c r="H2071" s="830"/>
      <c r="I2071" s="830">
        <v>150000</v>
      </c>
      <c r="J2071" s="830"/>
      <c r="K2071" s="826">
        <f t="shared" si="206"/>
        <v>150000</v>
      </c>
      <c r="L2071" s="830"/>
      <c r="M2071" s="826">
        <v>150000</v>
      </c>
      <c r="N2071" s="830"/>
      <c r="O2071" s="830"/>
      <c r="P2071" s="830"/>
      <c r="Q2071" s="830"/>
      <c r="R2071" s="1068">
        <f t="shared" si="207"/>
        <v>150000</v>
      </c>
      <c r="S2071" s="820"/>
      <c r="T2071" s="1105"/>
    </row>
    <row r="2072" spans="1:20" x14ac:dyDescent="0.25">
      <c r="A2072" s="858" t="s">
        <v>1708</v>
      </c>
      <c r="B2072" s="812" t="s">
        <v>179</v>
      </c>
      <c r="C2072" s="822" t="s">
        <v>180</v>
      </c>
      <c r="D2072" s="823">
        <v>70661</v>
      </c>
      <c r="E2072" s="968">
        <v>0</v>
      </c>
      <c r="F2072" s="816" t="s">
        <v>27</v>
      </c>
      <c r="G2072" s="817" t="s">
        <v>266</v>
      </c>
      <c r="H2072" s="830"/>
      <c r="I2072" s="830">
        <v>250000</v>
      </c>
      <c r="J2072" s="830"/>
      <c r="K2072" s="826">
        <f t="shared" si="206"/>
        <v>250000</v>
      </c>
      <c r="L2072" s="830"/>
      <c r="M2072" s="826">
        <v>250000</v>
      </c>
      <c r="N2072" s="830"/>
      <c r="O2072" s="830"/>
      <c r="P2072" s="830"/>
      <c r="Q2072" s="830"/>
      <c r="R2072" s="1068">
        <f t="shared" si="207"/>
        <v>250000</v>
      </c>
      <c r="S2072" s="820"/>
      <c r="T2072" s="1104"/>
    </row>
    <row r="2073" spans="1:20" x14ac:dyDescent="0.25">
      <c r="A2073" s="858" t="s">
        <v>1708</v>
      </c>
      <c r="B2073" s="812" t="s">
        <v>37</v>
      </c>
      <c r="C2073" s="822" t="s">
        <v>38</v>
      </c>
      <c r="D2073" s="823">
        <v>70661</v>
      </c>
      <c r="E2073" s="968">
        <v>0</v>
      </c>
      <c r="F2073" s="816" t="s">
        <v>27</v>
      </c>
      <c r="G2073" s="817" t="s">
        <v>266</v>
      </c>
      <c r="H2073" s="830"/>
      <c r="I2073" s="830">
        <v>250000</v>
      </c>
      <c r="J2073" s="830"/>
      <c r="K2073" s="826">
        <f t="shared" si="206"/>
        <v>250000</v>
      </c>
      <c r="L2073" s="830"/>
      <c r="M2073" s="826">
        <v>250000</v>
      </c>
      <c r="N2073" s="830"/>
      <c r="O2073" s="830"/>
      <c r="P2073" s="830"/>
      <c r="Q2073" s="830"/>
      <c r="R2073" s="1068">
        <f t="shared" si="207"/>
        <v>250000</v>
      </c>
      <c r="S2073" s="820"/>
      <c r="T2073" s="1104"/>
    </row>
    <row r="2074" spans="1:20" x14ac:dyDescent="0.25">
      <c r="A2074" s="858" t="s">
        <v>1708</v>
      </c>
      <c r="B2074" s="860"/>
      <c r="C2074" s="833" t="s">
        <v>312</v>
      </c>
      <c r="D2074" s="861"/>
      <c r="E2074" s="862"/>
      <c r="F2074" s="863"/>
      <c r="G2074" s="916"/>
      <c r="H2074" s="837">
        <f>SUM(H2061:H2073)</f>
        <v>134177500</v>
      </c>
      <c r="I2074" s="837">
        <f>SUM(I2061:I2073)</f>
        <v>329150000</v>
      </c>
      <c r="J2074" s="837">
        <f>SUM(J2061:J2073)</f>
        <v>134177500</v>
      </c>
      <c r="K2074" s="837">
        <f>SUM(K2061:K2073)</f>
        <v>329150000</v>
      </c>
      <c r="L2074" s="837"/>
      <c r="M2074" s="838">
        <f>SUM(M2061:M2073)</f>
        <v>329150000</v>
      </c>
      <c r="N2074" s="837"/>
      <c r="O2074" s="959">
        <f>SUM(O2061:O2073)</f>
        <v>159008000</v>
      </c>
      <c r="P2074" s="959">
        <f>SUM(P2061:P2073)</f>
        <v>92081500</v>
      </c>
      <c r="Q2074" s="959">
        <f>SUM(Q2061:Q2073)</f>
        <v>251089500</v>
      </c>
      <c r="R2074" s="1093">
        <f t="shared" si="207"/>
        <v>78060500</v>
      </c>
      <c r="S2074" s="840"/>
      <c r="T2074" s="1106"/>
    </row>
    <row r="2075" spans="1:20" x14ac:dyDescent="0.25">
      <c r="C2075" s="842"/>
      <c r="G2075" s="917"/>
      <c r="H2075" s="922"/>
      <c r="I2075" s="922"/>
      <c r="J2075" s="922"/>
      <c r="K2075" s="922"/>
      <c r="L2075" s="846"/>
      <c r="M2075" s="847"/>
      <c r="N2075" s="846"/>
      <c r="O2075" s="846"/>
      <c r="P2075" s="846"/>
      <c r="Q2075" s="846">
        <f>Q2074-251089500</f>
        <v>0</v>
      </c>
      <c r="S2075" s="848"/>
    </row>
    <row r="2076" spans="1:20" x14ac:dyDescent="0.25">
      <c r="B2076" s="1238" t="s">
        <v>2129</v>
      </c>
      <c r="C2076" s="1238"/>
      <c r="D2076" s="1238"/>
      <c r="E2076" s="1238"/>
      <c r="F2076" s="1238"/>
      <c r="G2076" s="1238"/>
      <c r="H2076" s="1238"/>
      <c r="I2076" s="1238"/>
      <c r="J2076" s="1238"/>
      <c r="K2076" s="1238"/>
      <c r="L2076" s="1238"/>
      <c r="M2076" s="1238"/>
      <c r="N2076" s="1238"/>
      <c r="O2076" s="1238"/>
      <c r="P2076" s="1238"/>
      <c r="Q2076" s="1238"/>
      <c r="R2076" s="1238"/>
      <c r="S2076" s="1238"/>
    </row>
    <row r="2077" spans="1:20" x14ac:dyDescent="0.25">
      <c r="B2077" s="881" t="s">
        <v>1709</v>
      </c>
      <c r="C2077" s="882"/>
      <c r="D2077" s="883"/>
      <c r="E2077" s="883"/>
      <c r="F2077" s="883"/>
      <c r="G2077" s="883"/>
      <c r="H2077" s="884"/>
      <c r="I2077" s="884"/>
      <c r="J2077" s="884"/>
      <c r="K2077" s="884"/>
      <c r="L2077" s="884"/>
      <c r="M2077" s="885"/>
      <c r="N2077" s="884"/>
      <c r="O2077" s="884"/>
      <c r="P2077" s="884"/>
      <c r="Q2077" s="884"/>
      <c r="R2077" s="1074"/>
      <c r="S2077" s="886"/>
    </row>
    <row r="2078" spans="1:20" s="802" customFormat="1" ht="30" x14ac:dyDescent="0.25">
      <c r="B2078" s="1234" t="s">
        <v>970</v>
      </c>
      <c r="C2078" s="1239" t="s">
        <v>938</v>
      </c>
      <c r="D2078" s="1236" t="s">
        <v>1024</v>
      </c>
      <c r="E2078" s="1230" t="s">
        <v>1025</v>
      </c>
      <c r="F2078" s="1236" t="s">
        <v>1026</v>
      </c>
      <c r="G2078" s="1232" t="s">
        <v>1027</v>
      </c>
      <c r="H2078" s="803" t="s">
        <v>1862</v>
      </c>
      <c r="I2078" s="804" t="s">
        <v>1833</v>
      </c>
      <c r="J2078" s="803" t="s">
        <v>1862</v>
      </c>
      <c r="K2078" s="1228" t="s">
        <v>1948</v>
      </c>
      <c r="L2078" s="1228" t="s">
        <v>1947</v>
      </c>
      <c r="M2078" s="805" t="s">
        <v>1818</v>
      </c>
      <c r="N2078" s="1228" t="s">
        <v>1819</v>
      </c>
      <c r="O2078" s="806" t="s">
        <v>2115</v>
      </c>
      <c r="P2078" s="1090" t="s">
        <v>2135</v>
      </c>
      <c r="Q2078" s="1090" t="s">
        <v>2136</v>
      </c>
      <c r="R2078" s="1065" t="s">
        <v>2132</v>
      </c>
      <c r="S2078" s="807" t="s">
        <v>1850</v>
      </c>
      <c r="T2078" s="1110" t="s">
        <v>1028</v>
      </c>
    </row>
    <row r="2079" spans="1:20" s="802" customFormat="1" x14ac:dyDescent="0.25">
      <c r="B2079" s="1235"/>
      <c r="C2079" s="1240"/>
      <c r="D2079" s="1237"/>
      <c r="E2079" s="1231"/>
      <c r="F2079" s="1237"/>
      <c r="G2079" s="1233"/>
      <c r="H2079" s="808" t="s">
        <v>939</v>
      </c>
      <c r="I2079" s="808" t="s">
        <v>939</v>
      </c>
      <c r="J2079" s="808" t="s">
        <v>939</v>
      </c>
      <c r="K2079" s="1229"/>
      <c r="L2079" s="1229"/>
      <c r="M2079" s="809" t="s">
        <v>939</v>
      </c>
      <c r="N2079" s="1229"/>
      <c r="O2079" s="808" t="s">
        <v>939</v>
      </c>
      <c r="P2079" s="808" t="s">
        <v>939</v>
      </c>
      <c r="Q2079" s="808" t="s">
        <v>939</v>
      </c>
      <c r="R2079" s="1066" t="s">
        <v>939</v>
      </c>
      <c r="S2079" s="810"/>
      <c r="T2079" s="1107"/>
    </row>
    <row r="2080" spans="1:20" s="828" customFormat="1" ht="75.75" customHeight="1" x14ac:dyDescent="0.25">
      <c r="A2080" s="858" t="s">
        <v>1708</v>
      </c>
      <c r="B2080" s="890" t="s">
        <v>215</v>
      </c>
      <c r="C2080" s="822" t="s">
        <v>710</v>
      </c>
      <c r="D2080" s="823">
        <v>70661</v>
      </c>
      <c r="E2080" s="907">
        <v>0</v>
      </c>
      <c r="F2080" s="823" t="s">
        <v>27</v>
      </c>
      <c r="G2080" s="896" t="s">
        <v>235</v>
      </c>
      <c r="H2080" s="1019">
        <v>800213800</v>
      </c>
      <c r="I2080" s="1019">
        <v>400000000</v>
      </c>
      <c r="J2080" s="1019">
        <v>800213800</v>
      </c>
      <c r="K2080" s="1019">
        <f>M2080-L2080</f>
        <v>1400000000</v>
      </c>
      <c r="L2080" s="1020">
        <v>0</v>
      </c>
      <c r="M2080" s="1020">
        <v>1400000000</v>
      </c>
      <c r="N2080" s="1020">
        <v>400000000</v>
      </c>
      <c r="O2080" s="1020">
        <v>1006160800</v>
      </c>
      <c r="P2080" s="1020">
        <f>Q2080-O2080</f>
        <v>369568000</v>
      </c>
      <c r="Q2080" s="1020">
        <v>1375728800</v>
      </c>
      <c r="R2080" s="1068">
        <f>M2080-Q2080</f>
        <v>24271200</v>
      </c>
      <c r="S2080" s="827"/>
      <c r="T2080" s="1132" t="s">
        <v>2167</v>
      </c>
    </row>
    <row r="2081" spans="1:20" s="828" customFormat="1" ht="30.75" customHeight="1" x14ac:dyDescent="0.25">
      <c r="A2081" s="858" t="s">
        <v>1708</v>
      </c>
      <c r="B2081" s="890" t="s">
        <v>239</v>
      </c>
      <c r="C2081" s="822" t="s">
        <v>485</v>
      </c>
      <c r="D2081" s="823">
        <v>70661</v>
      </c>
      <c r="E2081" s="907">
        <v>0</v>
      </c>
      <c r="F2081" s="823" t="s">
        <v>27</v>
      </c>
      <c r="G2081" s="896" t="s">
        <v>235</v>
      </c>
      <c r="H2081" s="1019">
        <v>55447200</v>
      </c>
      <c r="I2081" s="1019">
        <v>150000000</v>
      </c>
      <c r="J2081" s="1019">
        <v>55447200</v>
      </c>
      <c r="K2081" s="1019">
        <f t="shared" ref="K2081:K2083" si="208">M2081-L2081</f>
        <v>70000000</v>
      </c>
      <c r="L2081" s="1020">
        <v>30000000</v>
      </c>
      <c r="M2081" s="1020">
        <v>100000000</v>
      </c>
      <c r="N2081" s="1020">
        <v>30000000</v>
      </c>
      <c r="O2081" s="1020">
        <v>55447200</v>
      </c>
      <c r="P2081" s="1020">
        <f>Q2081-O2081</f>
        <v>0</v>
      </c>
      <c r="Q2081" s="1020">
        <v>55447200</v>
      </c>
      <c r="R2081" s="1068">
        <f t="shared" ref="R2081:R2084" si="209">M2081-Q2081</f>
        <v>44552800</v>
      </c>
      <c r="S2081" s="827" t="s">
        <v>1961</v>
      </c>
      <c r="T2081" s="1112" t="s">
        <v>2168</v>
      </c>
    </row>
    <row r="2082" spans="1:20" s="828" customFormat="1" ht="19.5" customHeight="1" x14ac:dyDescent="0.25">
      <c r="A2082" s="858" t="s">
        <v>1708</v>
      </c>
      <c r="B2082" s="823" t="s">
        <v>450</v>
      </c>
      <c r="C2082" s="822" t="s">
        <v>772</v>
      </c>
      <c r="D2082" s="823">
        <v>70661</v>
      </c>
      <c r="E2082" s="907">
        <v>0</v>
      </c>
      <c r="F2082" s="823" t="s">
        <v>27</v>
      </c>
      <c r="G2082" s="896" t="s">
        <v>235</v>
      </c>
      <c r="H2082" s="1019"/>
      <c r="I2082" s="1019">
        <v>2000000</v>
      </c>
      <c r="J2082" s="1019"/>
      <c r="K2082" s="1019">
        <f t="shared" si="208"/>
        <v>2000000</v>
      </c>
      <c r="L2082" s="1020"/>
      <c r="M2082" s="1020">
        <v>2000000</v>
      </c>
      <c r="N2082" s="1020"/>
      <c r="O2082" s="1020"/>
      <c r="P2082" s="1020"/>
      <c r="Q2082" s="1020"/>
      <c r="R2082" s="1068">
        <f t="shared" si="209"/>
        <v>2000000</v>
      </c>
      <c r="S2082" s="827"/>
      <c r="T2082" s="822"/>
    </row>
    <row r="2083" spans="1:20" s="828" customFormat="1" ht="14.65" customHeight="1" x14ac:dyDescent="0.25">
      <c r="A2083" s="858" t="s">
        <v>1708</v>
      </c>
      <c r="B2083" s="890" t="s">
        <v>158</v>
      </c>
      <c r="C2083" s="822" t="s">
        <v>366</v>
      </c>
      <c r="D2083" s="823">
        <v>70661</v>
      </c>
      <c r="E2083" s="907">
        <v>0</v>
      </c>
      <c r="F2083" s="823" t="s">
        <v>27</v>
      </c>
      <c r="G2083" s="896" t="s">
        <v>235</v>
      </c>
      <c r="H2083" s="1019"/>
      <c r="I2083" s="1019">
        <v>3000000</v>
      </c>
      <c r="J2083" s="1019"/>
      <c r="K2083" s="1019">
        <f t="shared" si="208"/>
        <v>0</v>
      </c>
      <c r="L2083" s="1020"/>
      <c r="M2083" s="1020">
        <v>0</v>
      </c>
      <c r="N2083" s="1020"/>
      <c r="O2083" s="1020"/>
      <c r="P2083" s="1020"/>
      <c r="Q2083" s="1020"/>
      <c r="R2083" s="1068">
        <f t="shared" si="209"/>
        <v>0</v>
      </c>
      <c r="S2083" s="827"/>
      <c r="T2083" s="822"/>
    </row>
    <row r="2084" spans="1:20" s="828" customFormat="1" ht="14.65" customHeight="1" x14ac:dyDescent="0.25">
      <c r="A2084" s="858" t="s">
        <v>1708</v>
      </c>
      <c r="B2084" s="873"/>
      <c r="C2084" s="833" t="s">
        <v>26</v>
      </c>
      <c r="D2084" s="873"/>
      <c r="E2084" s="911"/>
      <c r="F2084" s="873"/>
      <c r="G2084" s="873"/>
      <c r="H2084" s="988">
        <f t="shared" ref="H2084:O2084" si="210">SUM(H2080:H2083)</f>
        <v>855661000</v>
      </c>
      <c r="I2084" s="988">
        <f t="shared" si="210"/>
        <v>555000000</v>
      </c>
      <c r="J2084" s="988">
        <f t="shared" si="210"/>
        <v>855661000</v>
      </c>
      <c r="K2084" s="988">
        <f t="shared" si="210"/>
        <v>1472000000</v>
      </c>
      <c r="L2084" s="988">
        <f t="shared" si="210"/>
        <v>30000000</v>
      </c>
      <c r="M2084" s="988">
        <f t="shared" si="210"/>
        <v>1502000000</v>
      </c>
      <c r="N2084" s="988">
        <f t="shared" si="210"/>
        <v>430000000</v>
      </c>
      <c r="O2084" s="1021">
        <f t="shared" si="210"/>
        <v>1061608000</v>
      </c>
      <c r="P2084" s="1021">
        <f>SUM(P2080:P2083)</f>
        <v>369568000</v>
      </c>
      <c r="Q2084" s="1021">
        <f>SUM(Q2080:Q2083)</f>
        <v>1431176000</v>
      </c>
      <c r="R2084" s="1093">
        <f t="shared" si="209"/>
        <v>70824000</v>
      </c>
      <c r="S2084" s="1022"/>
      <c r="T2084" s="1003"/>
    </row>
    <row r="2085" spans="1:20" x14ac:dyDescent="0.25">
      <c r="B2085" s="1238" t="s">
        <v>2128</v>
      </c>
      <c r="C2085" s="1238"/>
      <c r="D2085" s="1238"/>
      <c r="E2085" s="1238"/>
      <c r="F2085" s="1238"/>
      <c r="G2085" s="1238"/>
      <c r="H2085" s="1238"/>
      <c r="I2085" s="1238"/>
      <c r="J2085" s="1238"/>
      <c r="K2085" s="1238"/>
      <c r="L2085" s="1238"/>
      <c r="M2085" s="1238"/>
      <c r="N2085" s="1238"/>
      <c r="O2085" s="1238"/>
      <c r="P2085" s="1238"/>
      <c r="Q2085" s="1238"/>
      <c r="R2085" s="1238"/>
      <c r="S2085" s="1238"/>
    </row>
    <row r="2086" spans="1:20" x14ac:dyDescent="0.25">
      <c r="B2086" s="881" t="s">
        <v>1611</v>
      </c>
      <c r="C2086" s="882"/>
      <c r="D2086" s="883"/>
      <c r="E2086" s="883"/>
      <c r="F2086" s="883"/>
      <c r="G2086" s="883"/>
      <c r="H2086" s="884"/>
      <c r="I2086" s="884"/>
      <c r="J2086" s="884"/>
      <c r="K2086" s="884"/>
      <c r="L2086" s="884"/>
      <c r="M2086" s="885"/>
      <c r="N2086" s="884"/>
      <c r="O2086" s="884"/>
      <c r="P2086" s="884"/>
      <c r="Q2086" s="884"/>
      <c r="R2086" s="1074"/>
      <c r="S2086" s="886"/>
    </row>
    <row r="2087" spans="1:20" s="802" customFormat="1" ht="30" x14ac:dyDescent="0.25">
      <c r="B2087" s="1234" t="s">
        <v>970</v>
      </c>
      <c r="C2087" s="1239" t="s">
        <v>938</v>
      </c>
      <c r="D2087" s="1236" t="s">
        <v>1024</v>
      </c>
      <c r="E2087" s="1230" t="s">
        <v>1025</v>
      </c>
      <c r="F2087" s="1236" t="s">
        <v>1026</v>
      </c>
      <c r="G2087" s="1232" t="s">
        <v>1027</v>
      </c>
      <c r="H2087" s="803" t="s">
        <v>1862</v>
      </c>
      <c r="I2087" s="804" t="s">
        <v>1833</v>
      </c>
      <c r="J2087" s="803" t="s">
        <v>1862</v>
      </c>
      <c r="K2087" s="1228" t="s">
        <v>1948</v>
      </c>
      <c r="L2087" s="1228" t="s">
        <v>1947</v>
      </c>
      <c r="M2087" s="805" t="s">
        <v>1818</v>
      </c>
      <c r="N2087" s="1228" t="s">
        <v>1819</v>
      </c>
      <c r="O2087" s="806" t="s">
        <v>2115</v>
      </c>
      <c r="P2087" s="1090" t="s">
        <v>2135</v>
      </c>
      <c r="Q2087" s="1090" t="s">
        <v>2136</v>
      </c>
      <c r="R2087" s="1065" t="s">
        <v>2132</v>
      </c>
      <c r="S2087" s="807" t="s">
        <v>1850</v>
      </c>
      <c r="T2087" s="1110" t="s">
        <v>1028</v>
      </c>
    </row>
    <row r="2088" spans="1:20" s="802" customFormat="1" x14ac:dyDescent="0.25">
      <c r="B2088" s="1235"/>
      <c r="C2088" s="1240"/>
      <c r="D2088" s="1237"/>
      <c r="E2088" s="1231"/>
      <c r="F2088" s="1237"/>
      <c r="G2088" s="1233"/>
      <c r="H2088" s="808" t="s">
        <v>939</v>
      </c>
      <c r="I2088" s="808" t="s">
        <v>939</v>
      </c>
      <c r="J2088" s="808" t="s">
        <v>939</v>
      </c>
      <c r="K2088" s="1229"/>
      <c r="L2088" s="1229"/>
      <c r="M2088" s="809" t="s">
        <v>939</v>
      </c>
      <c r="N2088" s="1229"/>
      <c r="O2088" s="808" t="s">
        <v>939</v>
      </c>
      <c r="P2088" s="808" t="s">
        <v>939</v>
      </c>
      <c r="Q2088" s="808" t="s">
        <v>939</v>
      </c>
      <c r="R2088" s="1066" t="s">
        <v>939</v>
      </c>
      <c r="S2088" s="810"/>
      <c r="T2088" s="1107"/>
    </row>
    <row r="2089" spans="1:20" x14ac:dyDescent="0.25">
      <c r="A2089" s="858" t="s">
        <v>0</v>
      </c>
      <c r="B2089" s="812" t="s">
        <v>24</v>
      </c>
      <c r="C2089" s="813" t="s">
        <v>290</v>
      </c>
      <c r="D2089" s="814" t="s">
        <v>1</v>
      </c>
      <c r="E2089" s="968">
        <v>0</v>
      </c>
      <c r="F2089" s="816">
        <v>23540000</v>
      </c>
      <c r="G2089" s="817" t="s">
        <v>266</v>
      </c>
      <c r="H2089" s="818">
        <v>148964191</v>
      </c>
      <c r="I2089" s="818">
        <v>397508010</v>
      </c>
      <c r="J2089" s="818">
        <v>148964191</v>
      </c>
      <c r="K2089" s="818">
        <f>M2089</f>
        <v>367508010</v>
      </c>
      <c r="L2089" s="818"/>
      <c r="M2089" s="819">
        <v>367508010</v>
      </c>
      <c r="N2089" s="818"/>
      <c r="O2089" s="818">
        <v>176937578</v>
      </c>
      <c r="P2089" s="818">
        <f>Q2089-O2089</f>
        <v>84280742.069999993</v>
      </c>
      <c r="Q2089" s="818">
        <v>261218320.06999999</v>
      </c>
      <c r="R2089" s="1068">
        <f>M2089-Q2089</f>
        <v>106289689.93000001</v>
      </c>
      <c r="S2089" s="909"/>
      <c r="T2089" s="1117"/>
    </row>
    <row r="2090" spans="1:20" x14ac:dyDescent="0.25">
      <c r="A2090" s="858" t="s">
        <v>0</v>
      </c>
      <c r="B2090" s="825" t="s">
        <v>25</v>
      </c>
      <c r="C2090" s="822" t="s">
        <v>59</v>
      </c>
      <c r="D2090" s="829" t="s">
        <v>16</v>
      </c>
      <c r="E2090" s="968">
        <v>0</v>
      </c>
      <c r="F2090" s="816">
        <v>23540000</v>
      </c>
      <c r="G2090" s="817" t="s">
        <v>266</v>
      </c>
      <c r="H2090" s="830"/>
      <c r="I2090" s="830">
        <v>2000000</v>
      </c>
      <c r="J2090" s="830"/>
      <c r="K2090" s="830">
        <f>M2090-L2090</f>
        <v>1000000</v>
      </c>
      <c r="L2090" s="830"/>
      <c r="M2090" s="826">
        <v>1000000</v>
      </c>
      <c r="N2090" s="830"/>
      <c r="O2090" s="830"/>
      <c r="P2090" s="830"/>
      <c r="Q2090" s="830"/>
      <c r="R2090" s="1068">
        <f t="shared" ref="R2090:R2104" si="211">M2090-Q2090</f>
        <v>1000000</v>
      </c>
      <c r="S2090" s="820"/>
      <c r="T2090" s="1104"/>
    </row>
    <row r="2091" spans="1:20" x14ac:dyDescent="0.25">
      <c r="A2091" s="858" t="s">
        <v>0</v>
      </c>
      <c r="B2091" s="812" t="s">
        <v>2</v>
      </c>
      <c r="C2091" s="822" t="s">
        <v>60</v>
      </c>
      <c r="D2091" s="829" t="s">
        <v>16</v>
      </c>
      <c r="E2091" s="968">
        <v>0</v>
      </c>
      <c r="F2091" s="816">
        <v>23540000</v>
      </c>
      <c r="G2091" s="817" t="s">
        <v>266</v>
      </c>
      <c r="H2091" s="830"/>
      <c r="I2091" s="830">
        <v>12400000</v>
      </c>
      <c r="J2091" s="830"/>
      <c r="K2091" s="830">
        <f t="shared" ref="K2091:K2103" si="212">M2091-L2091</f>
        <v>7000000</v>
      </c>
      <c r="L2091" s="830"/>
      <c r="M2091" s="826">
        <v>7000000</v>
      </c>
      <c r="N2091" s="830"/>
      <c r="O2091" s="830">
        <v>2000000</v>
      </c>
      <c r="P2091" s="830">
        <f>Q2091-O2091</f>
        <v>0</v>
      </c>
      <c r="Q2091" s="830">
        <v>2000000</v>
      </c>
      <c r="R2091" s="1068">
        <f t="shared" si="211"/>
        <v>5000000</v>
      </c>
      <c r="S2091" s="820"/>
      <c r="T2091" s="1104"/>
    </row>
    <row r="2092" spans="1:20" x14ac:dyDescent="0.25">
      <c r="A2092" s="858" t="s">
        <v>0</v>
      </c>
      <c r="B2092" s="812" t="s">
        <v>3</v>
      </c>
      <c r="C2092" s="822" t="s">
        <v>4</v>
      </c>
      <c r="D2092" s="829" t="s">
        <v>16</v>
      </c>
      <c r="E2092" s="968">
        <v>0</v>
      </c>
      <c r="F2092" s="816">
        <v>23510200</v>
      </c>
      <c r="G2092" s="817" t="s">
        <v>266</v>
      </c>
      <c r="H2092" s="830"/>
      <c r="I2092" s="830">
        <v>300000</v>
      </c>
      <c r="J2092" s="830"/>
      <c r="K2092" s="830">
        <f t="shared" si="212"/>
        <v>300000</v>
      </c>
      <c r="L2092" s="830"/>
      <c r="M2092" s="826">
        <v>300000</v>
      </c>
      <c r="N2092" s="830"/>
      <c r="O2092" s="830"/>
      <c r="P2092" s="830">
        <f t="shared" ref="P2092:P2103" si="213">Q2092-O2092</f>
        <v>0</v>
      </c>
      <c r="Q2092" s="830"/>
      <c r="R2092" s="1068">
        <f t="shared" si="211"/>
        <v>300000</v>
      </c>
      <c r="S2092" s="820"/>
      <c r="T2092" s="1104"/>
    </row>
    <row r="2093" spans="1:20" x14ac:dyDescent="0.25">
      <c r="A2093" s="858" t="s">
        <v>0</v>
      </c>
      <c r="B2093" s="812" t="s">
        <v>5</v>
      </c>
      <c r="C2093" s="822" t="s">
        <v>6</v>
      </c>
      <c r="D2093" s="829" t="s">
        <v>16</v>
      </c>
      <c r="E2093" s="968">
        <v>0</v>
      </c>
      <c r="F2093" s="816">
        <v>23540000</v>
      </c>
      <c r="G2093" s="817" t="s">
        <v>266</v>
      </c>
      <c r="H2093" s="830"/>
      <c r="I2093" s="830">
        <v>6100000</v>
      </c>
      <c r="J2093" s="830"/>
      <c r="K2093" s="830">
        <f t="shared" si="212"/>
        <v>2100000</v>
      </c>
      <c r="L2093" s="830"/>
      <c r="M2093" s="826">
        <v>2100000</v>
      </c>
      <c r="N2093" s="830"/>
      <c r="O2093" s="830">
        <v>1000000</v>
      </c>
      <c r="P2093" s="830">
        <f t="shared" si="213"/>
        <v>0</v>
      </c>
      <c r="Q2093" s="830">
        <v>1000000</v>
      </c>
      <c r="R2093" s="1068">
        <f t="shared" si="211"/>
        <v>1100000</v>
      </c>
      <c r="S2093" s="820"/>
      <c r="T2093" s="1104"/>
    </row>
    <row r="2094" spans="1:20" x14ac:dyDescent="0.25">
      <c r="A2094" s="858" t="s">
        <v>0</v>
      </c>
      <c r="B2094" s="812" t="s">
        <v>7</v>
      </c>
      <c r="C2094" s="822" t="s">
        <v>8</v>
      </c>
      <c r="D2094" s="829" t="s">
        <v>16</v>
      </c>
      <c r="E2094" s="968">
        <v>0</v>
      </c>
      <c r="F2094" s="816">
        <v>23540000</v>
      </c>
      <c r="G2094" s="817" t="s">
        <v>266</v>
      </c>
      <c r="H2094" s="830"/>
      <c r="I2094" s="830">
        <v>200000</v>
      </c>
      <c r="J2094" s="830"/>
      <c r="K2094" s="830">
        <f t="shared" si="212"/>
        <v>200000</v>
      </c>
      <c r="L2094" s="830"/>
      <c r="M2094" s="826">
        <v>200000</v>
      </c>
      <c r="N2094" s="830"/>
      <c r="O2094" s="830"/>
      <c r="P2094" s="830">
        <f t="shared" si="213"/>
        <v>0</v>
      </c>
      <c r="Q2094" s="830"/>
      <c r="R2094" s="1068">
        <f t="shared" si="211"/>
        <v>200000</v>
      </c>
      <c r="S2094" s="820"/>
      <c r="T2094" s="1104"/>
    </row>
    <row r="2095" spans="1:20" x14ac:dyDescent="0.25">
      <c r="A2095" s="858" t="s">
        <v>0</v>
      </c>
      <c r="B2095" s="812" t="s">
        <v>34</v>
      </c>
      <c r="C2095" s="822" t="s">
        <v>761</v>
      </c>
      <c r="D2095" s="829" t="s">
        <v>16</v>
      </c>
      <c r="E2095" s="968">
        <v>0</v>
      </c>
      <c r="F2095" s="816">
        <v>23540000</v>
      </c>
      <c r="G2095" s="817" t="s">
        <v>266</v>
      </c>
      <c r="H2095" s="830"/>
      <c r="I2095" s="830">
        <v>2375000</v>
      </c>
      <c r="J2095" s="830"/>
      <c r="K2095" s="830">
        <f t="shared" si="212"/>
        <v>1375000</v>
      </c>
      <c r="L2095" s="830"/>
      <c r="M2095" s="826">
        <v>1375000</v>
      </c>
      <c r="N2095" s="830"/>
      <c r="O2095" s="830"/>
      <c r="P2095" s="830">
        <f t="shared" si="213"/>
        <v>0</v>
      </c>
      <c r="Q2095" s="830"/>
      <c r="R2095" s="1068">
        <f t="shared" si="211"/>
        <v>1375000</v>
      </c>
      <c r="S2095" s="820"/>
      <c r="T2095" s="1104"/>
    </row>
    <row r="2096" spans="1:20" x14ac:dyDescent="0.25">
      <c r="A2096" s="858" t="s">
        <v>0</v>
      </c>
      <c r="B2096" s="812" t="s">
        <v>9</v>
      </c>
      <c r="C2096" s="822" t="s">
        <v>10</v>
      </c>
      <c r="D2096" s="829" t="s">
        <v>16</v>
      </c>
      <c r="E2096" s="968">
        <v>0</v>
      </c>
      <c r="F2096" s="816">
        <v>23540000</v>
      </c>
      <c r="G2096" s="817" t="s">
        <v>266</v>
      </c>
      <c r="H2096" s="830"/>
      <c r="I2096" s="830">
        <v>2096000</v>
      </c>
      <c r="J2096" s="830"/>
      <c r="K2096" s="830">
        <f t="shared" si="212"/>
        <v>1096000</v>
      </c>
      <c r="L2096" s="830"/>
      <c r="M2096" s="826">
        <v>1096000</v>
      </c>
      <c r="N2096" s="830"/>
      <c r="O2096" s="830"/>
      <c r="P2096" s="830">
        <f t="shared" si="213"/>
        <v>0</v>
      </c>
      <c r="Q2096" s="830"/>
      <c r="R2096" s="1068">
        <f t="shared" si="211"/>
        <v>1096000</v>
      </c>
      <c r="S2096" s="820"/>
      <c r="T2096" s="1104"/>
    </row>
    <row r="2097" spans="1:20" x14ac:dyDescent="0.25">
      <c r="A2097" s="858" t="s">
        <v>0</v>
      </c>
      <c r="B2097" s="812" t="s">
        <v>11</v>
      </c>
      <c r="C2097" s="822" t="s">
        <v>12</v>
      </c>
      <c r="D2097" s="829" t="s">
        <v>16</v>
      </c>
      <c r="E2097" s="968">
        <v>0</v>
      </c>
      <c r="F2097" s="816">
        <v>23540000</v>
      </c>
      <c r="G2097" s="817" t="s">
        <v>266</v>
      </c>
      <c r="H2097" s="830"/>
      <c r="I2097" s="830">
        <v>9925000</v>
      </c>
      <c r="J2097" s="830"/>
      <c r="K2097" s="830">
        <f t="shared" si="212"/>
        <v>4925000</v>
      </c>
      <c r="L2097" s="830"/>
      <c r="M2097" s="826">
        <v>4925000</v>
      </c>
      <c r="N2097" s="830"/>
      <c r="O2097" s="830">
        <v>1000000</v>
      </c>
      <c r="P2097" s="830">
        <f t="shared" si="213"/>
        <v>0</v>
      </c>
      <c r="Q2097" s="830">
        <v>1000000</v>
      </c>
      <c r="R2097" s="1068">
        <f t="shared" si="211"/>
        <v>3925000</v>
      </c>
      <c r="S2097" s="820"/>
      <c r="T2097" s="1104"/>
    </row>
    <row r="2098" spans="1:20" x14ac:dyDescent="0.25">
      <c r="A2098" s="858" t="s">
        <v>0</v>
      </c>
      <c r="B2098" s="812" t="s">
        <v>13</v>
      </c>
      <c r="C2098" s="822" t="s">
        <v>14</v>
      </c>
      <c r="D2098" s="829" t="s">
        <v>16</v>
      </c>
      <c r="E2098" s="968">
        <v>0</v>
      </c>
      <c r="F2098" s="816">
        <v>23540000</v>
      </c>
      <c r="G2098" s="817" t="s">
        <v>266</v>
      </c>
      <c r="H2098" s="830"/>
      <c r="I2098" s="830">
        <v>2250000</v>
      </c>
      <c r="J2098" s="830"/>
      <c r="K2098" s="830">
        <f t="shared" si="212"/>
        <v>1250000</v>
      </c>
      <c r="L2098" s="830"/>
      <c r="M2098" s="826">
        <v>1250000</v>
      </c>
      <c r="N2098" s="830"/>
      <c r="O2098" s="830"/>
      <c r="P2098" s="830">
        <f t="shared" si="213"/>
        <v>0</v>
      </c>
      <c r="Q2098" s="830"/>
      <c r="R2098" s="1068">
        <f t="shared" si="211"/>
        <v>1250000</v>
      </c>
      <c r="S2098" s="820"/>
      <c r="T2098" s="1104"/>
    </row>
    <row r="2099" spans="1:20" x14ac:dyDescent="0.25">
      <c r="A2099" s="858" t="s">
        <v>0</v>
      </c>
      <c r="B2099" s="812" t="s">
        <v>15</v>
      </c>
      <c r="C2099" s="822" t="s">
        <v>436</v>
      </c>
      <c r="D2099" s="829" t="s">
        <v>16</v>
      </c>
      <c r="E2099" s="968">
        <v>0</v>
      </c>
      <c r="F2099" s="816">
        <v>23540000</v>
      </c>
      <c r="G2099" s="817" t="s">
        <v>266</v>
      </c>
      <c r="H2099" s="830"/>
      <c r="I2099" s="830">
        <v>2000000</v>
      </c>
      <c r="J2099" s="830"/>
      <c r="K2099" s="830">
        <f t="shared" si="212"/>
        <v>1000000</v>
      </c>
      <c r="L2099" s="830"/>
      <c r="M2099" s="826">
        <v>1000000</v>
      </c>
      <c r="N2099" s="830"/>
      <c r="O2099" s="830"/>
      <c r="P2099" s="830">
        <f t="shared" si="213"/>
        <v>1000000</v>
      </c>
      <c r="Q2099" s="830">
        <v>1000000</v>
      </c>
      <c r="R2099" s="1068">
        <f t="shared" si="211"/>
        <v>0</v>
      </c>
      <c r="S2099" s="820"/>
      <c r="T2099" s="1104"/>
    </row>
    <row r="2100" spans="1:20" x14ac:dyDescent="0.25">
      <c r="A2100" s="858" t="s">
        <v>0</v>
      </c>
      <c r="B2100" s="812" t="s">
        <v>17</v>
      </c>
      <c r="C2100" s="822" t="s">
        <v>18</v>
      </c>
      <c r="D2100" s="829" t="s">
        <v>16</v>
      </c>
      <c r="E2100" s="968">
        <v>0</v>
      </c>
      <c r="F2100" s="816">
        <v>23510200</v>
      </c>
      <c r="G2100" s="817" t="s">
        <v>266</v>
      </c>
      <c r="H2100" s="830"/>
      <c r="I2100" s="830">
        <v>300000</v>
      </c>
      <c r="J2100" s="830"/>
      <c r="K2100" s="830">
        <f t="shared" si="212"/>
        <v>300000</v>
      </c>
      <c r="L2100" s="830"/>
      <c r="M2100" s="826">
        <v>300000</v>
      </c>
      <c r="N2100" s="830"/>
      <c r="O2100" s="830"/>
      <c r="P2100" s="830">
        <f t="shared" si="213"/>
        <v>0</v>
      </c>
      <c r="Q2100" s="830"/>
      <c r="R2100" s="1068">
        <f t="shared" si="211"/>
        <v>300000</v>
      </c>
      <c r="S2100" s="820"/>
      <c r="T2100" s="1104"/>
    </row>
    <row r="2101" spans="1:20" x14ac:dyDescent="0.25">
      <c r="A2101" s="858" t="s">
        <v>0</v>
      </c>
      <c r="B2101" s="812" t="s">
        <v>19</v>
      </c>
      <c r="C2101" s="822" t="s">
        <v>20</v>
      </c>
      <c r="D2101" s="829" t="s">
        <v>16</v>
      </c>
      <c r="E2101" s="968">
        <v>0</v>
      </c>
      <c r="F2101" s="816">
        <v>23510200</v>
      </c>
      <c r="G2101" s="817" t="s">
        <v>266</v>
      </c>
      <c r="H2101" s="830"/>
      <c r="I2101" s="830">
        <v>427000</v>
      </c>
      <c r="J2101" s="830"/>
      <c r="K2101" s="830">
        <f t="shared" si="212"/>
        <v>427000</v>
      </c>
      <c r="L2101" s="830"/>
      <c r="M2101" s="826">
        <v>427000</v>
      </c>
      <c r="N2101" s="830"/>
      <c r="O2101" s="830"/>
      <c r="P2101" s="830">
        <f t="shared" si="213"/>
        <v>0</v>
      </c>
      <c r="Q2101" s="830"/>
      <c r="R2101" s="1068">
        <f t="shared" si="211"/>
        <v>427000</v>
      </c>
      <c r="S2101" s="820"/>
      <c r="T2101" s="1104"/>
    </row>
    <row r="2102" spans="1:20" x14ac:dyDescent="0.25">
      <c r="A2102" s="858" t="s">
        <v>0</v>
      </c>
      <c r="B2102" s="812" t="s">
        <v>22</v>
      </c>
      <c r="C2102" s="822" t="s">
        <v>23</v>
      </c>
      <c r="D2102" s="829" t="s">
        <v>16</v>
      </c>
      <c r="E2102" s="968">
        <v>0</v>
      </c>
      <c r="F2102" s="816">
        <v>23540000</v>
      </c>
      <c r="G2102" s="817" t="s">
        <v>266</v>
      </c>
      <c r="H2102" s="830"/>
      <c r="I2102" s="830">
        <v>1400000</v>
      </c>
      <c r="J2102" s="830"/>
      <c r="K2102" s="830">
        <f t="shared" si="212"/>
        <v>1400000</v>
      </c>
      <c r="L2102" s="830"/>
      <c r="M2102" s="826">
        <v>1400000</v>
      </c>
      <c r="N2102" s="830"/>
      <c r="O2102" s="830"/>
      <c r="P2102" s="830">
        <f t="shared" si="213"/>
        <v>500000</v>
      </c>
      <c r="Q2102" s="830">
        <v>500000</v>
      </c>
      <c r="R2102" s="1068">
        <f t="shared" si="211"/>
        <v>900000</v>
      </c>
      <c r="S2102" s="820"/>
      <c r="T2102" s="1104"/>
    </row>
    <row r="2103" spans="1:20" x14ac:dyDescent="0.25">
      <c r="A2103" s="858" t="s">
        <v>0</v>
      </c>
      <c r="B2103" s="812" t="s">
        <v>37</v>
      </c>
      <c r="C2103" s="822" t="s">
        <v>38</v>
      </c>
      <c r="D2103" s="829" t="s">
        <v>16</v>
      </c>
      <c r="E2103" s="968">
        <v>0</v>
      </c>
      <c r="F2103" s="816">
        <v>23540000</v>
      </c>
      <c r="G2103" s="817" t="s">
        <v>266</v>
      </c>
      <c r="H2103" s="830"/>
      <c r="I2103" s="830">
        <v>1400000</v>
      </c>
      <c r="J2103" s="830"/>
      <c r="K2103" s="830">
        <f t="shared" si="212"/>
        <v>1400000</v>
      </c>
      <c r="L2103" s="830"/>
      <c r="M2103" s="826">
        <v>1400000</v>
      </c>
      <c r="N2103" s="830"/>
      <c r="O2103" s="830"/>
      <c r="P2103" s="830">
        <f t="shared" si="213"/>
        <v>0</v>
      </c>
      <c r="Q2103" s="830"/>
      <c r="R2103" s="1068">
        <f t="shared" si="211"/>
        <v>1400000</v>
      </c>
      <c r="S2103" s="820"/>
      <c r="T2103" s="1104"/>
    </row>
    <row r="2104" spans="1:20" x14ac:dyDescent="0.25">
      <c r="A2104" s="858" t="s">
        <v>0</v>
      </c>
      <c r="B2104" s="860"/>
      <c r="C2104" s="833" t="s">
        <v>312</v>
      </c>
      <c r="D2104" s="861"/>
      <c r="E2104" s="862"/>
      <c r="F2104" s="863"/>
      <c r="G2104" s="916"/>
      <c r="H2104" s="992">
        <v>3500000</v>
      </c>
      <c r="I2104" s="992">
        <f>SUM(I2090:I2103)</f>
        <v>43173000</v>
      </c>
      <c r="J2104" s="992">
        <v>3500000</v>
      </c>
      <c r="K2104" s="992">
        <f>SUM(K2090:K2103)</f>
        <v>23773000</v>
      </c>
      <c r="L2104" s="992"/>
      <c r="M2104" s="993">
        <f>SUM(M2090:M2103)</f>
        <v>23773000</v>
      </c>
      <c r="N2104" s="992"/>
      <c r="O2104" s="1024">
        <f>SUM(O2090:O2103)</f>
        <v>4000000</v>
      </c>
      <c r="P2104" s="1024">
        <f>Q2104-O2104</f>
        <v>1500000</v>
      </c>
      <c r="Q2104" s="1024">
        <f>SUM(Q2091:Q2103)</f>
        <v>5500000</v>
      </c>
      <c r="R2104" s="1093">
        <f t="shared" si="211"/>
        <v>18273000</v>
      </c>
      <c r="S2104" s="1025"/>
      <c r="T2104" s="1106"/>
    </row>
    <row r="2105" spans="1:20" x14ac:dyDescent="0.25">
      <c r="C2105" s="842"/>
      <c r="G2105" s="917"/>
      <c r="H2105" s="922"/>
      <c r="I2105" s="922"/>
      <c r="J2105" s="922"/>
      <c r="K2105" s="922"/>
      <c r="L2105" s="846"/>
      <c r="M2105" s="847"/>
      <c r="N2105" s="846"/>
      <c r="O2105" s="846"/>
      <c r="P2105" s="846"/>
      <c r="Q2105" s="846"/>
      <c r="S2105" s="848"/>
    </row>
    <row r="2106" spans="1:20" x14ac:dyDescent="0.25">
      <c r="C2106" s="842"/>
      <c r="G2106" s="917"/>
      <c r="H2106" s="922"/>
      <c r="I2106" s="922"/>
      <c r="J2106" s="922"/>
      <c r="K2106" s="922"/>
      <c r="L2106" s="846"/>
      <c r="M2106" s="847"/>
      <c r="N2106" s="846"/>
      <c r="O2106" s="846"/>
      <c r="P2106" s="846"/>
      <c r="Q2106" s="846"/>
      <c r="S2106" s="848"/>
    </row>
    <row r="2107" spans="1:20" x14ac:dyDescent="0.25">
      <c r="C2107" s="842"/>
      <c r="G2107" s="917"/>
      <c r="H2107" s="922"/>
      <c r="I2107" s="922"/>
      <c r="J2107" s="922"/>
      <c r="K2107" s="922"/>
      <c r="L2107" s="846"/>
      <c r="M2107" s="847"/>
      <c r="N2107" s="846"/>
      <c r="O2107" s="846"/>
      <c r="P2107" s="846"/>
      <c r="Q2107" s="846"/>
      <c r="S2107" s="848"/>
    </row>
    <row r="2108" spans="1:20" x14ac:dyDescent="0.25">
      <c r="C2108" s="842"/>
      <c r="G2108" s="917"/>
      <c r="H2108" s="922"/>
      <c r="I2108" s="922"/>
      <c r="J2108" s="922"/>
      <c r="K2108" s="922"/>
      <c r="L2108" s="846"/>
      <c r="M2108" s="847"/>
      <c r="N2108" s="846"/>
      <c r="O2108" s="846"/>
      <c r="P2108" s="846"/>
      <c r="Q2108" s="846"/>
      <c r="S2108" s="848"/>
    </row>
    <row r="2109" spans="1:20" x14ac:dyDescent="0.25">
      <c r="C2109" s="842"/>
      <c r="G2109" s="917"/>
      <c r="H2109" s="922"/>
      <c r="I2109" s="922"/>
      <c r="J2109" s="922"/>
      <c r="K2109" s="922"/>
      <c r="L2109" s="846"/>
      <c r="M2109" s="847"/>
      <c r="N2109" s="846"/>
      <c r="O2109" s="846"/>
      <c r="P2109" s="846"/>
      <c r="Q2109" s="846"/>
      <c r="S2109" s="848"/>
    </row>
    <row r="2110" spans="1:20" x14ac:dyDescent="0.25">
      <c r="C2110" s="842"/>
      <c r="G2110" s="917"/>
      <c r="H2110" s="922"/>
      <c r="I2110" s="922"/>
      <c r="J2110" s="922"/>
      <c r="K2110" s="922"/>
      <c r="L2110" s="846"/>
      <c r="M2110" s="847"/>
      <c r="N2110" s="846"/>
      <c r="O2110" s="846"/>
      <c r="P2110" s="846"/>
      <c r="Q2110" s="846"/>
      <c r="S2110" s="848"/>
    </row>
    <row r="2111" spans="1:20" x14ac:dyDescent="0.25">
      <c r="C2111" s="842"/>
      <c r="G2111" s="917"/>
      <c r="H2111" s="922"/>
      <c r="I2111" s="922"/>
      <c r="J2111" s="922"/>
      <c r="K2111" s="922"/>
      <c r="L2111" s="846"/>
      <c r="M2111" s="847"/>
      <c r="N2111" s="846"/>
      <c r="O2111" s="846"/>
      <c r="P2111" s="846"/>
      <c r="Q2111" s="846"/>
      <c r="S2111" s="848"/>
    </row>
    <row r="2112" spans="1:20" x14ac:dyDescent="0.25">
      <c r="C2112" s="842"/>
      <c r="G2112" s="917"/>
      <c r="H2112" s="922"/>
      <c r="I2112" s="922"/>
      <c r="J2112" s="922"/>
      <c r="K2112" s="922"/>
      <c r="L2112" s="846"/>
      <c r="M2112" s="847"/>
      <c r="N2112" s="846"/>
      <c r="O2112" s="846"/>
      <c r="P2112" s="846"/>
      <c r="Q2112" s="846"/>
      <c r="S2112" s="848"/>
    </row>
    <row r="2113" spans="1:20" x14ac:dyDescent="0.25">
      <c r="C2113" s="842"/>
      <c r="G2113" s="917"/>
      <c r="H2113" s="922"/>
      <c r="I2113" s="922"/>
      <c r="J2113" s="922"/>
      <c r="K2113" s="922"/>
      <c r="L2113" s="846"/>
      <c r="M2113" s="847"/>
      <c r="N2113" s="846"/>
      <c r="O2113" s="846"/>
      <c r="P2113" s="846"/>
      <c r="Q2113" s="846"/>
      <c r="S2113" s="848"/>
    </row>
    <row r="2114" spans="1:20" x14ac:dyDescent="0.25">
      <c r="C2114" s="842"/>
      <c r="G2114" s="917"/>
      <c r="H2114" s="922"/>
      <c r="I2114" s="922"/>
      <c r="J2114" s="922"/>
      <c r="K2114" s="922"/>
      <c r="L2114" s="846"/>
      <c r="M2114" s="847"/>
      <c r="N2114" s="846"/>
      <c r="O2114" s="846"/>
      <c r="P2114" s="846"/>
      <c r="Q2114" s="846"/>
      <c r="S2114" s="848"/>
    </row>
    <row r="2115" spans="1:20" x14ac:dyDescent="0.25">
      <c r="C2115" s="842"/>
      <c r="G2115" s="917"/>
      <c r="H2115" s="922"/>
      <c r="I2115" s="922"/>
      <c r="J2115" s="922"/>
      <c r="K2115" s="922"/>
      <c r="L2115" s="846"/>
      <c r="M2115" s="847"/>
      <c r="N2115" s="846"/>
      <c r="O2115" s="846"/>
      <c r="P2115" s="846"/>
      <c r="Q2115" s="846"/>
      <c r="S2115" s="848"/>
    </row>
    <row r="2116" spans="1:20" x14ac:dyDescent="0.25">
      <c r="C2116" s="842"/>
      <c r="G2116" s="917"/>
      <c r="H2116" s="922"/>
      <c r="I2116" s="922"/>
      <c r="J2116" s="922"/>
      <c r="K2116" s="922"/>
      <c r="L2116" s="846"/>
      <c r="M2116" s="847"/>
      <c r="N2116" s="846"/>
      <c r="O2116" s="846"/>
      <c r="P2116" s="846"/>
      <c r="Q2116" s="846"/>
      <c r="S2116" s="848"/>
    </row>
    <row r="2117" spans="1:20" x14ac:dyDescent="0.25">
      <c r="C2117" s="842"/>
      <c r="G2117" s="917"/>
      <c r="H2117" s="922"/>
      <c r="I2117" s="922"/>
      <c r="J2117" s="922"/>
      <c r="K2117" s="922"/>
      <c r="L2117" s="846"/>
      <c r="M2117" s="847"/>
      <c r="N2117" s="846"/>
      <c r="O2117" s="846"/>
      <c r="P2117" s="846"/>
      <c r="Q2117" s="846"/>
      <c r="S2117" s="848"/>
    </row>
    <row r="2118" spans="1:20" x14ac:dyDescent="0.25">
      <c r="C2118" s="842"/>
      <c r="G2118" s="917"/>
      <c r="H2118" s="922"/>
      <c r="I2118" s="922"/>
      <c r="J2118" s="922"/>
      <c r="K2118" s="922"/>
      <c r="L2118" s="846"/>
      <c r="M2118" s="847"/>
      <c r="N2118" s="846"/>
      <c r="O2118" s="846"/>
      <c r="P2118" s="846"/>
      <c r="Q2118" s="846"/>
      <c r="S2118" s="848"/>
    </row>
    <row r="2119" spans="1:20" x14ac:dyDescent="0.25">
      <c r="C2119" s="842"/>
      <c r="G2119" s="917"/>
      <c r="H2119" s="922"/>
      <c r="I2119" s="922"/>
      <c r="J2119" s="922"/>
      <c r="K2119" s="922"/>
      <c r="L2119" s="846"/>
      <c r="M2119" s="847"/>
      <c r="N2119" s="846"/>
      <c r="O2119" s="846"/>
      <c r="P2119" s="846"/>
      <c r="Q2119" s="846"/>
      <c r="S2119" s="848"/>
    </row>
    <row r="2120" spans="1:20" x14ac:dyDescent="0.25">
      <c r="C2120" s="842"/>
      <c r="G2120" s="917"/>
      <c r="H2120" s="922"/>
      <c r="I2120" s="922"/>
      <c r="J2120" s="922"/>
      <c r="K2120" s="922"/>
      <c r="L2120" s="846"/>
      <c r="M2120" s="847"/>
      <c r="N2120" s="846"/>
      <c r="O2120" s="846"/>
      <c r="P2120" s="846"/>
      <c r="Q2120" s="846"/>
      <c r="S2120" s="848"/>
    </row>
    <row r="2121" spans="1:20" x14ac:dyDescent="0.25">
      <c r="B2121" s="1238" t="s">
        <v>2129</v>
      </c>
      <c r="C2121" s="1238"/>
      <c r="D2121" s="1238"/>
      <c r="E2121" s="1238"/>
      <c r="F2121" s="1238"/>
      <c r="G2121" s="1238"/>
      <c r="H2121" s="1238"/>
      <c r="I2121" s="1238"/>
      <c r="J2121" s="1238"/>
      <c r="K2121" s="1238"/>
      <c r="L2121" s="1238"/>
      <c r="M2121" s="1238"/>
      <c r="N2121" s="1238"/>
      <c r="O2121" s="1238"/>
      <c r="P2121" s="1238"/>
      <c r="Q2121" s="1238"/>
      <c r="R2121" s="1238"/>
      <c r="S2121" s="1238"/>
    </row>
    <row r="2122" spans="1:20" x14ac:dyDescent="0.25">
      <c r="B2122" s="881" t="s">
        <v>1611</v>
      </c>
      <c r="C2122" s="882"/>
      <c r="D2122" s="883"/>
      <c r="E2122" s="883"/>
      <c r="F2122" s="883"/>
      <c r="G2122" s="883"/>
      <c r="H2122" s="884"/>
      <c r="I2122" s="884"/>
      <c r="J2122" s="884"/>
      <c r="K2122" s="884"/>
      <c r="L2122" s="884"/>
      <c r="M2122" s="885"/>
      <c r="N2122" s="884"/>
      <c r="O2122" s="884"/>
      <c r="P2122" s="884"/>
      <c r="Q2122" s="884"/>
      <c r="R2122" s="1074"/>
      <c r="S2122" s="886"/>
    </row>
    <row r="2123" spans="1:20" s="802" customFormat="1" ht="30" x14ac:dyDescent="0.25">
      <c r="B2123" s="1234" t="s">
        <v>970</v>
      </c>
      <c r="C2123" s="1239" t="s">
        <v>938</v>
      </c>
      <c r="D2123" s="1236" t="s">
        <v>1024</v>
      </c>
      <c r="E2123" s="1230" t="s">
        <v>1025</v>
      </c>
      <c r="F2123" s="1236" t="s">
        <v>1026</v>
      </c>
      <c r="G2123" s="1232" t="s">
        <v>1027</v>
      </c>
      <c r="H2123" s="803" t="s">
        <v>1862</v>
      </c>
      <c r="I2123" s="804" t="s">
        <v>1833</v>
      </c>
      <c r="J2123" s="803" t="s">
        <v>1862</v>
      </c>
      <c r="K2123" s="1228" t="s">
        <v>1948</v>
      </c>
      <c r="L2123" s="1228" t="s">
        <v>1947</v>
      </c>
      <c r="M2123" s="805" t="s">
        <v>1818</v>
      </c>
      <c r="N2123" s="1228" t="s">
        <v>1819</v>
      </c>
      <c r="O2123" s="806" t="s">
        <v>2115</v>
      </c>
      <c r="P2123" s="1090" t="s">
        <v>2135</v>
      </c>
      <c r="Q2123" s="1090" t="s">
        <v>2136</v>
      </c>
      <c r="R2123" s="1065" t="s">
        <v>2132</v>
      </c>
      <c r="S2123" s="807" t="s">
        <v>1850</v>
      </c>
      <c r="T2123" s="1110" t="s">
        <v>1028</v>
      </c>
    </row>
    <row r="2124" spans="1:20" s="802" customFormat="1" x14ac:dyDescent="0.25">
      <c r="B2124" s="1235"/>
      <c r="C2124" s="1240"/>
      <c r="D2124" s="1237"/>
      <c r="E2124" s="1231"/>
      <c r="F2124" s="1237"/>
      <c r="G2124" s="1233"/>
      <c r="H2124" s="808" t="s">
        <v>939</v>
      </c>
      <c r="I2124" s="808" t="s">
        <v>939</v>
      </c>
      <c r="J2124" s="808" t="s">
        <v>939</v>
      </c>
      <c r="K2124" s="1229"/>
      <c r="L2124" s="1229"/>
      <c r="M2124" s="809" t="s">
        <v>939</v>
      </c>
      <c r="N2124" s="1229"/>
      <c r="O2124" s="808" t="s">
        <v>939</v>
      </c>
      <c r="P2124" s="808" t="s">
        <v>939</v>
      </c>
      <c r="Q2124" s="808" t="s">
        <v>939</v>
      </c>
      <c r="R2124" s="1066" t="s">
        <v>939</v>
      </c>
      <c r="S2124" s="810"/>
      <c r="T2124" s="1107"/>
    </row>
    <row r="2125" spans="1:20" s="828" customFormat="1" ht="14.25" customHeight="1" x14ac:dyDescent="0.25">
      <c r="A2125" s="858" t="s">
        <v>0</v>
      </c>
      <c r="B2125" s="890" t="s">
        <v>212</v>
      </c>
      <c r="C2125" s="822" t="s">
        <v>676</v>
      </c>
      <c r="D2125" s="829" t="s">
        <v>16</v>
      </c>
      <c r="E2125" s="907">
        <v>0</v>
      </c>
      <c r="F2125" s="823">
        <v>23540000</v>
      </c>
      <c r="G2125" s="896" t="s">
        <v>235</v>
      </c>
      <c r="H2125" s="826">
        <v>0</v>
      </c>
      <c r="I2125" s="826">
        <v>20000000</v>
      </c>
      <c r="J2125" s="826">
        <v>0</v>
      </c>
      <c r="K2125" s="826">
        <f>M2125-L2125</f>
        <v>0</v>
      </c>
      <c r="L2125" s="871"/>
      <c r="M2125" s="871">
        <v>0</v>
      </c>
      <c r="N2125" s="871"/>
      <c r="O2125" s="871"/>
      <c r="P2125" s="871">
        <f>Q2125-O2125</f>
        <v>0</v>
      </c>
      <c r="Q2125" s="871"/>
      <c r="R2125" s="1068">
        <f>M2125-Q2125</f>
        <v>0</v>
      </c>
      <c r="S2125" s="827"/>
      <c r="T2125" s="975"/>
    </row>
    <row r="2126" spans="1:20" s="828" customFormat="1" ht="30.75" customHeight="1" x14ac:dyDescent="0.25">
      <c r="A2126" s="858" t="s">
        <v>0</v>
      </c>
      <c r="B2126" s="890" t="s">
        <v>455</v>
      </c>
      <c r="C2126" s="822" t="s">
        <v>213</v>
      </c>
      <c r="D2126" s="829" t="s">
        <v>16</v>
      </c>
      <c r="E2126" s="907">
        <v>0</v>
      </c>
      <c r="F2126" s="890" t="s">
        <v>354</v>
      </c>
      <c r="G2126" s="896" t="s">
        <v>235</v>
      </c>
      <c r="H2126" s="826">
        <v>1576152838</v>
      </c>
      <c r="I2126" s="826">
        <v>5500000000</v>
      </c>
      <c r="J2126" s="826">
        <v>1576152838</v>
      </c>
      <c r="K2126" s="826">
        <f t="shared" ref="K2126:K2139" si="214">M2126-L2126</f>
        <v>4500000000</v>
      </c>
      <c r="L2126" s="871"/>
      <c r="M2126" s="871">
        <v>4500000000</v>
      </c>
      <c r="N2126" s="871"/>
      <c r="O2126" s="871">
        <v>1606152838</v>
      </c>
      <c r="P2126" s="871">
        <f>Q2126-O2126</f>
        <v>1116198098.1999998</v>
      </c>
      <c r="Q2126" s="871">
        <v>2722350936.1999998</v>
      </c>
      <c r="R2126" s="1068">
        <f t="shared" ref="R2126:R2140" si="215">M2126-Q2126</f>
        <v>1777649063.8000002</v>
      </c>
      <c r="S2126" s="827"/>
      <c r="T2126" s="990" t="s">
        <v>2169</v>
      </c>
    </row>
    <row r="2127" spans="1:20" s="828" customFormat="1" ht="14.25" customHeight="1" x14ac:dyDescent="0.25">
      <c r="A2127" s="858" t="s">
        <v>0</v>
      </c>
      <c r="B2127" s="890" t="s">
        <v>242</v>
      </c>
      <c r="C2127" s="822" t="s">
        <v>699</v>
      </c>
      <c r="D2127" s="829" t="s">
        <v>16</v>
      </c>
      <c r="E2127" s="907">
        <v>0</v>
      </c>
      <c r="F2127" s="890" t="s">
        <v>354</v>
      </c>
      <c r="G2127" s="896" t="s">
        <v>235</v>
      </c>
      <c r="H2127" s="826"/>
      <c r="I2127" s="826">
        <v>140000000</v>
      </c>
      <c r="J2127" s="826"/>
      <c r="K2127" s="826">
        <f t="shared" si="214"/>
        <v>60000000</v>
      </c>
      <c r="L2127" s="871"/>
      <c r="M2127" s="871">
        <v>60000000</v>
      </c>
      <c r="N2127" s="871"/>
      <c r="O2127" s="871"/>
      <c r="P2127" s="871"/>
      <c r="Q2127" s="871"/>
      <c r="R2127" s="1068">
        <f t="shared" si="215"/>
        <v>60000000</v>
      </c>
      <c r="S2127" s="827"/>
      <c r="T2127" s="990"/>
    </row>
    <row r="2128" spans="1:20" s="828" customFormat="1" ht="14.25" customHeight="1" x14ac:dyDescent="0.25">
      <c r="A2128" s="858" t="s">
        <v>0</v>
      </c>
      <c r="B2128" s="890" t="s">
        <v>523</v>
      </c>
      <c r="C2128" s="822" t="s">
        <v>506</v>
      </c>
      <c r="D2128" s="829" t="s">
        <v>16</v>
      </c>
      <c r="E2128" s="907">
        <v>0</v>
      </c>
      <c r="F2128" s="890" t="s">
        <v>354</v>
      </c>
      <c r="G2128" s="896" t="s">
        <v>235</v>
      </c>
      <c r="H2128" s="826"/>
      <c r="I2128" s="826">
        <v>10000000</v>
      </c>
      <c r="J2128" s="826"/>
      <c r="K2128" s="826">
        <f t="shared" si="214"/>
        <v>10000000</v>
      </c>
      <c r="L2128" s="871"/>
      <c r="M2128" s="871">
        <v>10000000</v>
      </c>
      <c r="N2128" s="871"/>
      <c r="O2128" s="871"/>
      <c r="P2128" s="871"/>
      <c r="Q2128" s="871"/>
      <c r="R2128" s="1068">
        <f t="shared" si="215"/>
        <v>10000000</v>
      </c>
      <c r="S2128" s="827"/>
      <c r="T2128" s="822"/>
    </row>
    <row r="2129" spans="1:20" s="828" customFormat="1" ht="14.25" customHeight="1" x14ac:dyDescent="0.25">
      <c r="A2129" s="858" t="s">
        <v>0</v>
      </c>
      <c r="B2129" s="890" t="s">
        <v>458</v>
      </c>
      <c r="C2129" s="822" t="s">
        <v>251</v>
      </c>
      <c r="D2129" s="829" t="s">
        <v>16</v>
      </c>
      <c r="E2129" s="907">
        <v>0</v>
      </c>
      <c r="F2129" s="890" t="s">
        <v>354</v>
      </c>
      <c r="G2129" s="896" t="s">
        <v>235</v>
      </c>
      <c r="H2129" s="826"/>
      <c r="I2129" s="826">
        <v>50000000</v>
      </c>
      <c r="J2129" s="826"/>
      <c r="K2129" s="826">
        <f t="shared" si="214"/>
        <v>50000000</v>
      </c>
      <c r="L2129" s="871"/>
      <c r="M2129" s="871">
        <v>50000000</v>
      </c>
      <c r="N2129" s="871"/>
      <c r="O2129" s="871"/>
      <c r="P2129" s="871"/>
      <c r="Q2129" s="871"/>
      <c r="R2129" s="1068">
        <f t="shared" si="215"/>
        <v>50000000</v>
      </c>
      <c r="S2129" s="827"/>
      <c r="T2129" s="822"/>
    </row>
    <row r="2130" spans="1:20" s="828" customFormat="1" ht="28.5" customHeight="1" x14ac:dyDescent="0.25">
      <c r="A2130" s="858" t="s">
        <v>0</v>
      </c>
      <c r="B2130" s="890" t="s">
        <v>456</v>
      </c>
      <c r="C2130" s="822" t="s">
        <v>457</v>
      </c>
      <c r="D2130" s="829" t="s">
        <v>16</v>
      </c>
      <c r="E2130" s="907">
        <v>0</v>
      </c>
      <c r="F2130" s="890" t="s">
        <v>354</v>
      </c>
      <c r="G2130" s="896" t="s">
        <v>235</v>
      </c>
      <c r="H2130" s="826">
        <v>150000000</v>
      </c>
      <c r="I2130" s="826">
        <v>1100000000</v>
      </c>
      <c r="J2130" s="826">
        <v>150000000</v>
      </c>
      <c r="K2130" s="826">
        <f t="shared" si="214"/>
        <v>0</v>
      </c>
      <c r="L2130" s="871">
        <v>200000000</v>
      </c>
      <c r="M2130" s="871">
        <v>200000000</v>
      </c>
      <c r="N2130" s="871">
        <v>200000000</v>
      </c>
      <c r="O2130" s="871">
        <v>150000000</v>
      </c>
      <c r="P2130" s="871">
        <f>Q2130-O2130</f>
        <v>458979000</v>
      </c>
      <c r="Q2130" s="871">
        <v>608979000</v>
      </c>
      <c r="R2130" s="1068">
        <f t="shared" si="215"/>
        <v>-408979000</v>
      </c>
      <c r="S2130" s="827"/>
      <c r="T2130" s="1132" t="s">
        <v>2170</v>
      </c>
    </row>
    <row r="2131" spans="1:20" s="828" customFormat="1" ht="14.25" customHeight="1" x14ac:dyDescent="0.25">
      <c r="A2131" s="858" t="s">
        <v>0</v>
      </c>
      <c r="B2131" s="890" t="s">
        <v>210</v>
      </c>
      <c r="C2131" s="822" t="s">
        <v>1401</v>
      </c>
      <c r="D2131" s="829" t="s">
        <v>16</v>
      </c>
      <c r="E2131" s="907">
        <v>0</v>
      </c>
      <c r="F2131" s="890" t="s">
        <v>27</v>
      </c>
      <c r="G2131" s="896" t="s">
        <v>235</v>
      </c>
      <c r="H2131" s="826"/>
      <c r="I2131" s="826">
        <v>200000000</v>
      </c>
      <c r="J2131" s="826"/>
      <c r="K2131" s="826">
        <f t="shared" si="214"/>
        <v>0</v>
      </c>
      <c r="L2131" s="871"/>
      <c r="M2131" s="871">
        <v>0</v>
      </c>
      <c r="N2131" s="871"/>
      <c r="O2131" s="871"/>
      <c r="P2131" s="871"/>
      <c r="Q2131" s="871"/>
      <c r="R2131" s="1068">
        <f t="shared" si="215"/>
        <v>0</v>
      </c>
      <c r="S2131" s="827"/>
      <c r="T2131" s="822"/>
    </row>
    <row r="2132" spans="1:20" s="828" customFormat="1" ht="14.25" customHeight="1" x14ac:dyDescent="0.25">
      <c r="A2132" s="858" t="s">
        <v>0</v>
      </c>
      <c r="B2132" s="890" t="s">
        <v>240</v>
      </c>
      <c r="C2132" s="822" t="s">
        <v>763</v>
      </c>
      <c r="D2132" s="829" t="s">
        <v>16</v>
      </c>
      <c r="E2132" s="907">
        <v>0</v>
      </c>
      <c r="F2132" s="890" t="s">
        <v>27</v>
      </c>
      <c r="G2132" s="896" t="s">
        <v>235</v>
      </c>
      <c r="H2132" s="826"/>
      <c r="I2132" s="826">
        <v>1000000</v>
      </c>
      <c r="J2132" s="826"/>
      <c r="K2132" s="826">
        <f t="shared" si="214"/>
        <v>1000000</v>
      </c>
      <c r="L2132" s="871"/>
      <c r="M2132" s="871">
        <v>1000000</v>
      </c>
      <c r="N2132" s="871"/>
      <c r="O2132" s="871"/>
      <c r="P2132" s="871"/>
      <c r="Q2132" s="871"/>
      <c r="R2132" s="1068">
        <f t="shared" si="215"/>
        <v>1000000</v>
      </c>
      <c r="S2132" s="827"/>
      <c r="T2132" s="822"/>
    </row>
    <row r="2133" spans="1:20" s="828" customFormat="1" ht="14.25" customHeight="1" x14ac:dyDescent="0.25">
      <c r="A2133" s="858" t="s">
        <v>0</v>
      </c>
      <c r="B2133" s="890" t="s">
        <v>522</v>
      </c>
      <c r="C2133" s="822" t="s">
        <v>241</v>
      </c>
      <c r="D2133" s="829" t="s">
        <v>16</v>
      </c>
      <c r="E2133" s="907">
        <v>0</v>
      </c>
      <c r="F2133" s="890" t="s">
        <v>27</v>
      </c>
      <c r="G2133" s="896" t="s">
        <v>235</v>
      </c>
      <c r="H2133" s="826"/>
      <c r="I2133" s="826">
        <v>30000000</v>
      </c>
      <c r="J2133" s="826"/>
      <c r="K2133" s="826">
        <f t="shared" si="214"/>
        <v>30000000</v>
      </c>
      <c r="L2133" s="871"/>
      <c r="M2133" s="871">
        <v>30000000</v>
      </c>
      <c r="N2133" s="871"/>
      <c r="O2133" s="871"/>
      <c r="P2133" s="871"/>
      <c r="Q2133" s="871"/>
      <c r="R2133" s="1068">
        <f t="shared" si="215"/>
        <v>30000000</v>
      </c>
      <c r="S2133" s="827"/>
      <c r="T2133" s="822"/>
    </row>
    <row r="2134" spans="1:20" s="828" customFormat="1" ht="14.25" customHeight="1" x14ac:dyDescent="0.25">
      <c r="A2134" s="858" t="s">
        <v>0</v>
      </c>
      <c r="B2134" s="890" t="s">
        <v>206</v>
      </c>
      <c r="C2134" s="822" t="s">
        <v>1857</v>
      </c>
      <c r="D2134" s="829" t="s">
        <v>16</v>
      </c>
      <c r="E2134" s="907">
        <v>0</v>
      </c>
      <c r="F2134" s="890" t="s">
        <v>27</v>
      </c>
      <c r="G2134" s="896" t="s">
        <v>235</v>
      </c>
      <c r="H2134" s="826"/>
      <c r="I2134" s="826">
        <v>10534000</v>
      </c>
      <c r="J2134" s="826"/>
      <c r="K2134" s="826">
        <f t="shared" si="214"/>
        <v>0</v>
      </c>
      <c r="L2134" s="871"/>
      <c r="M2134" s="871">
        <v>0</v>
      </c>
      <c r="N2134" s="871"/>
      <c r="O2134" s="871"/>
      <c r="P2134" s="871"/>
      <c r="Q2134" s="871"/>
      <c r="R2134" s="1068">
        <f t="shared" si="215"/>
        <v>0</v>
      </c>
      <c r="S2134" s="827"/>
      <c r="T2134" s="822"/>
    </row>
    <row r="2135" spans="1:20" s="828" customFormat="1" ht="14.25" customHeight="1" x14ac:dyDescent="0.25">
      <c r="A2135" s="858" t="s">
        <v>0</v>
      </c>
      <c r="B2135" s="890" t="s">
        <v>207</v>
      </c>
      <c r="C2135" s="822" t="s">
        <v>220</v>
      </c>
      <c r="D2135" s="829" t="s">
        <v>16</v>
      </c>
      <c r="E2135" s="907">
        <v>0</v>
      </c>
      <c r="F2135" s="890" t="s">
        <v>27</v>
      </c>
      <c r="G2135" s="896" t="s">
        <v>235</v>
      </c>
      <c r="H2135" s="826"/>
      <c r="I2135" s="826">
        <v>10700000</v>
      </c>
      <c r="J2135" s="826"/>
      <c r="K2135" s="826">
        <f t="shared" si="214"/>
        <v>0</v>
      </c>
      <c r="L2135" s="871"/>
      <c r="M2135" s="871">
        <v>0</v>
      </c>
      <c r="N2135" s="871"/>
      <c r="O2135" s="871"/>
      <c r="P2135" s="871"/>
      <c r="Q2135" s="871"/>
      <c r="R2135" s="1068">
        <f t="shared" si="215"/>
        <v>0</v>
      </c>
      <c r="S2135" s="827"/>
      <c r="T2135" s="822"/>
    </row>
    <row r="2136" spans="1:20" s="828" customFormat="1" ht="14.25" customHeight="1" x14ac:dyDescent="0.25">
      <c r="A2136" s="858" t="s">
        <v>0</v>
      </c>
      <c r="B2136" s="890" t="s">
        <v>208</v>
      </c>
      <c r="C2136" s="822" t="s">
        <v>751</v>
      </c>
      <c r="D2136" s="829" t="s">
        <v>16</v>
      </c>
      <c r="E2136" s="907">
        <v>0</v>
      </c>
      <c r="F2136" s="890" t="s">
        <v>27</v>
      </c>
      <c r="G2136" s="896" t="s">
        <v>235</v>
      </c>
      <c r="H2136" s="826"/>
      <c r="I2136" s="826">
        <v>2700000</v>
      </c>
      <c r="J2136" s="826"/>
      <c r="K2136" s="826">
        <f t="shared" si="214"/>
        <v>0</v>
      </c>
      <c r="L2136" s="871"/>
      <c r="M2136" s="871">
        <v>0</v>
      </c>
      <c r="N2136" s="871"/>
      <c r="O2136" s="871"/>
      <c r="P2136" s="871"/>
      <c r="Q2136" s="871"/>
      <c r="R2136" s="1068">
        <f t="shared" si="215"/>
        <v>0</v>
      </c>
      <c r="S2136" s="827"/>
      <c r="T2136" s="822"/>
    </row>
    <row r="2137" spans="1:20" s="828" customFormat="1" ht="14.25" customHeight="1" x14ac:dyDescent="0.25">
      <c r="A2137" s="858" t="s">
        <v>0</v>
      </c>
      <c r="B2137" s="890" t="s">
        <v>501</v>
      </c>
      <c r="C2137" s="822" t="s">
        <v>227</v>
      </c>
      <c r="D2137" s="829" t="s">
        <v>16</v>
      </c>
      <c r="E2137" s="907">
        <v>0</v>
      </c>
      <c r="F2137" s="890" t="s">
        <v>27</v>
      </c>
      <c r="G2137" s="896" t="s">
        <v>235</v>
      </c>
      <c r="H2137" s="826"/>
      <c r="I2137" s="826">
        <v>66000</v>
      </c>
      <c r="J2137" s="826"/>
      <c r="K2137" s="826">
        <f t="shared" si="214"/>
        <v>0</v>
      </c>
      <c r="L2137" s="871"/>
      <c r="M2137" s="871">
        <v>0</v>
      </c>
      <c r="N2137" s="871"/>
      <c r="O2137" s="871"/>
      <c r="P2137" s="871"/>
      <c r="Q2137" s="871"/>
      <c r="R2137" s="1068">
        <f t="shared" si="215"/>
        <v>0</v>
      </c>
      <c r="S2137" s="827"/>
      <c r="T2137" s="822"/>
    </row>
    <row r="2138" spans="1:20" s="828" customFormat="1" ht="14.25" customHeight="1" x14ac:dyDescent="0.25">
      <c r="A2138" s="858" t="s">
        <v>0</v>
      </c>
      <c r="B2138" s="890" t="s">
        <v>469</v>
      </c>
      <c r="C2138" s="822" t="s">
        <v>162</v>
      </c>
      <c r="D2138" s="829" t="s">
        <v>16</v>
      </c>
      <c r="E2138" s="907">
        <v>0</v>
      </c>
      <c r="F2138" s="890" t="s">
        <v>354</v>
      </c>
      <c r="G2138" s="896" t="s">
        <v>235</v>
      </c>
      <c r="H2138" s="826"/>
      <c r="I2138" s="826">
        <v>3000000</v>
      </c>
      <c r="J2138" s="826"/>
      <c r="K2138" s="826">
        <f t="shared" si="214"/>
        <v>3000000</v>
      </c>
      <c r="L2138" s="871"/>
      <c r="M2138" s="871">
        <v>3000000</v>
      </c>
      <c r="N2138" s="871"/>
      <c r="O2138" s="871"/>
      <c r="P2138" s="871"/>
      <c r="Q2138" s="871"/>
      <c r="R2138" s="1068">
        <f t="shared" si="215"/>
        <v>3000000</v>
      </c>
      <c r="S2138" s="827"/>
      <c r="T2138" s="822"/>
    </row>
    <row r="2139" spans="1:20" s="828" customFormat="1" ht="14.25" customHeight="1" x14ac:dyDescent="0.25">
      <c r="A2139" s="858" t="s">
        <v>0</v>
      </c>
      <c r="B2139" s="890" t="s">
        <v>467</v>
      </c>
      <c r="C2139" s="822" t="s">
        <v>163</v>
      </c>
      <c r="D2139" s="829" t="s">
        <v>16</v>
      </c>
      <c r="E2139" s="907">
        <v>0</v>
      </c>
      <c r="F2139" s="890" t="s">
        <v>354</v>
      </c>
      <c r="G2139" s="896" t="s">
        <v>235</v>
      </c>
      <c r="H2139" s="826"/>
      <c r="I2139" s="826">
        <v>2000000</v>
      </c>
      <c r="J2139" s="826"/>
      <c r="K2139" s="826">
        <f t="shared" si="214"/>
        <v>2000000</v>
      </c>
      <c r="L2139" s="871"/>
      <c r="M2139" s="871">
        <v>2000000</v>
      </c>
      <c r="N2139" s="871"/>
      <c r="O2139" s="871"/>
      <c r="P2139" s="871"/>
      <c r="Q2139" s="871"/>
      <c r="R2139" s="1068">
        <f t="shared" si="215"/>
        <v>2000000</v>
      </c>
      <c r="S2139" s="827"/>
      <c r="T2139" s="822"/>
    </row>
    <row r="2140" spans="1:20" s="828" customFormat="1" ht="14.25" customHeight="1" x14ac:dyDescent="0.25">
      <c r="A2140" s="858" t="s">
        <v>0</v>
      </c>
      <c r="B2140" s="887"/>
      <c r="C2140" s="833" t="s">
        <v>26</v>
      </c>
      <c r="D2140" s="887"/>
      <c r="E2140" s="897"/>
      <c r="F2140" s="887"/>
      <c r="G2140" s="898"/>
      <c r="H2140" s="988">
        <f t="shared" ref="H2140:O2140" si="216">SUM(H2125:H2139)</f>
        <v>1726152838</v>
      </c>
      <c r="I2140" s="988">
        <f t="shared" si="216"/>
        <v>7080000000</v>
      </c>
      <c r="J2140" s="988">
        <f t="shared" si="216"/>
        <v>1726152838</v>
      </c>
      <c r="K2140" s="988">
        <f t="shared" si="216"/>
        <v>4656000000</v>
      </c>
      <c r="L2140" s="988">
        <f t="shared" si="216"/>
        <v>200000000</v>
      </c>
      <c r="M2140" s="988">
        <f t="shared" si="216"/>
        <v>4856000000</v>
      </c>
      <c r="N2140" s="988">
        <f t="shared" si="216"/>
        <v>200000000</v>
      </c>
      <c r="O2140" s="1021">
        <f t="shared" si="216"/>
        <v>1756152838</v>
      </c>
      <c r="P2140" s="1021">
        <f>SUM(P2125:P2139)</f>
        <v>1575177098.1999998</v>
      </c>
      <c r="Q2140" s="1021">
        <f>SUM(Q2126:Q2139)</f>
        <v>3331329936.1999998</v>
      </c>
      <c r="R2140" s="1093">
        <f t="shared" si="215"/>
        <v>1524670063.8000002</v>
      </c>
      <c r="S2140" s="1026"/>
      <c r="T2140" s="1003"/>
    </row>
    <row r="2141" spans="1:20" s="828" customFormat="1" ht="14.25" customHeight="1" x14ac:dyDescent="0.25">
      <c r="A2141" s="858"/>
      <c r="B2141" s="888"/>
      <c r="C2141" s="842"/>
      <c r="D2141" s="888"/>
      <c r="E2141" s="902"/>
      <c r="F2141" s="888"/>
      <c r="G2141" s="903"/>
      <c r="H2141" s="915"/>
      <c r="I2141" s="915"/>
      <c r="J2141" s="915"/>
      <c r="K2141" s="915"/>
      <c r="L2141" s="915"/>
      <c r="M2141" s="915"/>
      <c r="N2141" s="915"/>
      <c r="O2141" s="915"/>
      <c r="P2141" s="915"/>
      <c r="Q2141" s="915"/>
      <c r="R2141" s="1082"/>
      <c r="S2141" s="1027"/>
    </row>
    <row r="2142" spans="1:20" s="828" customFormat="1" ht="14.25" customHeight="1" x14ac:dyDescent="0.25">
      <c r="A2142" s="858"/>
      <c r="B2142" s="842"/>
      <c r="C2142" s="877"/>
      <c r="D2142" s="888"/>
      <c r="E2142" s="902"/>
      <c r="F2142" s="888"/>
      <c r="G2142" s="903"/>
      <c r="H2142" s="915"/>
      <c r="I2142" s="915"/>
      <c r="J2142" s="915"/>
      <c r="K2142" s="915"/>
      <c r="L2142" s="915"/>
      <c r="M2142" s="915"/>
      <c r="N2142" s="915"/>
      <c r="O2142" s="915"/>
      <c r="P2142" s="915"/>
      <c r="Q2142" s="915"/>
      <c r="R2142" s="1082"/>
      <c r="S2142" s="1027"/>
    </row>
    <row r="2143" spans="1:20" s="828" customFormat="1" ht="14.25" customHeight="1" x14ac:dyDescent="0.25">
      <c r="A2143" s="858"/>
      <c r="B2143" s="951"/>
      <c r="C2143" s="847"/>
      <c r="D2143" s="888"/>
      <c r="E2143" s="902"/>
      <c r="F2143" s="888"/>
      <c r="G2143" s="903"/>
      <c r="H2143" s="915"/>
      <c r="I2143" s="915"/>
      <c r="J2143" s="915"/>
      <c r="K2143" s="915"/>
      <c r="L2143" s="915"/>
      <c r="M2143" s="915"/>
      <c r="N2143" s="915"/>
      <c r="S2143" s="1027"/>
    </row>
    <row r="2144" spans="1:20" s="828" customFormat="1" ht="14.25" customHeight="1" x14ac:dyDescent="0.25">
      <c r="A2144" s="858"/>
      <c r="B2144" s="888"/>
      <c r="C2144" s="847"/>
      <c r="D2144" s="847"/>
      <c r="E2144" s="847"/>
      <c r="F2144" s="847"/>
      <c r="G2144" s="903"/>
      <c r="H2144" s="915"/>
      <c r="I2144" s="915"/>
      <c r="J2144" s="915"/>
      <c r="K2144" s="915"/>
      <c r="L2144" s="915"/>
      <c r="M2144" s="915"/>
      <c r="N2144" s="915"/>
      <c r="O2144" s="915"/>
      <c r="P2144" s="915"/>
      <c r="Q2144" s="915"/>
      <c r="R2144" s="1082"/>
      <c r="S2144" s="1027"/>
    </row>
    <row r="2145" spans="1:20" s="828" customFormat="1" ht="14.25" customHeight="1" x14ac:dyDescent="0.25">
      <c r="A2145" s="858"/>
      <c r="B2145" s="888"/>
      <c r="C2145" s="842"/>
      <c r="D2145" s="888"/>
      <c r="E2145" s="902"/>
      <c r="F2145" s="888"/>
      <c r="G2145" s="903"/>
      <c r="H2145" s="915"/>
      <c r="I2145" s="915"/>
      <c r="J2145" s="915"/>
      <c r="K2145" s="915"/>
      <c r="L2145" s="915"/>
      <c r="M2145" s="915"/>
      <c r="N2145" s="915"/>
      <c r="O2145" s="915"/>
      <c r="P2145" s="915"/>
      <c r="Q2145" s="915"/>
      <c r="R2145" s="1082"/>
      <c r="S2145" s="1027"/>
    </row>
    <row r="2146" spans="1:20" s="828" customFormat="1" ht="14.25" customHeight="1" x14ac:dyDescent="0.25">
      <c r="A2146" s="858"/>
      <c r="B2146" s="888"/>
      <c r="C2146" s="842"/>
      <c r="D2146" s="888"/>
      <c r="E2146" s="902"/>
      <c r="F2146" s="888"/>
      <c r="G2146" s="903"/>
      <c r="H2146" s="1100"/>
      <c r="I2146" s="1100"/>
      <c r="J2146" s="1100"/>
      <c r="K2146" s="1100"/>
      <c r="L2146" s="1100"/>
      <c r="M2146" s="1100"/>
      <c r="N2146" s="1100"/>
      <c r="O2146" s="1100"/>
      <c r="P2146" s="1100"/>
      <c r="Q2146" s="1100"/>
      <c r="R2146" s="1082"/>
      <c r="S2146" s="1027"/>
    </row>
    <row r="2147" spans="1:20" s="828" customFormat="1" ht="14.25" customHeight="1" x14ac:dyDescent="0.25">
      <c r="A2147" s="858"/>
      <c r="B2147" s="888"/>
      <c r="C2147" s="842"/>
      <c r="D2147" s="888"/>
      <c r="E2147" s="902"/>
      <c r="F2147" s="888"/>
      <c r="G2147" s="903"/>
      <c r="H2147" s="1100"/>
      <c r="I2147" s="1100"/>
      <c r="J2147" s="1100"/>
      <c r="K2147" s="1100"/>
      <c r="L2147" s="1100"/>
      <c r="M2147" s="1100"/>
      <c r="N2147" s="1100"/>
      <c r="O2147" s="1100"/>
      <c r="P2147" s="1100"/>
      <c r="Q2147" s="1100"/>
      <c r="R2147" s="1082"/>
      <c r="S2147" s="1027"/>
    </row>
    <row r="2148" spans="1:20" s="828" customFormat="1" ht="14.25" customHeight="1" x14ac:dyDescent="0.25">
      <c r="A2148" s="858"/>
      <c r="B2148" s="888"/>
      <c r="C2148" s="842"/>
      <c r="D2148" s="888"/>
      <c r="E2148" s="902"/>
      <c r="F2148" s="888"/>
      <c r="G2148" s="903"/>
      <c r="H2148" s="1100"/>
      <c r="I2148" s="1100"/>
      <c r="J2148" s="1100"/>
      <c r="K2148" s="1100"/>
      <c r="L2148" s="1100"/>
      <c r="M2148" s="1100"/>
      <c r="N2148" s="1100"/>
      <c r="O2148" s="1100"/>
      <c r="P2148" s="1100"/>
      <c r="Q2148" s="1100"/>
      <c r="R2148" s="1082"/>
      <c r="S2148" s="1027"/>
    </row>
    <row r="2149" spans="1:20" s="828" customFormat="1" ht="14.25" customHeight="1" x14ac:dyDescent="0.25">
      <c r="A2149" s="858"/>
      <c r="B2149" s="888"/>
      <c r="C2149" s="842"/>
      <c r="D2149" s="888"/>
      <c r="E2149" s="902"/>
      <c r="F2149" s="888"/>
      <c r="G2149" s="903"/>
      <c r="H2149" s="1100"/>
      <c r="I2149" s="1100"/>
      <c r="J2149" s="1100"/>
      <c r="K2149" s="1100"/>
      <c r="L2149" s="1100"/>
      <c r="M2149" s="1100"/>
      <c r="N2149" s="1100"/>
      <c r="O2149" s="1100"/>
      <c r="P2149" s="1100"/>
      <c r="Q2149" s="1100"/>
      <c r="R2149" s="1082"/>
      <c r="S2149" s="1027"/>
    </row>
    <row r="2150" spans="1:20" s="828" customFormat="1" ht="14.25" customHeight="1" x14ac:dyDescent="0.25">
      <c r="A2150" s="858"/>
      <c r="B2150" s="888"/>
      <c r="C2150" s="842"/>
      <c r="D2150" s="888"/>
      <c r="E2150" s="902"/>
      <c r="F2150" s="888"/>
      <c r="G2150" s="903"/>
      <c r="H2150" s="1100"/>
      <c r="I2150" s="1100"/>
      <c r="J2150" s="1100"/>
      <c r="K2150" s="1100"/>
      <c r="L2150" s="1100"/>
      <c r="M2150" s="1100"/>
      <c r="N2150" s="1100"/>
      <c r="O2150" s="1100"/>
      <c r="P2150" s="1100"/>
      <c r="Q2150" s="1100"/>
      <c r="R2150" s="1082"/>
      <c r="S2150" s="1027"/>
    </row>
    <row r="2151" spans="1:20" s="828" customFormat="1" ht="14.25" customHeight="1" x14ac:dyDescent="0.25">
      <c r="A2151" s="858"/>
      <c r="B2151" s="888"/>
      <c r="C2151" s="842"/>
      <c r="D2151" s="888"/>
      <c r="E2151" s="902"/>
      <c r="F2151" s="888"/>
      <c r="G2151" s="903"/>
      <c r="H2151" s="1100"/>
      <c r="I2151" s="1100"/>
      <c r="J2151" s="1100"/>
      <c r="K2151" s="1100"/>
      <c r="L2151" s="1100"/>
      <c r="M2151" s="1100"/>
      <c r="N2151" s="1100"/>
      <c r="O2151" s="1100"/>
      <c r="P2151" s="1100"/>
      <c r="Q2151" s="1100"/>
      <c r="R2151" s="1082"/>
      <c r="S2151" s="1027"/>
    </row>
    <row r="2152" spans="1:20" s="828" customFormat="1" ht="14.25" customHeight="1" x14ac:dyDescent="0.25">
      <c r="A2152" s="858"/>
      <c r="B2152" s="888"/>
      <c r="C2152" s="842"/>
      <c r="D2152" s="888"/>
      <c r="E2152" s="902"/>
      <c r="F2152" s="888"/>
      <c r="G2152" s="903"/>
      <c r="H2152" s="1100"/>
      <c r="I2152" s="1100"/>
      <c r="J2152" s="1100"/>
      <c r="K2152" s="1100"/>
      <c r="L2152" s="1100"/>
      <c r="M2152" s="1100"/>
      <c r="N2152" s="1100"/>
      <c r="O2152" s="1100"/>
      <c r="P2152" s="1100"/>
      <c r="Q2152" s="1100"/>
      <c r="R2152" s="1082"/>
      <c r="S2152" s="1027"/>
    </row>
    <row r="2153" spans="1:20" s="828" customFormat="1" ht="14.25" customHeight="1" x14ac:dyDescent="0.25">
      <c r="A2153" s="858"/>
      <c r="B2153" s="888"/>
      <c r="C2153" s="842"/>
      <c r="D2153" s="888"/>
      <c r="E2153" s="902"/>
      <c r="F2153" s="888"/>
      <c r="G2153" s="903"/>
      <c r="H2153" s="1100"/>
      <c r="I2153" s="1100"/>
      <c r="J2153" s="1100"/>
      <c r="K2153" s="1100"/>
      <c r="L2153" s="1100"/>
      <c r="M2153" s="1100"/>
      <c r="N2153" s="1100"/>
      <c r="O2153" s="1100"/>
      <c r="P2153" s="1100"/>
      <c r="Q2153" s="1100"/>
      <c r="R2153" s="1082"/>
      <c r="S2153" s="1027"/>
    </row>
    <row r="2154" spans="1:20" s="828" customFormat="1" ht="14.25" customHeight="1" x14ac:dyDescent="0.25">
      <c r="A2154" s="858"/>
      <c r="B2154" s="888"/>
      <c r="C2154" s="842"/>
      <c r="D2154" s="888"/>
      <c r="E2154" s="902"/>
      <c r="F2154" s="888"/>
      <c r="G2154" s="903"/>
      <c r="H2154" s="1100"/>
      <c r="I2154" s="1100"/>
      <c r="J2154" s="1100"/>
      <c r="K2154" s="1100"/>
      <c r="L2154" s="1100"/>
      <c r="M2154" s="1100"/>
      <c r="N2154" s="1100"/>
      <c r="O2154" s="1100"/>
      <c r="P2154" s="1100"/>
      <c r="Q2154" s="1100"/>
      <c r="R2154" s="1082"/>
      <c r="S2154" s="1027"/>
    </row>
    <row r="2155" spans="1:20" s="828" customFormat="1" ht="14.25" customHeight="1" x14ac:dyDescent="0.25">
      <c r="A2155" s="858"/>
      <c r="B2155" s="888"/>
      <c r="C2155" s="842"/>
      <c r="D2155" s="888"/>
      <c r="E2155" s="902"/>
      <c r="F2155" s="888"/>
      <c r="G2155" s="903"/>
      <c r="H2155" s="1100"/>
      <c r="I2155" s="1100"/>
      <c r="J2155" s="1100"/>
      <c r="K2155" s="1100"/>
      <c r="L2155" s="1100"/>
      <c r="M2155" s="1100"/>
      <c r="N2155" s="1100"/>
      <c r="O2155" s="1100"/>
      <c r="P2155" s="1100"/>
      <c r="Q2155" s="1100"/>
      <c r="R2155" s="1082"/>
      <c r="S2155" s="1027"/>
    </row>
    <row r="2156" spans="1:20" s="828" customFormat="1" ht="14.25" customHeight="1" x14ac:dyDescent="0.25">
      <c r="A2156" s="858"/>
      <c r="B2156" s="888"/>
      <c r="C2156" s="842"/>
      <c r="D2156" s="888"/>
      <c r="E2156" s="902"/>
      <c r="F2156" s="888"/>
      <c r="G2156" s="903"/>
      <c r="H2156" s="1100"/>
      <c r="I2156" s="1100"/>
      <c r="J2156" s="1100"/>
      <c r="K2156" s="1100"/>
      <c r="L2156" s="1100"/>
      <c r="M2156" s="1100"/>
      <c r="N2156" s="1100"/>
      <c r="O2156" s="1100"/>
      <c r="P2156" s="1100"/>
      <c r="Q2156" s="1100"/>
      <c r="R2156" s="1082"/>
      <c r="S2156" s="1027"/>
    </row>
    <row r="2157" spans="1:20" s="828" customFormat="1" ht="14.25" customHeight="1" x14ac:dyDescent="0.25">
      <c r="A2157" s="858"/>
      <c r="B2157" s="888"/>
      <c r="C2157" s="842"/>
      <c r="D2157" s="888"/>
      <c r="E2157" s="902"/>
      <c r="F2157" s="888"/>
      <c r="G2157" s="903"/>
      <c r="H2157" s="1100"/>
      <c r="I2157" s="1100"/>
      <c r="J2157" s="1100"/>
      <c r="K2157" s="1100"/>
      <c r="L2157" s="1100"/>
      <c r="M2157" s="1100"/>
      <c r="N2157" s="1100"/>
      <c r="O2157" s="1100"/>
      <c r="P2157" s="1100"/>
      <c r="Q2157" s="1100"/>
      <c r="R2157" s="1082"/>
      <c r="S2157" s="1027"/>
    </row>
    <row r="2158" spans="1:20" ht="14.25" customHeight="1" x14ac:dyDescent="0.25">
      <c r="B2158" s="1238" t="s">
        <v>2128</v>
      </c>
      <c r="C2158" s="1238"/>
      <c r="D2158" s="1238"/>
      <c r="E2158" s="1238"/>
      <c r="F2158" s="1238"/>
      <c r="G2158" s="1238"/>
      <c r="H2158" s="1238"/>
      <c r="I2158" s="1238"/>
      <c r="J2158" s="1238"/>
      <c r="K2158" s="1238"/>
      <c r="L2158" s="1238"/>
      <c r="M2158" s="1238"/>
      <c r="N2158" s="1238"/>
      <c r="O2158" s="1238"/>
      <c r="P2158" s="1238"/>
      <c r="Q2158" s="1238"/>
      <c r="R2158" s="1238"/>
      <c r="S2158" s="1238"/>
    </row>
    <row r="2159" spans="1:20" ht="14.25" customHeight="1" x14ac:dyDescent="0.25">
      <c r="B2159" s="881" t="s">
        <v>1838</v>
      </c>
      <c r="C2159" s="882"/>
      <c r="D2159" s="883"/>
      <c r="E2159" s="883"/>
      <c r="F2159" s="883"/>
      <c r="G2159" s="883"/>
      <c r="H2159" s="884"/>
      <c r="I2159" s="884"/>
      <c r="J2159" s="884"/>
      <c r="K2159" s="884"/>
      <c r="L2159" s="884"/>
      <c r="M2159" s="885"/>
      <c r="N2159" s="884"/>
      <c r="O2159" s="884"/>
      <c r="P2159" s="884"/>
      <c r="Q2159" s="884"/>
      <c r="R2159" s="1074"/>
      <c r="S2159" s="886"/>
    </row>
    <row r="2160" spans="1:20" s="802" customFormat="1" ht="30" x14ac:dyDescent="0.25">
      <c r="B2160" s="1234" t="s">
        <v>970</v>
      </c>
      <c r="C2160" s="1239" t="s">
        <v>938</v>
      </c>
      <c r="D2160" s="1236" t="s">
        <v>1024</v>
      </c>
      <c r="E2160" s="1230" t="s">
        <v>1025</v>
      </c>
      <c r="F2160" s="1236" t="s">
        <v>1026</v>
      </c>
      <c r="G2160" s="1232" t="s">
        <v>1027</v>
      </c>
      <c r="H2160" s="803" t="s">
        <v>1862</v>
      </c>
      <c r="I2160" s="804" t="s">
        <v>1833</v>
      </c>
      <c r="J2160" s="803" t="s">
        <v>1862</v>
      </c>
      <c r="K2160" s="1228" t="s">
        <v>1948</v>
      </c>
      <c r="L2160" s="1228" t="s">
        <v>1947</v>
      </c>
      <c r="M2160" s="805" t="s">
        <v>1818</v>
      </c>
      <c r="N2160" s="1228" t="s">
        <v>1819</v>
      </c>
      <c r="O2160" s="806" t="s">
        <v>2115</v>
      </c>
      <c r="P2160" s="1090" t="s">
        <v>2135</v>
      </c>
      <c r="Q2160" s="1090" t="s">
        <v>2136</v>
      </c>
      <c r="R2160" s="1065" t="s">
        <v>2132</v>
      </c>
      <c r="S2160" s="807" t="s">
        <v>1850</v>
      </c>
      <c r="T2160" s="1110" t="s">
        <v>1028</v>
      </c>
    </row>
    <row r="2161" spans="1:20" s="802" customFormat="1" x14ac:dyDescent="0.25">
      <c r="B2161" s="1235"/>
      <c r="C2161" s="1240"/>
      <c r="D2161" s="1237"/>
      <c r="E2161" s="1231"/>
      <c r="F2161" s="1237"/>
      <c r="G2161" s="1233"/>
      <c r="H2161" s="808" t="s">
        <v>939</v>
      </c>
      <c r="I2161" s="808" t="s">
        <v>939</v>
      </c>
      <c r="J2161" s="808" t="s">
        <v>939</v>
      </c>
      <c r="K2161" s="1229"/>
      <c r="L2161" s="1229"/>
      <c r="M2161" s="809" t="s">
        <v>939</v>
      </c>
      <c r="N2161" s="1229"/>
      <c r="O2161" s="808" t="s">
        <v>939</v>
      </c>
      <c r="P2161" s="808" t="s">
        <v>939</v>
      </c>
      <c r="Q2161" s="808" t="s">
        <v>939</v>
      </c>
      <c r="R2161" s="1066" t="s">
        <v>939</v>
      </c>
      <c r="S2161" s="810"/>
      <c r="T2161" s="1107"/>
    </row>
    <row r="2162" spans="1:20" x14ac:dyDescent="0.25">
      <c r="A2162" s="858" t="s">
        <v>1839</v>
      </c>
      <c r="B2162" s="1028" t="s">
        <v>2</v>
      </c>
      <c r="C2162" s="975" t="s">
        <v>60</v>
      </c>
      <c r="D2162" s="998" t="s">
        <v>16</v>
      </c>
      <c r="E2162" s="999">
        <v>0</v>
      </c>
      <c r="F2162" s="1029">
        <v>23540000</v>
      </c>
      <c r="G2162" s="1030" t="s">
        <v>266</v>
      </c>
      <c r="H2162" s="1031"/>
      <c r="I2162" s="1031"/>
      <c r="J2162" s="1031"/>
      <c r="K2162" s="826">
        <f t="shared" ref="K2162:K2166" si="217">M2162-L2162</f>
        <v>1225000</v>
      </c>
      <c r="L2162" s="1016"/>
      <c r="M2162" s="1017">
        <v>1225000</v>
      </c>
      <c r="N2162" s="1016"/>
      <c r="O2162" s="1016"/>
      <c r="P2162" s="830"/>
      <c r="Q2162" s="830"/>
      <c r="R2162" s="1068"/>
      <c r="S2162" s="1002"/>
      <c r="T2162" s="1104"/>
    </row>
    <row r="2163" spans="1:20" x14ac:dyDescent="0.25">
      <c r="A2163" s="858" t="s">
        <v>1839</v>
      </c>
      <c r="B2163" s="812" t="s">
        <v>3</v>
      </c>
      <c r="C2163" s="822" t="s">
        <v>4</v>
      </c>
      <c r="D2163" s="829" t="s">
        <v>16</v>
      </c>
      <c r="E2163" s="968">
        <v>0</v>
      </c>
      <c r="F2163" s="816">
        <v>23510200</v>
      </c>
      <c r="G2163" s="817" t="s">
        <v>266</v>
      </c>
      <c r="H2163" s="1032"/>
      <c r="I2163" s="1032"/>
      <c r="J2163" s="1032"/>
      <c r="K2163" s="826">
        <f t="shared" si="217"/>
        <v>1500000</v>
      </c>
      <c r="L2163" s="830"/>
      <c r="M2163" s="826">
        <v>1500000</v>
      </c>
      <c r="N2163" s="830"/>
      <c r="O2163" s="830"/>
      <c r="P2163" s="830"/>
      <c r="Q2163" s="830"/>
      <c r="R2163" s="1068"/>
      <c r="S2163" s="820"/>
      <c r="T2163" s="1104"/>
    </row>
    <row r="2164" spans="1:20" x14ac:dyDescent="0.25">
      <c r="A2164" s="858" t="s">
        <v>1839</v>
      </c>
      <c r="B2164" s="812" t="s">
        <v>11</v>
      </c>
      <c r="C2164" s="822" t="s">
        <v>12</v>
      </c>
      <c r="D2164" s="829" t="s">
        <v>16</v>
      </c>
      <c r="E2164" s="968">
        <v>0</v>
      </c>
      <c r="F2164" s="816">
        <v>23540000</v>
      </c>
      <c r="G2164" s="817" t="s">
        <v>266</v>
      </c>
      <c r="H2164" s="1032"/>
      <c r="I2164" s="1032"/>
      <c r="J2164" s="1032"/>
      <c r="K2164" s="826">
        <f t="shared" si="217"/>
        <v>5000000</v>
      </c>
      <c r="L2164" s="830"/>
      <c r="M2164" s="826">
        <v>5000000</v>
      </c>
      <c r="N2164" s="830"/>
      <c r="O2164" s="830"/>
      <c r="P2164" s="830"/>
      <c r="Q2164" s="830"/>
      <c r="R2164" s="1068"/>
      <c r="S2164" s="820"/>
      <c r="T2164" s="1104"/>
    </row>
    <row r="2165" spans="1:20" s="828" customFormat="1" x14ac:dyDescent="0.25">
      <c r="A2165" s="858" t="s">
        <v>1839</v>
      </c>
      <c r="B2165" s="812" t="s">
        <v>19</v>
      </c>
      <c r="C2165" s="822" t="s">
        <v>20</v>
      </c>
      <c r="D2165" s="829" t="s">
        <v>16</v>
      </c>
      <c r="E2165" s="968">
        <v>0</v>
      </c>
      <c r="F2165" s="816">
        <v>23540000</v>
      </c>
      <c r="G2165" s="817" t="s">
        <v>266</v>
      </c>
      <c r="H2165" s="1032"/>
      <c r="I2165" s="1032"/>
      <c r="J2165" s="1032"/>
      <c r="K2165" s="826">
        <f t="shared" si="217"/>
        <v>25000</v>
      </c>
      <c r="L2165" s="830"/>
      <c r="M2165" s="826">
        <v>25000</v>
      </c>
      <c r="N2165" s="830"/>
      <c r="O2165" s="830"/>
      <c r="P2165" s="830"/>
      <c r="Q2165" s="830"/>
      <c r="R2165" s="1068"/>
      <c r="S2165" s="820"/>
      <c r="T2165" s="822"/>
    </row>
    <row r="2166" spans="1:20" s="828" customFormat="1" x14ac:dyDescent="0.25">
      <c r="A2166" s="858" t="s">
        <v>1839</v>
      </c>
      <c r="B2166" s="812" t="s">
        <v>37</v>
      </c>
      <c r="C2166" s="822" t="s">
        <v>38</v>
      </c>
      <c r="D2166" s="829" t="s">
        <v>16</v>
      </c>
      <c r="E2166" s="968">
        <v>0</v>
      </c>
      <c r="F2166" s="816">
        <v>23540000</v>
      </c>
      <c r="G2166" s="817" t="s">
        <v>266</v>
      </c>
      <c r="H2166" s="1032"/>
      <c r="I2166" s="1032"/>
      <c r="J2166" s="1032"/>
      <c r="K2166" s="826">
        <f t="shared" si="217"/>
        <v>250000</v>
      </c>
      <c r="L2166" s="830"/>
      <c r="M2166" s="826">
        <v>250000</v>
      </c>
      <c r="N2166" s="830"/>
      <c r="O2166" s="830"/>
      <c r="P2166" s="830"/>
      <c r="Q2166" s="830"/>
      <c r="R2166" s="1068"/>
      <c r="S2166" s="820"/>
      <c r="T2166" s="822"/>
    </row>
    <row r="2167" spans="1:20" s="828" customFormat="1" x14ac:dyDescent="0.25">
      <c r="A2167" s="858" t="s">
        <v>1839</v>
      </c>
      <c r="B2167" s="949"/>
      <c r="C2167" s="833" t="s">
        <v>312</v>
      </c>
      <c r="D2167" s="887"/>
      <c r="E2167" s="897"/>
      <c r="F2167" s="887"/>
      <c r="G2167" s="898"/>
      <c r="H2167" s="1033"/>
      <c r="I2167" s="1033"/>
      <c r="J2167" s="1033"/>
      <c r="K2167" s="988">
        <f>SUM(K2162:K2166)</f>
        <v>8000000</v>
      </c>
      <c r="L2167" s="768"/>
      <c r="M2167" s="768">
        <f t="shared" ref="M2167:S2167" si="218">SUM(M2162:M2166)</f>
        <v>8000000</v>
      </c>
      <c r="N2167" s="768"/>
      <c r="O2167" s="899"/>
      <c r="P2167" s="899"/>
      <c r="Q2167" s="899"/>
      <c r="R2167" s="1069"/>
      <c r="S2167" s="908">
        <f t="shared" si="218"/>
        <v>0</v>
      </c>
      <c r="T2167" s="1003"/>
    </row>
    <row r="2168" spans="1:20" s="828" customFormat="1" x14ac:dyDescent="0.25">
      <c r="B2168" s="951"/>
      <c r="C2168" s="1034"/>
      <c r="D2168" s="888"/>
      <c r="E2168" s="902"/>
      <c r="F2168" s="888"/>
      <c r="G2168" s="903"/>
      <c r="H2168" s="924"/>
      <c r="I2168" s="924"/>
      <c r="J2168" s="924"/>
      <c r="K2168" s="924"/>
      <c r="L2168" s="771"/>
      <c r="M2168" s="771"/>
      <c r="N2168" s="771"/>
      <c r="O2168" s="771"/>
      <c r="P2168" s="771"/>
      <c r="Q2168" s="771"/>
      <c r="R2168" s="1075"/>
      <c r="S2168" s="904"/>
    </row>
    <row r="2169" spans="1:20" x14ac:dyDescent="0.25">
      <c r="B2169" s="1238" t="s">
        <v>2129</v>
      </c>
      <c r="C2169" s="1238"/>
      <c r="D2169" s="1238"/>
      <c r="E2169" s="1238"/>
      <c r="F2169" s="1238"/>
      <c r="G2169" s="1238"/>
      <c r="H2169" s="1238"/>
      <c r="I2169" s="1238"/>
      <c r="J2169" s="1238"/>
      <c r="K2169" s="1238"/>
      <c r="L2169" s="1238"/>
      <c r="M2169" s="1238"/>
      <c r="N2169" s="1238"/>
      <c r="O2169" s="1238"/>
      <c r="P2169" s="1238"/>
      <c r="Q2169" s="1238"/>
      <c r="R2169" s="1238"/>
      <c r="S2169" s="1238"/>
    </row>
    <row r="2170" spans="1:20" x14ac:dyDescent="0.25">
      <c r="B2170" s="881" t="s">
        <v>1838</v>
      </c>
      <c r="C2170" s="882"/>
      <c r="D2170" s="883"/>
      <c r="E2170" s="883"/>
      <c r="F2170" s="883"/>
      <c r="G2170" s="883"/>
      <c r="H2170" s="884"/>
      <c r="I2170" s="884"/>
      <c r="J2170" s="884"/>
      <c r="K2170" s="884"/>
      <c r="L2170" s="884"/>
      <c r="M2170" s="885"/>
      <c r="N2170" s="884"/>
      <c r="O2170" s="884"/>
      <c r="P2170" s="884"/>
      <c r="Q2170" s="884"/>
      <c r="R2170" s="1074"/>
      <c r="S2170" s="886"/>
    </row>
    <row r="2171" spans="1:20" s="802" customFormat="1" ht="30" x14ac:dyDescent="0.25">
      <c r="B2171" s="1234" t="s">
        <v>970</v>
      </c>
      <c r="C2171" s="1239" t="s">
        <v>938</v>
      </c>
      <c r="D2171" s="1236" t="s">
        <v>1024</v>
      </c>
      <c r="E2171" s="1230" t="s">
        <v>1025</v>
      </c>
      <c r="F2171" s="1236" t="s">
        <v>1026</v>
      </c>
      <c r="G2171" s="1232" t="s">
        <v>1027</v>
      </c>
      <c r="H2171" s="803" t="s">
        <v>1862</v>
      </c>
      <c r="I2171" s="804" t="s">
        <v>1833</v>
      </c>
      <c r="J2171" s="803" t="s">
        <v>1862</v>
      </c>
      <c r="K2171" s="1228" t="s">
        <v>1948</v>
      </c>
      <c r="L2171" s="1228" t="s">
        <v>1947</v>
      </c>
      <c r="M2171" s="805" t="s">
        <v>1818</v>
      </c>
      <c r="N2171" s="1228" t="s">
        <v>1819</v>
      </c>
      <c r="O2171" s="806" t="s">
        <v>2115</v>
      </c>
      <c r="P2171" s="1090" t="s">
        <v>2135</v>
      </c>
      <c r="Q2171" s="1090" t="s">
        <v>2136</v>
      </c>
      <c r="R2171" s="1065" t="s">
        <v>2132</v>
      </c>
      <c r="S2171" s="807" t="s">
        <v>1850</v>
      </c>
      <c r="T2171" s="1110" t="s">
        <v>1028</v>
      </c>
    </row>
    <row r="2172" spans="1:20" s="802" customFormat="1" x14ac:dyDescent="0.25">
      <c r="B2172" s="1235"/>
      <c r="C2172" s="1240"/>
      <c r="D2172" s="1237"/>
      <c r="E2172" s="1231"/>
      <c r="F2172" s="1237"/>
      <c r="G2172" s="1233"/>
      <c r="H2172" s="808" t="s">
        <v>939</v>
      </c>
      <c r="I2172" s="808" t="s">
        <v>939</v>
      </c>
      <c r="J2172" s="808" t="s">
        <v>939</v>
      </c>
      <c r="K2172" s="1229"/>
      <c r="L2172" s="1229"/>
      <c r="M2172" s="809" t="s">
        <v>939</v>
      </c>
      <c r="N2172" s="1229"/>
      <c r="O2172" s="808" t="s">
        <v>939</v>
      </c>
      <c r="P2172" s="808" t="s">
        <v>939</v>
      </c>
      <c r="Q2172" s="808" t="s">
        <v>939</v>
      </c>
      <c r="R2172" s="1066" t="s">
        <v>939</v>
      </c>
      <c r="S2172" s="810"/>
      <c r="T2172" s="1107"/>
    </row>
    <row r="2173" spans="1:20" x14ac:dyDescent="0.25">
      <c r="A2173" s="858" t="s">
        <v>1839</v>
      </c>
      <c r="B2173" s="890" t="s">
        <v>456</v>
      </c>
      <c r="C2173" s="975" t="s">
        <v>457</v>
      </c>
      <c r="D2173" s="998" t="s">
        <v>16</v>
      </c>
      <c r="E2173" s="999">
        <v>0</v>
      </c>
      <c r="F2173" s="1029">
        <v>23540000</v>
      </c>
      <c r="G2173" s="896" t="s">
        <v>235</v>
      </c>
      <c r="H2173" s="1031"/>
      <c r="I2173" s="1031">
        <v>0</v>
      </c>
      <c r="J2173" s="1031"/>
      <c r="K2173" s="826">
        <f t="shared" ref="K2173" si="219">M2173-L2173</f>
        <v>150000000</v>
      </c>
      <c r="L2173" s="1016"/>
      <c r="M2173" s="1017">
        <v>150000000</v>
      </c>
      <c r="N2173" s="1016"/>
      <c r="O2173" s="1016"/>
      <c r="P2173" s="830"/>
      <c r="Q2173" s="830"/>
      <c r="R2173" s="1068"/>
      <c r="S2173" s="1002"/>
      <c r="T2173" s="1117"/>
    </row>
    <row r="2174" spans="1:20" x14ac:dyDescent="0.25">
      <c r="A2174" s="858" t="s">
        <v>1839</v>
      </c>
      <c r="B2174" s="860"/>
      <c r="C2174" s="833" t="s">
        <v>26</v>
      </c>
      <c r="D2174" s="861"/>
      <c r="E2174" s="862"/>
      <c r="F2174" s="863"/>
      <c r="G2174" s="916"/>
      <c r="H2174" s="1035"/>
      <c r="I2174" s="1035"/>
      <c r="J2174" s="1035"/>
      <c r="K2174" s="992">
        <f>SUM(K2173)</f>
        <v>150000000</v>
      </c>
      <c r="L2174" s="837"/>
      <c r="M2174" s="838">
        <f>SUM(M2173)</f>
        <v>150000000</v>
      </c>
      <c r="N2174" s="837"/>
      <c r="O2174" s="839"/>
      <c r="P2174" s="839"/>
      <c r="Q2174" s="839"/>
      <c r="R2174" s="1069"/>
      <c r="S2174" s="893"/>
      <c r="T2174" s="1106"/>
    </row>
    <row r="2175" spans="1:20" s="828" customFormat="1" x14ac:dyDescent="0.25">
      <c r="B2175" s="951"/>
      <c r="C2175" s="1034"/>
      <c r="D2175" s="888"/>
      <c r="E2175" s="902"/>
      <c r="F2175" s="888"/>
      <c r="G2175" s="903"/>
      <c r="H2175" s="924"/>
      <c r="I2175" s="924"/>
      <c r="J2175" s="924"/>
      <c r="K2175" s="924"/>
      <c r="L2175" s="771"/>
      <c r="M2175" s="771"/>
      <c r="N2175" s="771"/>
      <c r="O2175" s="771"/>
      <c r="P2175" s="771"/>
      <c r="Q2175" s="771"/>
      <c r="R2175" s="1075"/>
      <c r="S2175" s="904"/>
    </row>
    <row r="2176" spans="1:20" s="828" customFormat="1" x14ac:dyDescent="0.25">
      <c r="B2176" s="951"/>
      <c r="C2176" s="1034"/>
      <c r="D2176" s="888"/>
      <c r="E2176" s="902"/>
      <c r="F2176" s="888"/>
      <c r="G2176" s="903"/>
      <c r="H2176" s="924"/>
      <c r="I2176" s="924"/>
      <c r="J2176" s="924"/>
      <c r="K2176" s="924"/>
      <c r="L2176" s="771"/>
      <c r="M2176" s="771"/>
      <c r="N2176" s="771"/>
      <c r="O2176" s="771"/>
      <c r="P2176" s="771"/>
      <c r="Q2176" s="771"/>
      <c r="R2176" s="1075"/>
      <c r="S2176" s="904"/>
    </row>
    <row r="2177" spans="2:19" s="828" customFormat="1" x14ac:dyDescent="0.25">
      <c r="B2177" s="951"/>
      <c r="C2177" s="1034"/>
      <c r="D2177" s="888"/>
      <c r="E2177" s="902"/>
      <c r="F2177" s="888"/>
      <c r="G2177" s="903"/>
      <c r="H2177" s="924"/>
      <c r="I2177" s="924"/>
      <c r="J2177" s="924"/>
      <c r="K2177" s="924"/>
      <c r="L2177" s="771"/>
      <c r="M2177" s="771"/>
      <c r="N2177" s="771"/>
      <c r="O2177" s="771"/>
      <c r="P2177" s="771"/>
      <c r="Q2177" s="771"/>
      <c r="R2177" s="1075"/>
      <c r="S2177" s="904"/>
    </row>
    <row r="2178" spans="2:19" s="828" customFormat="1" x14ac:dyDescent="0.25">
      <c r="B2178" s="951"/>
      <c r="C2178" s="1034"/>
      <c r="D2178" s="888"/>
      <c r="E2178" s="902"/>
      <c r="F2178" s="888"/>
      <c r="G2178" s="903"/>
      <c r="H2178" s="924"/>
      <c r="I2178" s="924"/>
      <c r="J2178" s="924"/>
      <c r="K2178" s="924"/>
      <c r="L2178" s="771"/>
      <c r="M2178" s="771"/>
      <c r="N2178" s="771"/>
      <c r="O2178" s="771"/>
      <c r="P2178" s="771"/>
      <c r="Q2178" s="771"/>
      <c r="R2178" s="1075"/>
      <c r="S2178" s="904"/>
    </row>
    <row r="2179" spans="2:19" s="828" customFormat="1" x14ac:dyDescent="0.25">
      <c r="B2179" s="951"/>
      <c r="C2179" s="1034"/>
      <c r="D2179" s="888"/>
      <c r="E2179" s="902"/>
      <c r="F2179" s="888"/>
      <c r="G2179" s="903"/>
      <c r="H2179" s="924"/>
      <c r="I2179" s="924"/>
      <c r="J2179" s="924"/>
      <c r="K2179" s="924"/>
      <c r="L2179" s="771"/>
      <c r="M2179" s="771"/>
      <c r="N2179" s="771"/>
      <c r="O2179" s="771"/>
      <c r="P2179" s="771"/>
      <c r="Q2179" s="771"/>
      <c r="R2179" s="1075"/>
      <c r="S2179" s="904"/>
    </row>
    <row r="2180" spans="2:19" s="828" customFormat="1" x14ac:dyDescent="0.25">
      <c r="B2180" s="951"/>
      <c r="C2180" s="1034"/>
      <c r="D2180" s="888"/>
      <c r="E2180" s="902"/>
      <c r="F2180" s="888"/>
      <c r="G2180" s="903"/>
      <c r="H2180" s="924"/>
      <c r="I2180" s="924"/>
      <c r="J2180" s="924"/>
      <c r="K2180" s="924"/>
      <c r="L2180" s="771"/>
      <c r="M2180" s="771"/>
      <c r="N2180" s="771"/>
      <c r="O2180" s="771"/>
      <c r="P2180" s="771"/>
      <c r="Q2180" s="771"/>
      <c r="R2180" s="1075"/>
      <c r="S2180" s="904"/>
    </row>
    <row r="2181" spans="2:19" s="828" customFormat="1" x14ac:dyDescent="0.25">
      <c r="B2181" s="951"/>
      <c r="C2181" s="1034"/>
      <c r="D2181" s="888"/>
      <c r="E2181" s="902"/>
      <c r="F2181" s="888"/>
      <c r="G2181" s="903"/>
      <c r="H2181" s="924"/>
      <c r="I2181" s="924"/>
      <c r="J2181" s="924"/>
      <c r="K2181" s="924"/>
      <c r="L2181" s="771"/>
      <c r="M2181" s="771"/>
      <c r="N2181" s="771"/>
      <c r="O2181" s="771"/>
      <c r="P2181" s="771"/>
      <c r="Q2181" s="771"/>
      <c r="R2181" s="1075"/>
      <c r="S2181" s="904"/>
    </row>
    <row r="2182" spans="2:19" s="828" customFormat="1" x14ac:dyDescent="0.25">
      <c r="B2182" s="951"/>
      <c r="C2182" s="1034"/>
      <c r="D2182" s="888"/>
      <c r="E2182" s="902"/>
      <c r="F2182" s="888"/>
      <c r="G2182" s="903"/>
      <c r="H2182" s="924"/>
      <c r="I2182" s="924"/>
      <c r="J2182" s="924"/>
      <c r="K2182" s="924"/>
      <c r="L2182" s="771"/>
      <c r="M2182" s="771"/>
      <c r="N2182" s="771"/>
      <c r="O2182" s="771"/>
      <c r="P2182" s="771"/>
      <c r="Q2182" s="771"/>
      <c r="R2182" s="1075"/>
      <c r="S2182" s="904"/>
    </row>
    <row r="2183" spans="2:19" s="828" customFormat="1" x14ac:dyDescent="0.25">
      <c r="B2183" s="951"/>
      <c r="C2183" s="1034"/>
      <c r="D2183" s="888"/>
      <c r="E2183" s="902"/>
      <c r="F2183" s="888"/>
      <c r="G2183" s="903"/>
      <c r="H2183" s="924"/>
      <c r="I2183" s="924"/>
      <c r="J2183" s="924"/>
      <c r="K2183" s="924"/>
      <c r="L2183" s="771"/>
      <c r="M2183" s="771"/>
      <c r="N2183" s="771"/>
      <c r="O2183" s="771"/>
      <c r="P2183" s="771"/>
      <c r="Q2183" s="771"/>
      <c r="R2183" s="1075"/>
      <c r="S2183" s="904"/>
    </row>
    <row r="2184" spans="2:19" s="828" customFormat="1" x14ac:dyDescent="0.25">
      <c r="B2184" s="951"/>
      <c r="C2184" s="1034"/>
      <c r="D2184" s="888"/>
      <c r="E2184" s="902"/>
      <c r="F2184" s="888"/>
      <c r="G2184" s="903"/>
      <c r="H2184" s="924"/>
      <c r="I2184" s="924"/>
      <c r="J2184" s="924"/>
      <c r="K2184" s="924"/>
      <c r="L2184" s="771"/>
      <c r="M2184" s="771"/>
      <c r="N2184" s="771"/>
      <c r="O2184" s="771"/>
      <c r="P2184" s="771"/>
      <c r="Q2184" s="771"/>
      <c r="R2184" s="1075"/>
      <c r="S2184" s="904"/>
    </row>
    <row r="2185" spans="2:19" s="828" customFormat="1" x14ac:dyDescent="0.25">
      <c r="B2185" s="951"/>
      <c r="C2185" s="1034"/>
      <c r="D2185" s="888"/>
      <c r="E2185" s="902"/>
      <c r="F2185" s="888"/>
      <c r="G2185" s="903"/>
      <c r="H2185" s="924"/>
      <c r="I2185" s="924"/>
      <c r="J2185" s="924"/>
      <c r="K2185" s="924"/>
      <c r="L2185" s="771"/>
      <c r="M2185" s="771"/>
      <c r="N2185" s="771"/>
      <c r="O2185" s="771"/>
      <c r="P2185" s="771"/>
      <c r="Q2185" s="771"/>
      <c r="R2185" s="1075"/>
      <c r="S2185" s="904"/>
    </row>
    <row r="2186" spans="2:19" s="828" customFormat="1" x14ac:dyDescent="0.25">
      <c r="B2186" s="951"/>
      <c r="C2186" s="1034"/>
      <c r="D2186" s="888"/>
      <c r="E2186" s="902"/>
      <c r="F2186" s="888"/>
      <c r="G2186" s="903"/>
      <c r="H2186" s="924"/>
      <c r="I2186" s="924"/>
      <c r="J2186" s="924"/>
      <c r="K2186" s="924"/>
      <c r="L2186" s="771"/>
      <c r="M2186" s="771"/>
      <c r="N2186" s="771"/>
      <c r="O2186" s="771"/>
      <c r="P2186" s="771"/>
      <c r="Q2186" s="771"/>
      <c r="R2186" s="1075"/>
      <c r="S2186" s="904"/>
    </row>
    <row r="2187" spans="2:19" s="828" customFormat="1" x14ac:dyDescent="0.25">
      <c r="B2187" s="951"/>
      <c r="C2187" s="1034"/>
      <c r="D2187" s="888"/>
      <c r="E2187" s="902"/>
      <c r="F2187" s="888"/>
      <c r="G2187" s="903"/>
      <c r="H2187" s="924"/>
      <c r="I2187" s="924"/>
      <c r="J2187" s="924"/>
      <c r="K2187" s="924"/>
      <c r="L2187" s="771"/>
      <c r="M2187" s="771"/>
      <c r="N2187" s="771"/>
      <c r="O2187" s="771"/>
      <c r="P2187" s="771"/>
      <c r="Q2187" s="771"/>
      <c r="R2187" s="1075"/>
      <c r="S2187" s="904"/>
    </row>
    <row r="2188" spans="2:19" s="828" customFormat="1" x14ac:dyDescent="0.25">
      <c r="B2188" s="951"/>
      <c r="C2188" s="1034"/>
      <c r="D2188" s="888"/>
      <c r="E2188" s="902"/>
      <c r="F2188" s="888"/>
      <c r="G2188" s="903"/>
      <c r="H2188" s="924"/>
      <c r="I2188" s="924"/>
      <c r="J2188" s="924"/>
      <c r="K2188" s="924"/>
      <c r="L2188" s="771"/>
      <c r="M2188" s="771"/>
      <c r="N2188" s="771"/>
      <c r="O2188" s="771"/>
      <c r="P2188" s="771"/>
      <c r="Q2188" s="771"/>
      <c r="R2188" s="1075"/>
      <c r="S2188" s="904"/>
    </row>
    <row r="2189" spans="2:19" s="828" customFormat="1" x14ac:dyDescent="0.25">
      <c r="B2189" s="951"/>
      <c r="C2189" s="1034"/>
      <c r="D2189" s="888"/>
      <c r="E2189" s="902"/>
      <c r="F2189" s="888"/>
      <c r="G2189" s="903"/>
      <c r="H2189" s="924"/>
      <c r="I2189" s="924"/>
      <c r="J2189" s="924"/>
      <c r="K2189" s="924"/>
      <c r="L2189" s="771"/>
      <c r="M2189" s="771"/>
      <c r="N2189" s="771"/>
      <c r="O2189" s="771"/>
      <c r="P2189" s="771"/>
      <c r="Q2189" s="771"/>
      <c r="R2189" s="1075"/>
      <c r="S2189" s="904"/>
    </row>
    <row r="2190" spans="2:19" s="828" customFormat="1" x14ac:dyDescent="0.25">
      <c r="B2190" s="951"/>
      <c r="C2190" s="1034"/>
      <c r="D2190" s="888"/>
      <c r="E2190" s="902"/>
      <c r="F2190" s="888"/>
      <c r="G2190" s="903"/>
      <c r="H2190" s="924"/>
      <c r="I2190" s="924"/>
      <c r="J2190" s="924"/>
      <c r="K2190" s="924"/>
      <c r="L2190" s="771"/>
      <c r="M2190" s="771"/>
      <c r="N2190" s="771"/>
      <c r="O2190" s="771"/>
      <c r="P2190" s="771"/>
      <c r="Q2190" s="771"/>
      <c r="R2190" s="1075"/>
      <c r="S2190" s="904"/>
    </row>
    <row r="2191" spans="2:19" x14ac:dyDescent="0.25">
      <c r="B2191" s="1238" t="s">
        <v>2128</v>
      </c>
      <c r="C2191" s="1238"/>
      <c r="D2191" s="1238"/>
      <c r="E2191" s="1238"/>
      <c r="F2191" s="1238"/>
      <c r="G2191" s="1238"/>
      <c r="H2191" s="1238"/>
      <c r="I2191" s="1238"/>
      <c r="J2191" s="1238"/>
      <c r="K2191" s="1238"/>
      <c r="L2191" s="1238"/>
      <c r="M2191" s="1238"/>
      <c r="N2191" s="1238"/>
      <c r="O2191" s="1238"/>
      <c r="P2191" s="1238"/>
      <c r="Q2191" s="1238"/>
      <c r="R2191" s="1238"/>
      <c r="S2191" s="1238"/>
    </row>
    <row r="2192" spans="2:19" x14ac:dyDescent="0.25">
      <c r="B2192" s="881" t="s">
        <v>1612</v>
      </c>
      <c r="C2192" s="882"/>
      <c r="D2192" s="883"/>
      <c r="E2192" s="883"/>
      <c r="F2192" s="883"/>
      <c r="G2192" s="883"/>
      <c r="H2192" s="884"/>
      <c r="I2192" s="884"/>
      <c r="J2192" s="884"/>
      <c r="K2192" s="884"/>
      <c r="L2192" s="884"/>
      <c r="M2192" s="885"/>
      <c r="N2192" s="884"/>
      <c r="O2192" s="884"/>
      <c r="P2192" s="884"/>
      <c r="Q2192" s="884"/>
      <c r="R2192" s="1074"/>
      <c r="S2192" s="886"/>
    </row>
    <row r="2193" spans="1:20" s="802" customFormat="1" ht="30" x14ac:dyDescent="0.25">
      <c r="B2193" s="1234" t="s">
        <v>970</v>
      </c>
      <c r="C2193" s="1239" t="s">
        <v>938</v>
      </c>
      <c r="D2193" s="1236" t="s">
        <v>1024</v>
      </c>
      <c r="E2193" s="1230" t="s">
        <v>1025</v>
      </c>
      <c r="F2193" s="1236" t="s">
        <v>1026</v>
      </c>
      <c r="G2193" s="1232" t="s">
        <v>1027</v>
      </c>
      <c r="H2193" s="803" t="s">
        <v>1862</v>
      </c>
      <c r="I2193" s="804" t="s">
        <v>1833</v>
      </c>
      <c r="J2193" s="803" t="s">
        <v>1862</v>
      </c>
      <c r="K2193" s="1228" t="s">
        <v>1948</v>
      </c>
      <c r="L2193" s="1228" t="s">
        <v>1947</v>
      </c>
      <c r="M2193" s="805" t="s">
        <v>1818</v>
      </c>
      <c r="N2193" s="1228" t="s">
        <v>1819</v>
      </c>
      <c r="O2193" s="806" t="s">
        <v>2115</v>
      </c>
      <c r="P2193" s="1090" t="s">
        <v>2135</v>
      </c>
      <c r="Q2193" s="1090" t="s">
        <v>2136</v>
      </c>
      <c r="R2193" s="1065" t="s">
        <v>2132</v>
      </c>
      <c r="S2193" s="807" t="s">
        <v>1850</v>
      </c>
      <c r="T2193" s="1110" t="s">
        <v>1028</v>
      </c>
    </row>
    <row r="2194" spans="1:20" s="802" customFormat="1" x14ac:dyDescent="0.25">
      <c r="B2194" s="1235"/>
      <c r="C2194" s="1240"/>
      <c r="D2194" s="1237"/>
      <c r="E2194" s="1231"/>
      <c r="F2194" s="1237"/>
      <c r="G2194" s="1233"/>
      <c r="H2194" s="808" t="s">
        <v>939</v>
      </c>
      <c r="I2194" s="808" t="s">
        <v>939</v>
      </c>
      <c r="J2194" s="808" t="s">
        <v>939</v>
      </c>
      <c r="K2194" s="1229"/>
      <c r="L2194" s="1229"/>
      <c r="M2194" s="809" t="s">
        <v>939</v>
      </c>
      <c r="N2194" s="1229"/>
      <c r="O2194" s="808" t="s">
        <v>939</v>
      </c>
      <c r="P2194" s="808" t="s">
        <v>939</v>
      </c>
      <c r="Q2194" s="808" t="s">
        <v>939</v>
      </c>
      <c r="R2194" s="1066" t="s">
        <v>939</v>
      </c>
      <c r="S2194" s="810"/>
      <c r="T2194" s="1107"/>
    </row>
    <row r="2195" spans="1:20" x14ac:dyDescent="0.25">
      <c r="A2195" s="858" t="s">
        <v>395</v>
      </c>
      <c r="B2195" s="812" t="s">
        <v>24</v>
      </c>
      <c r="C2195" s="813" t="s">
        <v>290</v>
      </c>
      <c r="D2195" s="814" t="s">
        <v>1</v>
      </c>
      <c r="E2195" s="968">
        <v>0</v>
      </c>
      <c r="F2195" s="816" t="s">
        <v>27</v>
      </c>
      <c r="G2195" s="817" t="s">
        <v>266</v>
      </c>
      <c r="H2195" s="818">
        <v>38871709</v>
      </c>
      <c r="I2195" s="818">
        <v>110899600</v>
      </c>
      <c r="J2195" s="818">
        <v>38871709</v>
      </c>
      <c r="K2195" s="819">
        <f t="shared" ref="K2195" si="220">M2195-L2195</f>
        <v>110899600</v>
      </c>
      <c r="L2195" s="818"/>
      <c r="M2195" s="819">
        <v>110899600</v>
      </c>
      <c r="N2195" s="818"/>
      <c r="O2195" s="818">
        <v>46955994</v>
      </c>
      <c r="P2195" s="818">
        <f>Q2195-O2195</f>
        <v>22522286.590000004</v>
      </c>
      <c r="Q2195" s="818">
        <v>69478280.590000004</v>
      </c>
      <c r="R2195" s="1068">
        <f>M2195-Q2195</f>
        <v>41421319.409999996</v>
      </c>
      <c r="S2195" s="909"/>
      <c r="T2195" s="1117"/>
    </row>
    <row r="2196" spans="1:20" x14ac:dyDescent="0.25">
      <c r="A2196" s="858" t="s">
        <v>395</v>
      </c>
      <c r="B2196" s="812" t="s">
        <v>2</v>
      </c>
      <c r="C2196" s="822" t="s">
        <v>60</v>
      </c>
      <c r="D2196" s="829" t="s">
        <v>21</v>
      </c>
      <c r="E2196" s="968">
        <v>0</v>
      </c>
      <c r="F2196" s="816" t="s">
        <v>27</v>
      </c>
      <c r="G2196" s="817" t="s">
        <v>266</v>
      </c>
      <c r="H2196" s="830">
        <v>1500000</v>
      </c>
      <c r="I2196" s="830">
        <v>9000000</v>
      </c>
      <c r="J2196" s="830">
        <v>1500000</v>
      </c>
      <c r="K2196" s="830">
        <f>M2196-L2196</f>
        <v>8250000</v>
      </c>
      <c r="L2196" s="830"/>
      <c r="M2196" s="826">
        <f>7000000+1250000</f>
        <v>8250000</v>
      </c>
      <c r="N2196" s="830"/>
      <c r="O2196" s="830">
        <v>500000</v>
      </c>
      <c r="P2196" s="830">
        <f>Q2196-O2196</f>
        <v>0</v>
      </c>
      <c r="Q2196" s="830">
        <v>500000</v>
      </c>
      <c r="R2196" s="1068">
        <f t="shared" ref="R2196:R2212" si="221">M2196-Q2196</f>
        <v>7750000</v>
      </c>
      <c r="S2196" s="820"/>
      <c r="T2196" s="1104"/>
    </row>
    <row r="2197" spans="1:20" x14ac:dyDescent="0.25">
      <c r="A2197" s="858" t="s">
        <v>395</v>
      </c>
      <c r="B2197" s="812" t="s">
        <v>85</v>
      </c>
      <c r="C2197" s="822" t="s">
        <v>86</v>
      </c>
      <c r="D2197" s="829" t="s">
        <v>21</v>
      </c>
      <c r="E2197" s="968">
        <v>0</v>
      </c>
      <c r="F2197" s="816" t="s">
        <v>27</v>
      </c>
      <c r="G2197" s="817" t="s">
        <v>266</v>
      </c>
      <c r="H2197" s="830">
        <v>100000</v>
      </c>
      <c r="I2197" s="830">
        <v>300000</v>
      </c>
      <c r="J2197" s="830">
        <v>100000</v>
      </c>
      <c r="K2197" s="830">
        <f t="shared" ref="K2197:K2211" si="222">M2197-L2197</f>
        <v>300000</v>
      </c>
      <c r="L2197" s="830"/>
      <c r="M2197" s="826">
        <v>300000</v>
      </c>
      <c r="N2197" s="830"/>
      <c r="O2197" s="830"/>
      <c r="P2197" s="830"/>
      <c r="Q2197" s="830"/>
      <c r="R2197" s="1068">
        <f t="shared" si="221"/>
        <v>300000</v>
      </c>
      <c r="S2197" s="820"/>
      <c r="T2197" s="1104"/>
    </row>
    <row r="2198" spans="1:20" x14ac:dyDescent="0.25">
      <c r="A2198" s="858" t="s">
        <v>395</v>
      </c>
      <c r="B2198" s="812" t="s">
        <v>97</v>
      </c>
      <c r="C2198" s="822" t="s">
        <v>98</v>
      </c>
      <c r="D2198" s="829" t="s">
        <v>21</v>
      </c>
      <c r="E2198" s="968">
        <v>0</v>
      </c>
      <c r="F2198" s="816" t="s">
        <v>27</v>
      </c>
      <c r="G2198" s="817" t="s">
        <v>266</v>
      </c>
      <c r="H2198" s="830">
        <v>50000</v>
      </c>
      <c r="I2198" s="830">
        <v>200000</v>
      </c>
      <c r="J2198" s="830">
        <v>50000</v>
      </c>
      <c r="K2198" s="830">
        <f t="shared" si="222"/>
        <v>200000</v>
      </c>
      <c r="L2198" s="830"/>
      <c r="M2198" s="826">
        <v>200000</v>
      </c>
      <c r="N2198" s="830"/>
      <c r="O2198" s="830"/>
      <c r="P2198" s="830"/>
      <c r="Q2198" s="830"/>
      <c r="R2198" s="1068">
        <f t="shared" si="221"/>
        <v>200000</v>
      </c>
      <c r="S2198" s="820"/>
      <c r="T2198" s="1104"/>
    </row>
    <row r="2199" spans="1:20" x14ac:dyDescent="0.25">
      <c r="A2199" s="858" t="s">
        <v>395</v>
      </c>
      <c r="B2199" s="812" t="s">
        <v>52</v>
      </c>
      <c r="C2199" s="822" t="s">
        <v>53</v>
      </c>
      <c r="D2199" s="829" t="s">
        <v>21</v>
      </c>
      <c r="E2199" s="968">
        <v>0</v>
      </c>
      <c r="F2199" s="816" t="s">
        <v>27</v>
      </c>
      <c r="G2199" s="817" t="s">
        <v>266</v>
      </c>
      <c r="H2199" s="830">
        <v>1000000</v>
      </c>
      <c r="I2199" s="830">
        <v>12000000</v>
      </c>
      <c r="J2199" s="830">
        <v>1000000</v>
      </c>
      <c r="K2199" s="830">
        <f t="shared" si="222"/>
        <v>15000000</v>
      </c>
      <c r="L2199" s="830"/>
      <c r="M2199" s="826">
        <v>15000000</v>
      </c>
      <c r="N2199" s="830"/>
      <c r="O2199" s="830">
        <v>7360000</v>
      </c>
      <c r="P2199" s="830"/>
      <c r="Q2199" s="830">
        <v>7360000</v>
      </c>
      <c r="R2199" s="1068">
        <f t="shared" si="221"/>
        <v>7640000</v>
      </c>
      <c r="S2199" s="820"/>
      <c r="T2199" s="1104"/>
    </row>
    <row r="2200" spans="1:20" x14ac:dyDescent="0.25">
      <c r="A2200" s="858" t="s">
        <v>395</v>
      </c>
      <c r="B2200" s="812" t="s">
        <v>32</v>
      </c>
      <c r="C2200" s="822" t="s">
        <v>33</v>
      </c>
      <c r="D2200" s="829" t="s">
        <v>21</v>
      </c>
      <c r="E2200" s="968">
        <v>0</v>
      </c>
      <c r="F2200" s="816" t="s">
        <v>27</v>
      </c>
      <c r="G2200" s="817" t="s">
        <v>266</v>
      </c>
      <c r="H2200" s="830">
        <v>400000</v>
      </c>
      <c r="I2200" s="830">
        <v>1400000</v>
      </c>
      <c r="J2200" s="830">
        <v>400000</v>
      </c>
      <c r="K2200" s="830">
        <f t="shared" si="222"/>
        <v>2000000</v>
      </c>
      <c r="L2200" s="830"/>
      <c r="M2200" s="826">
        <v>2000000</v>
      </c>
      <c r="N2200" s="830"/>
      <c r="O2200" s="830"/>
      <c r="P2200" s="830"/>
      <c r="Q2200" s="830"/>
      <c r="R2200" s="1068">
        <f t="shared" si="221"/>
        <v>2000000</v>
      </c>
      <c r="S2200" s="820"/>
      <c r="T2200" s="1104"/>
    </row>
    <row r="2201" spans="1:20" x14ac:dyDescent="0.25">
      <c r="A2201" s="858" t="s">
        <v>395</v>
      </c>
      <c r="B2201" s="812" t="s">
        <v>61</v>
      </c>
      <c r="C2201" s="822" t="s">
        <v>75</v>
      </c>
      <c r="D2201" s="829" t="s">
        <v>21</v>
      </c>
      <c r="E2201" s="968">
        <v>0</v>
      </c>
      <c r="F2201" s="816" t="s">
        <v>27</v>
      </c>
      <c r="G2201" s="817" t="s">
        <v>266</v>
      </c>
      <c r="H2201" s="830">
        <v>100000</v>
      </c>
      <c r="I2201" s="830">
        <v>300000</v>
      </c>
      <c r="J2201" s="830">
        <v>100000</v>
      </c>
      <c r="K2201" s="830">
        <f t="shared" si="222"/>
        <v>400000</v>
      </c>
      <c r="L2201" s="830"/>
      <c r="M2201" s="826">
        <v>400000</v>
      </c>
      <c r="N2201" s="830"/>
      <c r="O2201" s="830"/>
      <c r="P2201" s="830"/>
      <c r="Q2201" s="830"/>
      <c r="R2201" s="1068">
        <f t="shared" si="221"/>
        <v>400000</v>
      </c>
      <c r="S2201" s="820"/>
      <c r="T2201" s="1104"/>
    </row>
    <row r="2202" spans="1:20" x14ac:dyDescent="0.25">
      <c r="A2202" s="858" t="s">
        <v>395</v>
      </c>
      <c r="B2202" s="812" t="s">
        <v>34</v>
      </c>
      <c r="C2202" s="822" t="s">
        <v>761</v>
      </c>
      <c r="D2202" s="829" t="s">
        <v>21</v>
      </c>
      <c r="E2202" s="968">
        <v>0</v>
      </c>
      <c r="F2202" s="816" t="s">
        <v>27</v>
      </c>
      <c r="G2202" s="817" t="s">
        <v>266</v>
      </c>
      <c r="H2202" s="830">
        <v>300000</v>
      </c>
      <c r="I2202" s="830">
        <v>1300000</v>
      </c>
      <c r="J2202" s="830">
        <v>300000</v>
      </c>
      <c r="K2202" s="830">
        <f t="shared" si="222"/>
        <v>1600000</v>
      </c>
      <c r="L2202" s="830"/>
      <c r="M2202" s="826">
        <v>1600000</v>
      </c>
      <c r="N2202" s="830"/>
      <c r="O2202" s="830">
        <v>500000</v>
      </c>
      <c r="P2202" s="830">
        <f>Q2202-O2202</f>
        <v>500000</v>
      </c>
      <c r="Q2202" s="830">
        <v>1000000</v>
      </c>
      <c r="R2202" s="1068">
        <f t="shared" si="221"/>
        <v>600000</v>
      </c>
      <c r="S2202" s="820"/>
      <c r="T2202" s="1104"/>
    </row>
    <row r="2203" spans="1:20" x14ac:dyDescent="0.25">
      <c r="A2203" s="858" t="s">
        <v>395</v>
      </c>
      <c r="B2203" s="812" t="s">
        <v>9</v>
      </c>
      <c r="C2203" s="822" t="s">
        <v>10</v>
      </c>
      <c r="D2203" s="829" t="s">
        <v>21</v>
      </c>
      <c r="E2203" s="968">
        <v>0</v>
      </c>
      <c r="F2203" s="816" t="s">
        <v>27</v>
      </c>
      <c r="G2203" s="817" t="s">
        <v>266</v>
      </c>
      <c r="H2203" s="830">
        <v>50000</v>
      </c>
      <c r="I2203" s="830">
        <v>400000</v>
      </c>
      <c r="J2203" s="830">
        <v>50000</v>
      </c>
      <c r="K2203" s="830">
        <f t="shared" si="222"/>
        <v>400000</v>
      </c>
      <c r="L2203" s="830"/>
      <c r="M2203" s="826">
        <v>400000</v>
      </c>
      <c r="N2203" s="830"/>
      <c r="O2203" s="830"/>
      <c r="P2203" s="830"/>
      <c r="Q2203" s="830"/>
      <c r="R2203" s="1068">
        <f t="shared" si="221"/>
        <v>400000</v>
      </c>
      <c r="S2203" s="820"/>
      <c r="T2203" s="1104"/>
    </row>
    <row r="2204" spans="1:20" x14ac:dyDescent="0.25">
      <c r="A2204" s="858" t="s">
        <v>395</v>
      </c>
      <c r="B2204" s="812" t="s">
        <v>11</v>
      </c>
      <c r="C2204" s="822" t="s">
        <v>12</v>
      </c>
      <c r="D2204" s="829" t="s">
        <v>21</v>
      </c>
      <c r="E2204" s="968">
        <v>0</v>
      </c>
      <c r="F2204" s="816" t="s">
        <v>27</v>
      </c>
      <c r="G2204" s="817" t="s">
        <v>266</v>
      </c>
      <c r="H2204" s="830">
        <v>4500000</v>
      </c>
      <c r="I2204" s="830">
        <v>36000000</v>
      </c>
      <c r="J2204" s="830">
        <v>4500000</v>
      </c>
      <c r="K2204" s="830">
        <f t="shared" si="222"/>
        <v>28250000</v>
      </c>
      <c r="L2204" s="830"/>
      <c r="M2204" s="826">
        <v>28250000</v>
      </c>
      <c r="N2204" s="830"/>
      <c r="O2204" s="830">
        <v>5500000</v>
      </c>
      <c r="P2204" s="830">
        <f>Q2204-O2204</f>
        <v>3000000</v>
      </c>
      <c r="Q2204" s="830">
        <v>8500000</v>
      </c>
      <c r="R2204" s="1068">
        <f t="shared" si="221"/>
        <v>19750000</v>
      </c>
      <c r="S2204" s="820"/>
      <c r="T2204" s="1104"/>
    </row>
    <row r="2205" spans="1:20" x14ac:dyDescent="0.25">
      <c r="A2205" s="858" t="s">
        <v>395</v>
      </c>
      <c r="B2205" s="812" t="s">
        <v>13</v>
      </c>
      <c r="C2205" s="822" t="s">
        <v>14</v>
      </c>
      <c r="D2205" s="829" t="s">
        <v>21</v>
      </c>
      <c r="E2205" s="968">
        <v>0</v>
      </c>
      <c r="F2205" s="816" t="s">
        <v>27</v>
      </c>
      <c r="G2205" s="817" t="s">
        <v>266</v>
      </c>
      <c r="H2205" s="830"/>
      <c r="I2205" s="830">
        <v>16000000</v>
      </c>
      <c r="J2205" s="830"/>
      <c r="K2205" s="830">
        <f t="shared" si="222"/>
        <v>28000000</v>
      </c>
      <c r="L2205" s="830"/>
      <c r="M2205" s="826">
        <v>28000000</v>
      </c>
      <c r="N2205" s="830"/>
      <c r="O2205" s="830"/>
      <c r="P2205" s="830">
        <f>Q2205-O2205</f>
        <v>19687500</v>
      </c>
      <c r="Q2205" s="830">
        <v>19687500</v>
      </c>
      <c r="R2205" s="1068">
        <f t="shared" si="221"/>
        <v>8312500</v>
      </c>
      <c r="S2205" s="820"/>
      <c r="T2205" s="1104"/>
    </row>
    <row r="2206" spans="1:20" x14ac:dyDescent="0.25">
      <c r="A2206" s="858" t="s">
        <v>395</v>
      </c>
      <c r="B2206" s="812" t="s">
        <v>310</v>
      </c>
      <c r="C2206" s="822" t="s">
        <v>311</v>
      </c>
      <c r="D2206" s="829" t="s">
        <v>21</v>
      </c>
      <c r="E2206" s="968">
        <v>0</v>
      </c>
      <c r="F2206" s="816" t="s">
        <v>27</v>
      </c>
      <c r="G2206" s="817" t="s">
        <v>266</v>
      </c>
      <c r="H2206" s="830"/>
      <c r="I2206" s="830">
        <v>10000000</v>
      </c>
      <c r="J2206" s="830"/>
      <c r="K2206" s="830">
        <f t="shared" si="222"/>
        <v>5000000</v>
      </c>
      <c r="L2206" s="830"/>
      <c r="M2206" s="826">
        <v>5000000</v>
      </c>
      <c r="N2206" s="830"/>
      <c r="O2206" s="830">
        <v>500000</v>
      </c>
      <c r="P2206" s="830">
        <f>Q2206-O2206</f>
        <v>1000000</v>
      </c>
      <c r="Q2206" s="830">
        <v>1500000</v>
      </c>
      <c r="R2206" s="1068">
        <f t="shared" si="221"/>
        <v>3500000</v>
      </c>
      <c r="S2206" s="820"/>
      <c r="T2206" s="1104"/>
    </row>
    <row r="2207" spans="1:20" x14ac:dyDescent="0.25">
      <c r="A2207" s="858" t="s">
        <v>395</v>
      </c>
      <c r="B2207" s="812" t="s">
        <v>17</v>
      </c>
      <c r="C2207" s="822" t="s">
        <v>18</v>
      </c>
      <c r="D2207" s="829" t="s">
        <v>21</v>
      </c>
      <c r="E2207" s="968">
        <v>0</v>
      </c>
      <c r="F2207" s="816" t="s">
        <v>27</v>
      </c>
      <c r="G2207" s="817" t="s">
        <v>266</v>
      </c>
      <c r="H2207" s="830"/>
      <c r="I2207" s="830">
        <v>2000000</v>
      </c>
      <c r="J2207" s="830"/>
      <c r="K2207" s="830">
        <f t="shared" si="222"/>
        <v>4000000</v>
      </c>
      <c r="L2207" s="830"/>
      <c r="M2207" s="826">
        <v>4000000</v>
      </c>
      <c r="N2207" s="830"/>
      <c r="O2207" s="830">
        <v>1000000</v>
      </c>
      <c r="P2207" s="830">
        <f>Q2207-O2207</f>
        <v>0</v>
      </c>
      <c r="Q2207" s="830">
        <v>1000000</v>
      </c>
      <c r="R2207" s="1068">
        <f t="shared" si="221"/>
        <v>3000000</v>
      </c>
      <c r="S2207" s="820"/>
      <c r="T2207" s="1104"/>
    </row>
    <row r="2208" spans="1:20" x14ac:dyDescent="0.25">
      <c r="A2208" s="858" t="s">
        <v>395</v>
      </c>
      <c r="B2208" s="812" t="s">
        <v>19</v>
      </c>
      <c r="C2208" s="822" t="s">
        <v>20</v>
      </c>
      <c r="D2208" s="829" t="s">
        <v>21</v>
      </c>
      <c r="E2208" s="968">
        <v>0</v>
      </c>
      <c r="F2208" s="816" t="s">
        <v>27</v>
      </c>
      <c r="G2208" s="817" t="s">
        <v>266</v>
      </c>
      <c r="H2208" s="830"/>
      <c r="I2208" s="830">
        <v>100000</v>
      </c>
      <c r="J2208" s="830"/>
      <c r="K2208" s="830">
        <f t="shared" si="222"/>
        <v>100000</v>
      </c>
      <c r="L2208" s="830"/>
      <c r="M2208" s="826">
        <v>100000</v>
      </c>
      <c r="N2208" s="830"/>
      <c r="O2208" s="830"/>
      <c r="P2208" s="830"/>
      <c r="Q2208" s="830"/>
      <c r="R2208" s="1068">
        <f t="shared" si="221"/>
        <v>100000</v>
      </c>
      <c r="S2208" s="820"/>
      <c r="T2208" s="1104"/>
    </row>
    <row r="2209" spans="1:20" x14ac:dyDescent="0.25">
      <c r="A2209" s="858" t="s">
        <v>395</v>
      </c>
      <c r="B2209" s="812" t="s">
        <v>37</v>
      </c>
      <c r="C2209" s="822" t="s">
        <v>38</v>
      </c>
      <c r="D2209" s="829" t="s">
        <v>21</v>
      </c>
      <c r="E2209" s="968">
        <v>0</v>
      </c>
      <c r="F2209" s="816" t="s">
        <v>27</v>
      </c>
      <c r="G2209" s="817" t="s">
        <v>266</v>
      </c>
      <c r="H2209" s="830"/>
      <c r="I2209" s="830">
        <v>2400000</v>
      </c>
      <c r="J2209" s="830"/>
      <c r="K2209" s="830">
        <f t="shared" si="222"/>
        <v>2200000</v>
      </c>
      <c r="L2209" s="830"/>
      <c r="M2209" s="826">
        <v>2200000</v>
      </c>
      <c r="N2209" s="830"/>
      <c r="O2209" s="830">
        <v>1000000</v>
      </c>
      <c r="P2209" s="830">
        <f>Q2209-O2209</f>
        <v>0</v>
      </c>
      <c r="Q2209" s="830">
        <v>1000000</v>
      </c>
      <c r="R2209" s="1068">
        <f t="shared" si="221"/>
        <v>1200000</v>
      </c>
      <c r="S2209" s="820"/>
      <c r="T2209" s="1104"/>
    </row>
    <row r="2210" spans="1:20" x14ac:dyDescent="0.25">
      <c r="A2210" s="858" t="s">
        <v>395</v>
      </c>
      <c r="B2210" s="812" t="s">
        <v>99</v>
      </c>
      <c r="C2210" s="822" t="s">
        <v>100</v>
      </c>
      <c r="D2210" s="829" t="s">
        <v>21</v>
      </c>
      <c r="E2210" s="968">
        <v>0</v>
      </c>
      <c r="F2210" s="816" t="s">
        <v>27</v>
      </c>
      <c r="G2210" s="817" t="s">
        <v>266</v>
      </c>
      <c r="H2210" s="830"/>
      <c r="I2210" s="830">
        <v>1000000</v>
      </c>
      <c r="J2210" s="830"/>
      <c r="K2210" s="830">
        <f t="shared" si="222"/>
        <v>1000000</v>
      </c>
      <c r="L2210" s="830"/>
      <c r="M2210" s="826">
        <v>1000000</v>
      </c>
      <c r="N2210" s="830"/>
      <c r="O2210" s="830">
        <v>500000</v>
      </c>
      <c r="P2210" s="830">
        <f>Q2210-O2210</f>
        <v>0</v>
      </c>
      <c r="Q2210" s="830">
        <v>500000</v>
      </c>
      <c r="R2210" s="1068">
        <f t="shared" si="221"/>
        <v>500000</v>
      </c>
      <c r="S2210" s="820"/>
      <c r="T2210" s="1104"/>
    </row>
    <row r="2211" spans="1:20" s="831" customFormat="1" x14ac:dyDescent="0.25">
      <c r="A2211" s="858" t="s">
        <v>395</v>
      </c>
      <c r="B2211" s="812" t="s">
        <v>396</v>
      </c>
      <c r="C2211" s="822" t="s">
        <v>397</v>
      </c>
      <c r="D2211" s="829" t="s">
        <v>21</v>
      </c>
      <c r="E2211" s="968">
        <v>0</v>
      </c>
      <c r="F2211" s="816" t="s">
        <v>27</v>
      </c>
      <c r="G2211" s="817" t="s">
        <v>266</v>
      </c>
      <c r="H2211" s="830">
        <v>875000</v>
      </c>
      <c r="I2211" s="830">
        <v>12000000</v>
      </c>
      <c r="J2211" s="830">
        <v>875000</v>
      </c>
      <c r="K2211" s="830">
        <f t="shared" si="222"/>
        <v>12000000</v>
      </c>
      <c r="L2211" s="830"/>
      <c r="M2211" s="826">
        <v>12000000</v>
      </c>
      <c r="N2211" s="830"/>
      <c r="O2211" s="830">
        <v>2500000</v>
      </c>
      <c r="P2211" s="830">
        <f>Q2211-O2211</f>
        <v>6295000</v>
      </c>
      <c r="Q2211" s="830">
        <v>8795000</v>
      </c>
      <c r="R2211" s="1068">
        <f t="shared" si="221"/>
        <v>3205000</v>
      </c>
      <c r="S2211" s="820"/>
      <c r="T2211" s="1105"/>
    </row>
    <row r="2212" spans="1:20" x14ac:dyDescent="0.25">
      <c r="A2212" s="858" t="s">
        <v>395</v>
      </c>
      <c r="B2212" s="860" t="s">
        <v>226</v>
      </c>
      <c r="C2212" s="833" t="s">
        <v>312</v>
      </c>
      <c r="D2212" s="861" t="s">
        <v>226</v>
      </c>
      <c r="E2212" s="862"/>
      <c r="F2212" s="863" t="s">
        <v>226</v>
      </c>
      <c r="G2212" s="863"/>
      <c r="H2212" s="1004">
        <f>SUM(H2196:H2211)</f>
        <v>8875000</v>
      </c>
      <c r="I2212" s="1004">
        <f>SUM(I2196:I2211)</f>
        <v>104400000</v>
      </c>
      <c r="J2212" s="1004">
        <f>SUM(J2196:J2211)</f>
        <v>8875000</v>
      </c>
      <c r="K2212" s="1004">
        <f>SUM(K2196:K2211)</f>
        <v>108700000</v>
      </c>
      <c r="L2212" s="1004"/>
      <c r="M2212" s="988">
        <f t="shared" ref="M2212:O2212" si="223">SUM(M2196:M2211)</f>
        <v>108700000</v>
      </c>
      <c r="N2212" s="1004"/>
      <c r="O2212" s="1021">
        <f t="shared" si="223"/>
        <v>19360000</v>
      </c>
      <c r="P2212" s="1021">
        <f>SUM(P2196:P2211)</f>
        <v>30482500</v>
      </c>
      <c r="Q2212" s="1021">
        <f>SUM(Q2196:Q2211)</f>
        <v>49842500</v>
      </c>
      <c r="R2212" s="1093">
        <f t="shared" si="221"/>
        <v>58857500</v>
      </c>
      <c r="S2212" s="1036"/>
      <c r="T2212" s="1106"/>
    </row>
    <row r="2213" spans="1:20" x14ac:dyDescent="0.25">
      <c r="A2213" s="858"/>
      <c r="C2213" s="842"/>
      <c r="H2213" s="895"/>
      <c r="I2213" s="895"/>
      <c r="J2213" s="895"/>
      <c r="K2213" s="895"/>
      <c r="L2213" s="895"/>
      <c r="M2213" s="1100"/>
      <c r="N2213" s="895"/>
      <c r="O2213" s="1100"/>
      <c r="P2213" s="1100"/>
      <c r="Q2213" s="1100"/>
      <c r="R2213" s="1082"/>
      <c r="S2213" s="1136"/>
    </row>
    <row r="2214" spans="1:20" x14ac:dyDescent="0.25">
      <c r="A2214" s="858"/>
      <c r="C2214" s="842"/>
      <c r="H2214" s="895"/>
      <c r="I2214" s="895"/>
      <c r="J2214" s="895"/>
      <c r="K2214" s="895"/>
      <c r="L2214" s="895"/>
      <c r="M2214" s="1100"/>
      <c r="N2214" s="895"/>
      <c r="O2214" s="1100"/>
      <c r="P2214" s="1100"/>
      <c r="Q2214" s="1100"/>
      <c r="R2214" s="1082"/>
      <c r="S2214" s="1136"/>
    </row>
    <row r="2215" spans="1:20" x14ac:dyDescent="0.25">
      <c r="A2215" s="858"/>
      <c r="C2215" s="842"/>
      <c r="H2215" s="895"/>
      <c r="I2215" s="895"/>
      <c r="J2215" s="895"/>
      <c r="K2215" s="895"/>
      <c r="L2215" s="895"/>
      <c r="M2215" s="1100"/>
      <c r="N2215" s="895"/>
      <c r="O2215" s="1100"/>
      <c r="P2215" s="1100"/>
      <c r="Q2215" s="1100"/>
      <c r="R2215" s="1082"/>
      <c r="S2215" s="1136"/>
    </row>
    <row r="2216" spans="1:20" x14ac:dyDescent="0.25">
      <c r="A2216" s="858"/>
      <c r="C2216" s="842"/>
      <c r="H2216" s="895"/>
      <c r="I2216" s="895"/>
      <c r="J2216" s="895"/>
      <c r="K2216" s="895"/>
      <c r="L2216" s="895"/>
      <c r="M2216" s="1100"/>
      <c r="N2216" s="895"/>
      <c r="O2216" s="1100"/>
      <c r="P2216" s="1100"/>
      <c r="Q2216" s="1100"/>
      <c r="R2216" s="1082"/>
      <c r="S2216" s="1136"/>
    </row>
    <row r="2217" spans="1:20" x14ac:dyDescent="0.25">
      <c r="A2217" s="858"/>
      <c r="C2217" s="842"/>
      <c r="H2217" s="895"/>
      <c r="I2217" s="895"/>
      <c r="J2217" s="895"/>
      <c r="K2217" s="895"/>
      <c r="L2217" s="895"/>
      <c r="M2217" s="1100"/>
      <c r="N2217" s="895"/>
      <c r="O2217" s="1100"/>
      <c r="P2217" s="1100"/>
      <c r="Q2217" s="1100"/>
      <c r="R2217" s="1082"/>
      <c r="S2217" s="1136"/>
    </row>
    <row r="2218" spans="1:20" x14ac:dyDescent="0.25">
      <c r="A2218" s="858"/>
      <c r="C2218" s="842"/>
      <c r="H2218" s="895"/>
      <c r="I2218" s="895"/>
      <c r="J2218" s="895"/>
      <c r="K2218" s="895"/>
      <c r="L2218" s="895"/>
      <c r="M2218" s="1100"/>
      <c r="N2218" s="895"/>
      <c r="O2218" s="1100"/>
      <c r="P2218" s="1100"/>
      <c r="Q2218" s="1100"/>
      <c r="R2218" s="1082"/>
      <c r="S2218" s="1136"/>
    </row>
    <row r="2219" spans="1:20" x14ac:dyDescent="0.25">
      <c r="A2219" s="858"/>
      <c r="C2219" s="842"/>
      <c r="H2219" s="895"/>
      <c r="I2219" s="895"/>
      <c r="J2219" s="895"/>
      <c r="K2219" s="895"/>
      <c r="L2219" s="895"/>
      <c r="M2219" s="1100"/>
      <c r="N2219" s="895"/>
      <c r="O2219" s="1100"/>
      <c r="P2219" s="1100"/>
      <c r="Q2219" s="1100"/>
      <c r="R2219" s="1082"/>
      <c r="S2219" s="1136"/>
    </row>
    <row r="2220" spans="1:20" x14ac:dyDescent="0.25">
      <c r="A2220" s="858"/>
      <c r="C2220" s="842"/>
      <c r="H2220" s="895"/>
      <c r="I2220" s="895"/>
      <c r="J2220" s="895"/>
      <c r="K2220" s="895"/>
      <c r="L2220" s="895"/>
      <c r="M2220" s="1100"/>
      <c r="N2220" s="895"/>
      <c r="O2220" s="1100"/>
      <c r="P2220" s="1100"/>
      <c r="Q2220" s="1100"/>
      <c r="R2220" s="1082"/>
      <c r="S2220" s="1136"/>
    </row>
    <row r="2221" spans="1:20" x14ac:dyDescent="0.25">
      <c r="A2221" s="858"/>
      <c r="C2221" s="842"/>
      <c r="H2221" s="895"/>
      <c r="I2221" s="895"/>
      <c r="J2221" s="895"/>
      <c r="K2221" s="895"/>
      <c r="L2221" s="895"/>
      <c r="M2221" s="1100"/>
      <c r="N2221" s="895"/>
      <c r="O2221" s="1100"/>
      <c r="P2221" s="1100"/>
      <c r="Q2221" s="1100"/>
      <c r="R2221" s="1082"/>
      <c r="S2221" s="1136"/>
    </row>
    <row r="2222" spans="1:20" x14ac:dyDescent="0.25">
      <c r="A2222" s="858"/>
      <c r="C2222" s="842"/>
      <c r="H2222" s="895"/>
      <c r="I2222" s="895"/>
      <c r="J2222" s="895"/>
      <c r="K2222" s="895"/>
      <c r="L2222" s="895"/>
      <c r="M2222" s="1100"/>
      <c r="N2222" s="895"/>
      <c r="O2222" s="1100"/>
      <c r="P2222" s="1100"/>
      <c r="Q2222" s="1100"/>
      <c r="R2222" s="1082"/>
      <c r="S2222" s="1136"/>
    </row>
    <row r="2223" spans="1:20" x14ac:dyDescent="0.25">
      <c r="A2223" s="858"/>
      <c r="C2223" s="842"/>
      <c r="H2223" s="895"/>
      <c r="I2223" s="895"/>
      <c r="J2223" s="895"/>
      <c r="K2223" s="895"/>
      <c r="L2223" s="895"/>
      <c r="M2223" s="1100"/>
      <c r="N2223" s="895"/>
      <c r="O2223" s="1100"/>
      <c r="P2223" s="1100"/>
      <c r="Q2223" s="1100"/>
      <c r="R2223" s="1082"/>
      <c r="S2223" s="1136"/>
    </row>
    <row r="2224" spans="1:20" x14ac:dyDescent="0.25">
      <c r="C2224" s="842"/>
      <c r="L2224" s="846"/>
      <c r="M2224" s="847"/>
      <c r="N2224" s="846"/>
      <c r="O2224" s="846"/>
      <c r="P2224" s="846"/>
      <c r="Q2224" s="846">
        <f>Q2212-49842500</f>
        <v>0</v>
      </c>
      <c r="S2224" s="848"/>
    </row>
    <row r="2225" spans="1:20" x14ac:dyDescent="0.25">
      <c r="B2225" s="1238" t="s">
        <v>2129</v>
      </c>
      <c r="C2225" s="1238"/>
      <c r="D2225" s="1238"/>
      <c r="E2225" s="1238"/>
      <c r="F2225" s="1238"/>
      <c r="G2225" s="1238"/>
      <c r="H2225" s="1238"/>
      <c r="I2225" s="1238"/>
      <c r="J2225" s="1238"/>
      <c r="K2225" s="1238"/>
      <c r="L2225" s="1238"/>
      <c r="M2225" s="1238"/>
      <c r="N2225" s="1238"/>
      <c r="O2225" s="1238"/>
      <c r="P2225" s="1238"/>
      <c r="Q2225" s="1238"/>
      <c r="R2225" s="1238"/>
      <c r="S2225" s="1238"/>
    </row>
    <row r="2226" spans="1:20" x14ac:dyDescent="0.25">
      <c r="B2226" s="881" t="s">
        <v>1612</v>
      </c>
      <c r="C2226" s="882"/>
      <c r="D2226" s="883"/>
      <c r="E2226" s="883"/>
      <c r="F2226" s="883"/>
      <c r="G2226" s="883"/>
      <c r="H2226" s="884"/>
      <c r="I2226" s="884"/>
      <c r="J2226" s="884"/>
      <c r="K2226" s="884"/>
      <c r="L2226" s="884"/>
      <c r="M2226" s="885"/>
      <c r="N2226" s="884"/>
      <c r="O2226" s="884"/>
      <c r="P2226" s="884"/>
      <c r="Q2226" s="884"/>
      <c r="R2226" s="1074"/>
      <c r="S2226" s="886"/>
    </row>
    <row r="2227" spans="1:20" s="802" customFormat="1" ht="30" x14ac:dyDescent="0.25">
      <c r="B2227" s="1234" t="s">
        <v>970</v>
      </c>
      <c r="C2227" s="1239" t="s">
        <v>938</v>
      </c>
      <c r="D2227" s="1236" t="s">
        <v>1024</v>
      </c>
      <c r="E2227" s="1230" t="s">
        <v>1025</v>
      </c>
      <c r="F2227" s="1236" t="s">
        <v>1026</v>
      </c>
      <c r="G2227" s="1232" t="s">
        <v>1027</v>
      </c>
      <c r="H2227" s="803" t="s">
        <v>1862</v>
      </c>
      <c r="I2227" s="804" t="s">
        <v>1833</v>
      </c>
      <c r="J2227" s="803" t="s">
        <v>1862</v>
      </c>
      <c r="K2227" s="1228" t="s">
        <v>1948</v>
      </c>
      <c r="L2227" s="1228" t="s">
        <v>1947</v>
      </c>
      <c r="M2227" s="805" t="s">
        <v>1818</v>
      </c>
      <c r="N2227" s="1228" t="s">
        <v>1819</v>
      </c>
      <c r="O2227" s="806" t="s">
        <v>2115</v>
      </c>
      <c r="P2227" s="1090" t="s">
        <v>2135</v>
      </c>
      <c r="Q2227" s="1090" t="s">
        <v>2136</v>
      </c>
      <c r="R2227" s="1065" t="s">
        <v>2132</v>
      </c>
      <c r="S2227" s="807" t="s">
        <v>1850</v>
      </c>
      <c r="T2227" s="1110" t="s">
        <v>1028</v>
      </c>
    </row>
    <row r="2228" spans="1:20" s="802" customFormat="1" x14ac:dyDescent="0.25">
      <c r="B2228" s="1235"/>
      <c r="C2228" s="1240"/>
      <c r="D2228" s="1237"/>
      <c r="E2228" s="1231"/>
      <c r="F2228" s="1237"/>
      <c r="G2228" s="1233"/>
      <c r="H2228" s="808" t="s">
        <v>939</v>
      </c>
      <c r="I2228" s="808" t="s">
        <v>939</v>
      </c>
      <c r="J2228" s="808" t="s">
        <v>939</v>
      </c>
      <c r="K2228" s="1229"/>
      <c r="L2228" s="1229"/>
      <c r="M2228" s="809" t="s">
        <v>939</v>
      </c>
      <c r="N2228" s="1229"/>
      <c r="O2228" s="808" t="s">
        <v>939</v>
      </c>
      <c r="P2228" s="808" t="s">
        <v>939</v>
      </c>
      <c r="Q2228" s="808" t="s">
        <v>939</v>
      </c>
      <c r="R2228" s="1066" t="s">
        <v>939</v>
      </c>
      <c r="S2228" s="810"/>
      <c r="T2228" s="1107"/>
    </row>
    <row r="2229" spans="1:20" s="828" customFormat="1" x14ac:dyDescent="0.25">
      <c r="A2229" s="858" t="s">
        <v>395</v>
      </c>
      <c r="B2229" s="823" t="s">
        <v>161</v>
      </c>
      <c r="C2229" s="822" t="s">
        <v>233</v>
      </c>
      <c r="D2229" s="823" t="s">
        <v>21</v>
      </c>
      <c r="E2229" s="907">
        <v>0</v>
      </c>
      <c r="F2229" s="823" t="s">
        <v>27</v>
      </c>
      <c r="G2229" s="896" t="s">
        <v>235</v>
      </c>
      <c r="H2229" s="826"/>
      <c r="I2229" s="826">
        <v>16000000</v>
      </c>
      <c r="J2229" s="826"/>
      <c r="K2229" s="830">
        <f t="shared" ref="K2229:K2243" si="224">M2229-L2229</f>
        <v>0</v>
      </c>
      <c r="L2229" s="871"/>
      <c r="M2229" s="871">
        <v>0</v>
      </c>
      <c r="N2229" s="871"/>
      <c r="O2229" s="871"/>
      <c r="P2229" s="871"/>
      <c r="Q2229" s="871"/>
      <c r="R2229" s="1068">
        <f>M2229-Q2229</f>
        <v>0</v>
      </c>
      <c r="S2229" s="827"/>
      <c r="T2229" s="975"/>
    </row>
    <row r="2230" spans="1:20" s="828" customFormat="1" x14ac:dyDescent="0.25">
      <c r="A2230" s="858" t="s">
        <v>395</v>
      </c>
      <c r="B2230" s="823" t="s">
        <v>250</v>
      </c>
      <c r="C2230" s="822" t="s">
        <v>724</v>
      </c>
      <c r="D2230" s="823" t="s">
        <v>21</v>
      </c>
      <c r="E2230" s="907">
        <v>0</v>
      </c>
      <c r="F2230" s="823" t="s">
        <v>27</v>
      </c>
      <c r="G2230" s="896" t="s">
        <v>235</v>
      </c>
      <c r="H2230" s="826"/>
      <c r="I2230" s="826">
        <v>23000</v>
      </c>
      <c r="J2230" s="826"/>
      <c r="K2230" s="830">
        <f t="shared" si="224"/>
        <v>0</v>
      </c>
      <c r="L2230" s="871"/>
      <c r="M2230" s="871">
        <v>0</v>
      </c>
      <c r="N2230" s="871"/>
      <c r="O2230" s="871"/>
      <c r="P2230" s="871"/>
      <c r="Q2230" s="871"/>
      <c r="R2230" s="1068">
        <f t="shared" ref="R2230:R2244" si="225">M2230-Q2230</f>
        <v>0</v>
      </c>
      <c r="S2230" s="827"/>
      <c r="T2230" s="822"/>
    </row>
    <row r="2231" spans="1:20" s="828" customFormat="1" x14ac:dyDescent="0.25">
      <c r="A2231" s="858" t="s">
        <v>395</v>
      </c>
      <c r="B2231" s="1037" t="s">
        <v>243</v>
      </c>
      <c r="C2231" s="822" t="s">
        <v>687</v>
      </c>
      <c r="D2231" s="823" t="s">
        <v>21</v>
      </c>
      <c r="E2231" s="907">
        <v>0</v>
      </c>
      <c r="F2231" s="823" t="s">
        <v>27</v>
      </c>
      <c r="G2231" s="896" t="s">
        <v>235</v>
      </c>
      <c r="H2231" s="826"/>
      <c r="I2231" s="826">
        <v>25000000</v>
      </c>
      <c r="J2231" s="826"/>
      <c r="K2231" s="830">
        <f t="shared" si="224"/>
        <v>0</v>
      </c>
      <c r="L2231" s="871"/>
      <c r="M2231" s="871">
        <v>0</v>
      </c>
      <c r="N2231" s="871"/>
      <c r="O2231" s="871"/>
      <c r="P2231" s="871"/>
      <c r="Q2231" s="871"/>
      <c r="R2231" s="1068">
        <f t="shared" si="225"/>
        <v>0</v>
      </c>
      <c r="S2231" s="827"/>
      <c r="T2231" s="822"/>
    </row>
    <row r="2232" spans="1:20" s="828" customFormat="1" x14ac:dyDescent="0.25">
      <c r="A2232" s="858" t="s">
        <v>395</v>
      </c>
      <c r="B2232" s="890" t="s">
        <v>158</v>
      </c>
      <c r="C2232" s="822" t="s">
        <v>366</v>
      </c>
      <c r="D2232" s="823" t="s">
        <v>21</v>
      </c>
      <c r="E2232" s="907">
        <v>0</v>
      </c>
      <c r="F2232" s="823" t="s">
        <v>27</v>
      </c>
      <c r="G2232" s="896" t="s">
        <v>235</v>
      </c>
      <c r="H2232" s="826"/>
      <c r="I2232" s="826">
        <v>2000000</v>
      </c>
      <c r="J2232" s="826"/>
      <c r="K2232" s="830">
        <f t="shared" si="224"/>
        <v>0</v>
      </c>
      <c r="L2232" s="871"/>
      <c r="M2232" s="871">
        <v>0</v>
      </c>
      <c r="N2232" s="871"/>
      <c r="O2232" s="871"/>
      <c r="P2232" s="871"/>
      <c r="Q2232" s="871"/>
      <c r="R2232" s="1068">
        <f t="shared" si="225"/>
        <v>0</v>
      </c>
      <c r="S2232" s="827"/>
      <c r="T2232" s="822"/>
    </row>
    <row r="2233" spans="1:20" s="828" customFormat="1" x14ac:dyDescent="0.25">
      <c r="A2233" s="858" t="s">
        <v>395</v>
      </c>
      <c r="B2233" s="823" t="s">
        <v>206</v>
      </c>
      <c r="C2233" s="822" t="s">
        <v>1857</v>
      </c>
      <c r="D2233" s="823" t="s">
        <v>21</v>
      </c>
      <c r="E2233" s="907">
        <v>0</v>
      </c>
      <c r="F2233" s="823" t="s">
        <v>27</v>
      </c>
      <c r="G2233" s="896" t="s">
        <v>235</v>
      </c>
      <c r="H2233" s="826"/>
      <c r="I2233" s="826">
        <v>348000</v>
      </c>
      <c r="J2233" s="826"/>
      <c r="K2233" s="830">
        <f t="shared" si="224"/>
        <v>0</v>
      </c>
      <c r="L2233" s="871"/>
      <c r="M2233" s="871">
        <v>0</v>
      </c>
      <c r="N2233" s="871"/>
      <c r="O2233" s="871"/>
      <c r="P2233" s="871"/>
      <c r="Q2233" s="871"/>
      <c r="R2233" s="1068">
        <f t="shared" si="225"/>
        <v>0</v>
      </c>
      <c r="S2233" s="827"/>
      <c r="T2233" s="822"/>
    </row>
    <row r="2234" spans="1:20" s="828" customFormat="1" x14ac:dyDescent="0.25">
      <c r="A2234" s="858" t="s">
        <v>395</v>
      </c>
      <c r="B2234" s="823" t="s">
        <v>207</v>
      </c>
      <c r="C2234" s="822" t="s">
        <v>220</v>
      </c>
      <c r="D2234" s="823" t="s">
        <v>21</v>
      </c>
      <c r="E2234" s="907">
        <v>0</v>
      </c>
      <c r="F2234" s="823" t="s">
        <v>27</v>
      </c>
      <c r="G2234" s="896" t="s">
        <v>235</v>
      </c>
      <c r="H2234" s="826"/>
      <c r="I2234" s="826">
        <v>148600</v>
      </c>
      <c r="J2234" s="826"/>
      <c r="K2234" s="830">
        <f t="shared" si="224"/>
        <v>0</v>
      </c>
      <c r="L2234" s="871"/>
      <c r="M2234" s="871">
        <v>0</v>
      </c>
      <c r="N2234" s="871"/>
      <c r="O2234" s="871"/>
      <c r="P2234" s="871"/>
      <c r="Q2234" s="871"/>
      <c r="R2234" s="1068">
        <f t="shared" si="225"/>
        <v>0</v>
      </c>
      <c r="S2234" s="827"/>
      <c r="T2234" s="822"/>
    </row>
    <row r="2235" spans="1:20" s="828" customFormat="1" x14ac:dyDescent="0.25">
      <c r="A2235" s="858" t="s">
        <v>395</v>
      </c>
      <c r="B2235" s="823" t="s">
        <v>209</v>
      </c>
      <c r="C2235" s="822" t="s">
        <v>359</v>
      </c>
      <c r="D2235" s="823" t="s">
        <v>21</v>
      </c>
      <c r="E2235" s="907">
        <v>0</v>
      </c>
      <c r="F2235" s="823" t="s">
        <v>27</v>
      </c>
      <c r="G2235" s="896" t="s">
        <v>235</v>
      </c>
      <c r="H2235" s="826"/>
      <c r="I2235" s="826">
        <v>300000</v>
      </c>
      <c r="J2235" s="826"/>
      <c r="K2235" s="830">
        <f t="shared" si="224"/>
        <v>0</v>
      </c>
      <c r="L2235" s="871"/>
      <c r="M2235" s="871">
        <v>0</v>
      </c>
      <c r="N2235" s="871"/>
      <c r="O2235" s="871"/>
      <c r="P2235" s="871"/>
      <c r="Q2235" s="871"/>
      <c r="R2235" s="1068">
        <f t="shared" si="225"/>
        <v>0</v>
      </c>
      <c r="S2235" s="827"/>
      <c r="T2235" s="822"/>
    </row>
    <row r="2236" spans="1:20" s="828" customFormat="1" x14ac:dyDescent="0.25">
      <c r="A2236" s="858" t="s">
        <v>395</v>
      </c>
      <c r="B2236" s="823" t="s">
        <v>228</v>
      </c>
      <c r="C2236" s="822" t="s">
        <v>498</v>
      </c>
      <c r="D2236" s="823" t="s">
        <v>21</v>
      </c>
      <c r="E2236" s="907">
        <v>0</v>
      </c>
      <c r="F2236" s="823" t="s">
        <v>27</v>
      </c>
      <c r="G2236" s="896" t="s">
        <v>235</v>
      </c>
      <c r="H2236" s="826"/>
      <c r="I2236" s="826">
        <v>300000</v>
      </c>
      <c r="J2236" s="826"/>
      <c r="K2236" s="830">
        <f t="shared" si="224"/>
        <v>0</v>
      </c>
      <c r="L2236" s="871"/>
      <c r="M2236" s="871">
        <v>0</v>
      </c>
      <c r="N2236" s="871"/>
      <c r="O2236" s="871"/>
      <c r="P2236" s="871"/>
      <c r="Q2236" s="871"/>
      <c r="R2236" s="1068">
        <f t="shared" si="225"/>
        <v>0</v>
      </c>
      <c r="S2236" s="827"/>
      <c r="T2236" s="822"/>
    </row>
    <row r="2237" spans="1:20" s="828" customFormat="1" x14ac:dyDescent="0.25">
      <c r="A2237" s="858" t="s">
        <v>395</v>
      </c>
      <c r="B2237" s="823" t="s">
        <v>452</v>
      </c>
      <c r="C2237" s="822" t="s">
        <v>355</v>
      </c>
      <c r="D2237" s="823" t="s">
        <v>21</v>
      </c>
      <c r="E2237" s="907">
        <v>0</v>
      </c>
      <c r="F2237" s="823" t="s">
        <v>27</v>
      </c>
      <c r="G2237" s="896" t="s">
        <v>235</v>
      </c>
      <c r="H2237" s="826"/>
      <c r="I2237" s="826">
        <v>300000</v>
      </c>
      <c r="J2237" s="826"/>
      <c r="K2237" s="830">
        <f t="shared" si="224"/>
        <v>0</v>
      </c>
      <c r="L2237" s="871"/>
      <c r="M2237" s="871">
        <v>0</v>
      </c>
      <c r="N2237" s="871"/>
      <c r="O2237" s="871"/>
      <c r="P2237" s="871"/>
      <c r="Q2237" s="871"/>
      <c r="R2237" s="1068">
        <f t="shared" si="225"/>
        <v>0</v>
      </c>
      <c r="S2237" s="827"/>
      <c r="T2237" s="822"/>
    </row>
    <row r="2238" spans="1:20" s="828" customFormat="1" x14ac:dyDescent="0.25">
      <c r="A2238" s="858" t="s">
        <v>395</v>
      </c>
      <c r="B2238" s="823" t="s">
        <v>504</v>
      </c>
      <c r="C2238" s="822" t="s">
        <v>499</v>
      </c>
      <c r="D2238" s="823" t="s">
        <v>21</v>
      </c>
      <c r="E2238" s="907">
        <v>0</v>
      </c>
      <c r="F2238" s="823" t="s">
        <v>27</v>
      </c>
      <c r="G2238" s="896" t="s">
        <v>235</v>
      </c>
      <c r="H2238" s="826"/>
      <c r="I2238" s="826">
        <v>60000</v>
      </c>
      <c r="J2238" s="826"/>
      <c r="K2238" s="830">
        <f t="shared" si="224"/>
        <v>0</v>
      </c>
      <c r="L2238" s="871"/>
      <c r="M2238" s="871">
        <v>0</v>
      </c>
      <c r="N2238" s="871"/>
      <c r="O2238" s="871"/>
      <c r="P2238" s="871"/>
      <c r="Q2238" s="871"/>
      <c r="R2238" s="1068">
        <f t="shared" si="225"/>
        <v>0</v>
      </c>
      <c r="S2238" s="827"/>
      <c r="T2238" s="822"/>
    </row>
    <row r="2239" spans="1:20" s="828" customFormat="1" x14ac:dyDescent="0.25">
      <c r="A2239" s="858" t="s">
        <v>395</v>
      </c>
      <c r="B2239" s="823" t="s">
        <v>689</v>
      </c>
      <c r="C2239" s="822" t="s">
        <v>725</v>
      </c>
      <c r="D2239" s="823" t="s">
        <v>21</v>
      </c>
      <c r="E2239" s="907">
        <v>0</v>
      </c>
      <c r="F2239" s="823" t="s">
        <v>27</v>
      </c>
      <c r="G2239" s="896" t="s">
        <v>235</v>
      </c>
      <c r="H2239" s="826"/>
      <c r="I2239" s="826">
        <v>520400</v>
      </c>
      <c r="J2239" s="826"/>
      <c r="K2239" s="830">
        <f t="shared" si="224"/>
        <v>0</v>
      </c>
      <c r="L2239" s="871"/>
      <c r="M2239" s="871">
        <v>0</v>
      </c>
      <c r="N2239" s="871"/>
      <c r="O2239" s="871"/>
      <c r="P2239" s="871"/>
      <c r="Q2239" s="871"/>
      <c r="R2239" s="1068">
        <f t="shared" si="225"/>
        <v>0</v>
      </c>
      <c r="S2239" s="827"/>
      <c r="T2239" s="822"/>
    </row>
    <row r="2240" spans="1:20" s="828" customFormat="1" x14ac:dyDescent="0.25">
      <c r="A2240" s="858" t="s">
        <v>395</v>
      </c>
      <c r="B2240" s="890" t="s">
        <v>469</v>
      </c>
      <c r="C2240" s="822" t="s">
        <v>162</v>
      </c>
      <c r="D2240" s="823" t="s">
        <v>21</v>
      </c>
      <c r="E2240" s="907">
        <v>0</v>
      </c>
      <c r="F2240" s="823" t="s">
        <v>27</v>
      </c>
      <c r="G2240" s="896" t="s">
        <v>235</v>
      </c>
      <c r="H2240" s="826"/>
      <c r="I2240" s="826">
        <v>10000000</v>
      </c>
      <c r="J2240" s="826"/>
      <c r="K2240" s="830">
        <f t="shared" si="224"/>
        <v>20000000</v>
      </c>
      <c r="L2240" s="871"/>
      <c r="M2240" s="871">
        <v>20000000</v>
      </c>
      <c r="N2240" s="871"/>
      <c r="O2240" s="871"/>
      <c r="P2240" s="871"/>
      <c r="Q2240" s="871"/>
      <c r="R2240" s="1068">
        <f t="shared" si="225"/>
        <v>20000000</v>
      </c>
      <c r="S2240" s="827"/>
      <c r="T2240" s="822"/>
    </row>
    <row r="2241" spans="1:20" s="828" customFormat="1" x14ac:dyDescent="0.25">
      <c r="A2241" s="858" t="s">
        <v>395</v>
      </c>
      <c r="B2241" s="890" t="s">
        <v>467</v>
      </c>
      <c r="C2241" s="822" t="s">
        <v>163</v>
      </c>
      <c r="D2241" s="823" t="s">
        <v>21</v>
      </c>
      <c r="E2241" s="907">
        <v>0</v>
      </c>
      <c r="F2241" s="823" t="s">
        <v>27</v>
      </c>
      <c r="G2241" s="896" t="s">
        <v>235</v>
      </c>
      <c r="H2241" s="826"/>
      <c r="I2241" s="826">
        <v>12000000</v>
      </c>
      <c r="J2241" s="826"/>
      <c r="K2241" s="830">
        <f t="shared" si="224"/>
        <v>12000000</v>
      </c>
      <c r="L2241" s="871"/>
      <c r="M2241" s="871">
        <v>12000000</v>
      </c>
      <c r="N2241" s="871"/>
      <c r="O2241" s="871"/>
      <c r="P2241" s="871"/>
      <c r="Q2241" s="871"/>
      <c r="R2241" s="1068">
        <f t="shared" si="225"/>
        <v>12000000</v>
      </c>
      <c r="S2241" s="827"/>
      <c r="T2241" s="822"/>
    </row>
    <row r="2242" spans="1:20" s="828" customFormat="1" x14ac:dyDescent="0.25">
      <c r="A2242" s="858" t="s">
        <v>395</v>
      </c>
      <c r="B2242" s="823" t="s">
        <v>484</v>
      </c>
      <c r="C2242" s="822" t="s">
        <v>726</v>
      </c>
      <c r="D2242" s="823" t="s">
        <v>21</v>
      </c>
      <c r="E2242" s="907">
        <v>0</v>
      </c>
      <c r="F2242" s="823" t="s">
        <v>27</v>
      </c>
      <c r="G2242" s="896" t="s">
        <v>235</v>
      </c>
      <c r="H2242" s="826"/>
      <c r="I2242" s="826">
        <v>8000000</v>
      </c>
      <c r="J2242" s="826"/>
      <c r="K2242" s="830">
        <f t="shared" si="224"/>
        <v>5000000</v>
      </c>
      <c r="L2242" s="871"/>
      <c r="M2242" s="871">
        <v>5000000</v>
      </c>
      <c r="N2242" s="871"/>
      <c r="O2242" s="871"/>
      <c r="P2242" s="871"/>
      <c r="Q2242" s="871"/>
      <c r="R2242" s="1068">
        <f t="shared" si="225"/>
        <v>5000000</v>
      </c>
      <c r="S2242" s="827"/>
      <c r="T2242" s="822"/>
    </row>
    <row r="2243" spans="1:20" s="828" customFormat="1" x14ac:dyDescent="0.25">
      <c r="A2243" s="858" t="s">
        <v>395</v>
      </c>
      <c r="B2243" s="890" t="s">
        <v>474</v>
      </c>
      <c r="C2243" s="822" t="s">
        <v>164</v>
      </c>
      <c r="D2243" s="823" t="s">
        <v>21</v>
      </c>
      <c r="E2243" s="907">
        <v>0</v>
      </c>
      <c r="F2243" s="823" t="s">
        <v>27</v>
      </c>
      <c r="G2243" s="896" t="s">
        <v>235</v>
      </c>
      <c r="H2243" s="826"/>
      <c r="I2243" s="826">
        <v>70000000</v>
      </c>
      <c r="J2243" s="826"/>
      <c r="K2243" s="830">
        <f t="shared" si="224"/>
        <v>70000000</v>
      </c>
      <c r="L2243" s="871"/>
      <c r="M2243" s="871">
        <v>70000000</v>
      </c>
      <c r="N2243" s="871"/>
      <c r="O2243" s="871"/>
      <c r="P2243" s="871"/>
      <c r="Q2243" s="871"/>
      <c r="R2243" s="1068">
        <f t="shared" si="225"/>
        <v>70000000</v>
      </c>
      <c r="S2243" s="827"/>
      <c r="T2243" s="822"/>
    </row>
    <row r="2244" spans="1:20" s="828" customFormat="1" x14ac:dyDescent="0.25">
      <c r="A2244" s="858" t="s">
        <v>395</v>
      </c>
      <c r="B2244" s="887"/>
      <c r="C2244" s="833" t="s">
        <v>26</v>
      </c>
      <c r="D2244" s="887"/>
      <c r="E2244" s="897"/>
      <c r="F2244" s="887"/>
      <c r="G2244" s="898"/>
      <c r="H2244" s="988">
        <f>SUM(H2229:H2243)</f>
        <v>0</v>
      </c>
      <c r="I2244" s="988">
        <f>SUM(I2229:I2243)</f>
        <v>145000000</v>
      </c>
      <c r="J2244" s="988">
        <f>SUM(J2229:J2243)</f>
        <v>0</v>
      </c>
      <c r="K2244" s="988">
        <f>SUM(K2229:K2243)</f>
        <v>107000000</v>
      </c>
      <c r="L2244" s="768"/>
      <c r="M2244" s="768">
        <f>SUM(M2229:M2243)</f>
        <v>107000000</v>
      </c>
      <c r="N2244" s="768"/>
      <c r="O2244" s="899">
        <f>SUM(O2229:O2243)</f>
        <v>0</v>
      </c>
      <c r="P2244" s="899"/>
      <c r="Q2244" s="899"/>
      <c r="R2244" s="1093">
        <f t="shared" si="225"/>
        <v>107000000</v>
      </c>
      <c r="S2244" s="908"/>
      <c r="T2244" s="1003"/>
    </row>
    <row r="2245" spans="1:20" s="828" customFormat="1" x14ac:dyDescent="0.25">
      <c r="A2245" s="858"/>
      <c r="B2245" s="888"/>
      <c r="C2245" s="842"/>
      <c r="D2245" s="888"/>
      <c r="E2245" s="902"/>
      <c r="F2245" s="888"/>
      <c r="G2245" s="903"/>
      <c r="H2245" s="915"/>
      <c r="I2245" s="915"/>
      <c r="J2245" s="915"/>
      <c r="K2245" s="915"/>
      <c r="L2245" s="771"/>
      <c r="M2245" s="771"/>
      <c r="N2245" s="771"/>
      <c r="O2245" s="771"/>
      <c r="P2245" s="771"/>
      <c r="Q2245" s="771"/>
      <c r="R2245" s="1075"/>
      <c r="S2245" s="904"/>
    </row>
    <row r="2246" spans="1:20" s="828" customFormat="1" x14ac:dyDescent="0.25">
      <c r="A2246" s="858"/>
      <c r="B2246" s="888"/>
      <c r="C2246" s="842"/>
      <c r="D2246" s="888"/>
      <c r="E2246" s="902"/>
      <c r="F2246" s="888"/>
      <c r="G2246" s="903"/>
      <c r="H2246" s="915"/>
      <c r="I2246" s="915"/>
      <c r="J2246" s="915"/>
      <c r="K2246" s="915"/>
      <c r="L2246" s="771"/>
      <c r="M2246" s="771"/>
      <c r="N2246" s="771"/>
      <c r="O2246" s="771"/>
      <c r="P2246" s="771"/>
      <c r="Q2246" s="771"/>
      <c r="R2246" s="1075"/>
      <c r="S2246" s="904"/>
    </row>
    <row r="2247" spans="1:20" x14ac:dyDescent="0.25">
      <c r="B2247" s="1238" t="s">
        <v>2128</v>
      </c>
      <c r="C2247" s="1238"/>
      <c r="D2247" s="1238"/>
      <c r="E2247" s="1238"/>
      <c r="F2247" s="1238"/>
      <c r="G2247" s="1238"/>
      <c r="H2247" s="1238"/>
      <c r="I2247" s="1238"/>
      <c r="J2247" s="1238"/>
      <c r="K2247" s="1238"/>
      <c r="L2247" s="1238"/>
      <c r="M2247" s="1238"/>
      <c r="N2247" s="1238"/>
      <c r="O2247" s="1238"/>
      <c r="P2247" s="1238"/>
      <c r="Q2247" s="1238"/>
      <c r="R2247" s="1238"/>
      <c r="S2247" s="1238"/>
    </row>
    <row r="2248" spans="1:20" x14ac:dyDescent="0.25">
      <c r="B2248" s="881" t="s">
        <v>1613</v>
      </c>
      <c r="C2248" s="882"/>
      <c r="D2248" s="883"/>
      <c r="E2248" s="883"/>
      <c r="F2248" s="883"/>
      <c r="G2248" s="883"/>
      <c r="H2248" s="884"/>
      <c r="I2248" s="884"/>
      <c r="J2248" s="884"/>
      <c r="K2248" s="884"/>
      <c r="L2248" s="884"/>
      <c r="M2248" s="885"/>
      <c r="N2248" s="884"/>
      <c r="O2248" s="884"/>
      <c r="P2248" s="884"/>
      <c r="Q2248" s="884"/>
      <c r="R2248" s="1074"/>
      <c r="S2248" s="886"/>
    </row>
    <row r="2249" spans="1:20" s="802" customFormat="1" ht="30" x14ac:dyDescent="0.25">
      <c r="B2249" s="1234" t="s">
        <v>970</v>
      </c>
      <c r="C2249" s="1239" t="s">
        <v>938</v>
      </c>
      <c r="D2249" s="1236" t="s">
        <v>1024</v>
      </c>
      <c r="E2249" s="1230" t="s">
        <v>1025</v>
      </c>
      <c r="F2249" s="1236" t="s">
        <v>1026</v>
      </c>
      <c r="G2249" s="1232" t="s">
        <v>1027</v>
      </c>
      <c r="H2249" s="803" t="s">
        <v>1862</v>
      </c>
      <c r="I2249" s="804" t="s">
        <v>1833</v>
      </c>
      <c r="J2249" s="803" t="s">
        <v>1862</v>
      </c>
      <c r="K2249" s="1228" t="s">
        <v>1948</v>
      </c>
      <c r="L2249" s="1228" t="s">
        <v>1947</v>
      </c>
      <c r="M2249" s="805" t="s">
        <v>1818</v>
      </c>
      <c r="N2249" s="1228" t="s">
        <v>1819</v>
      </c>
      <c r="O2249" s="806" t="s">
        <v>2115</v>
      </c>
      <c r="P2249" s="1090" t="s">
        <v>2135</v>
      </c>
      <c r="Q2249" s="1090" t="s">
        <v>2136</v>
      </c>
      <c r="R2249" s="1065" t="s">
        <v>2132</v>
      </c>
      <c r="S2249" s="807" t="s">
        <v>1850</v>
      </c>
      <c r="T2249" s="1110" t="s">
        <v>1028</v>
      </c>
    </row>
    <row r="2250" spans="1:20" s="802" customFormat="1" x14ac:dyDescent="0.25">
      <c r="B2250" s="1235"/>
      <c r="C2250" s="1240"/>
      <c r="D2250" s="1237"/>
      <c r="E2250" s="1231"/>
      <c r="F2250" s="1237"/>
      <c r="G2250" s="1233"/>
      <c r="H2250" s="808" t="s">
        <v>939</v>
      </c>
      <c r="I2250" s="808" t="s">
        <v>939</v>
      </c>
      <c r="J2250" s="808" t="s">
        <v>939</v>
      </c>
      <c r="K2250" s="1229"/>
      <c r="L2250" s="1229"/>
      <c r="M2250" s="809" t="s">
        <v>939</v>
      </c>
      <c r="N2250" s="1229"/>
      <c r="O2250" s="808" t="s">
        <v>939</v>
      </c>
      <c r="P2250" s="808" t="s">
        <v>939</v>
      </c>
      <c r="Q2250" s="808" t="s">
        <v>939</v>
      </c>
      <c r="R2250" s="1066" t="s">
        <v>939</v>
      </c>
      <c r="S2250" s="810"/>
      <c r="T2250" s="1107"/>
    </row>
    <row r="2251" spans="1:20" s="831" customFormat="1" x14ac:dyDescent="0.25">
      <c r="A2251" s="858" t="s">
        <v>398</v>
      </c>
      <c r="B2251" s="812" t="s">
        <v>2</v>
      </c>
      <c r="C2251" s="822" t="s">
        <v>60</v>
      </c>
      <c r="D2251" s="829" t="s">
        <v>21</v>
      </c>
      <c r="E2251" s="968">
        <v>0</v>
      </c>
      <c r="F2251" s="816" t="s">
        <v>27</v>
      </c>
      <c r="G2251" s="817" t="s">
        <v>266</v>
      </c>
      <c r="H2251" s="830"/>
      <c r="I2251" s="830">
        <v>350000</v>
      </c>
      <c r="J2251" s="830"/>
      <c r="K2251" s="830">
        <f t="shared" ref="K2251:K2253" si="226">M2251-L2251</f>
        <v>225000</v>
      </c>
      <c r="L2251" s="830"/>
      <c r="M2251" s="826">
        <v>225000</v>
      </c>
      <c r="N2251" s="830"/>
      <c r="O2251" s="830"/>
      <c r="P2251" s="830"/>
      <c r="Q2251" s="830"/>
      <c r="R2251" s="1068"/>
      <c r="S2251" s="820"/>
      <c r="T2251" s="1109"/>
    </row>
    <row r="2252" spans="1:20" x14ac:dyDescent="0.25">
      <c r="A2252" s="858" t="s">
        <v>398</v>
      </c>
      <c r="B2252" s="812" t="s">
        <v>3</v>
      </c>
      <c r="C2252" s="822" t="s">
        <v>4</v>
      </c>
      <c r="D2252" s="829" t="s">
        <v>21</v>
      </c>
      <c r="E2252" s="968">
        <v>0</v>
      </c>
      <c r="F2252" s="816" t="s">
        <v>27</v>
      </c>
      <c r="G2252" s="817" t="s">
        <v>266</v>
      </c>
      <c r="H2252" s="830"/>
      <c r="I2252" s="830">
        <v>500000</v>
      </c>
      <c r="J2252" s="830"/>
      <c r="K2252" s="830">
        <f t="shared" si="226"/>
        <v>200000</v>
      </c>
      <c r="L2252" s="830"/>
      <c r="M2252" s="826">
        <v>200000</v>
      </c>
      <c r="N2252" s="830"/>
      <c r="O2252" s="830"/>
      <c r="P2252" s="830"/>
      <c r="Q2252" s="830"/>
      <c r="R2252" s="1068"/>
      <c r="S2252" s="820"/>
      <c r="T2252" s="1104"/>
    </row>
    <row r="2253" spans="1:20" x14ac:dyDescent="0.25">
      <c r="A2253" s="858" t="s">
        <v>398</v>
      </c>
      <c r="B2253" s="812" t="s">
        <v>13</v>
      </c>
      <c r="C2253" s="822" t="s">
        <v>14</v>
      </c>
      <c r="D2253" s="829" t="s">
        <v>21</v>
      </c>
      <c r="E2253" s="968">
        <v>0</v>
      </c>
      <c r="F2253" s="816" t="s">
        <v>27</v>
      </c>
      <c r="G2253" s="817" t="s">
        <v>266</v>
      </c>
      <c r="H2253" s="830"/>
      <c r="I2253" s="830">
        <v>650000</v>
      </c>
      <c r="J2253" s="830"/>
      <c r="K2253" s="830">
        <f t="shared" si="226"/>
        <v>450000</v>
      </c>
      <c r="L2253" s="830"/>
      <c r="M2253" s="826">
        <v>450000</v>
      </c>
      <c r="N2253" s="830"/>
      <c r="O2253" s="830"/>
      <c r="P2253" s="830"/>
      <c r="Q2253" s="830"/>
      <c r="R2253" s="1068"/>
      <c r="S2253" s="820"/>
      <c r="T2253" s="1104"/>
    </row>
    <row r="2254" spans="1:20" x14ac:dyDescent="0.25">
      <c r="A2254" s="858" t="s">
        <v>398</v>
      </c>
      <c r="B2254" s="860" t="s">
        <v>226</v>
      </c>
      <c r="C2254" s="833" t="s">
        <v>312</v>
      </c>
      <c r="D2254" s="861" t="s">
        <v>226</v>
      </c>
      <c r="E2254" s="862"/>
      <c r="F2254" s="863" t="s">
        <v>226</v>
      </c>
      <c r="G2254" s="863"/>
      <c r="H2254" s="1004">
        <v>525000</v>
      </c>
      <c r="I2254" s="1004">
        <f>SUM(I2251:I2253)</f>
        <v>1500000</v>
      </c>
      <c r="J2254" s="1004">
        <v>525000</v>
      </c>
      <c r="K2254" s="1004">
        <f>SUM(K2251:K2253)</f>
        <v>875000</v>
      </c>
      <c r="L2254" s="837"/>
      <c r="M2254" s="838">
        <f>SUM(M2251:M2253)</f>
        <v>875000</v>
      </c>
      <c r="N2254" s="837"/>
      <c r="O2254" s="959">
        <v>600000</v>
      </c>
      <c r="P2254" s="959">
        <f>Q2254-O2254</f>
        <v>225000</v>
      </c>
      <c r="Q2254" s="959">
        <v>825000</v>
      </c>
      <c r="R2254" s="1069">
        <f>M2254-Q2254</f>
        <v>50000</v>
      </c>
      <c r="S2254" s="840"/>
      <c r="T2254" s="1106"/>
    </row>
    <row r="2255" spans="1:20" x14ac:dyDescent="0.25">
      <c r="A2255" s="858"/>
      <c r="C2255" s="842"/>
      <c r="H2255" s="895"/>
      <c r="I2255" s="895"/>
      <c r="J2255" s="895"/>
      <c r="K2255" s="895"/>
      <c r="L2255" s="846"/>
      <c r="M2255" s="847"/>
      <c r="N2255" s="846"/>
      <c r="O2255" s="847"/>
      <c r="P2255" s="847"/>
      <c r="Q2255" s="847"/>
      <c r="R2255" s="1072"/>
      <c r="S2255" s="848"/>
    </row>
    <row r="2256" spans="1:20" x14ac:dyDescent="0.25">
      <c r="A2256" s="858"/>
      <c r="C2256" s="842"/>
      <c r="H2256" s="895"/>
      <c r="I2256" s="895"/>
      <c r="J2256" s="895"/>
      <c r="K2256" s="895"/>
      <c r="L2256" s="846"/>
      <c r="M2256" s="847"/>
      <c r="N2256" s="846"/>
      <c r="O2256" s="847"/>
      <c r="P2256" s="847"/>
      <c r="Q2256" s="847"/>
      <c r="R2256" s="1072"/>
      <c r="S2256" s="848"/>
    </row>
    <row r="2257" spans="1:20" x14ac:dyDescent="0.25">
      <c r="A2257" s="858"/>
      <c r="C2257" s="842"/>
      <c r="H2257" s="895"/>
      <c r="I2257" s="895"/>
      <c r="J2257" s="895"/>
      <c r="K2257" s="895"/>
      <c r="L2257" s="846"/>
      <c r="M2257" s="847"/>
      <c r="N2257" s="846"/>
      <c r="O2257" s="847"/>
      <c r="P2257" s="847"/>
      <c r="Q2257" s="847"/>
      <c r="R2257" s="1072"/>
      <c r="S2257" s="848"/>
    </row>
    <row r="2258" spans="1:20" x14ac:dyDescent="0.25">
      <c r="A2258" s="858"/>
      <c r="C2258" s="842"/>
      <c r="H2258" s="895"/>
      <c r="I2258" s="895"/>
      <c r="J2258" s="895"/>
      <c r="K2258" s="895"/>
      <c r="L2258" s="846"/>
      <c r="M2258" s="847"/>
      <c r="N2258" s="846"/>
      <c r="O2258" s="847"/>
      <c r="P2258" s="847"/>
      <c r="Q2258" s="847"/>
      <c r="R2258" s="1072"/>
      <c r="S2258" s="848"/>
    </row>
    <row r="2259" spans="1:20" s="828" customFormat="1" x14ac:dyDescent="0.25">
      <c r="B2259" s="888"/>
      <c r="C2259" s="842"/>
      <c r="D2259" s="888"/>
      <c r="E2259" s="902"/>
      <c r="F2259" s="888"/>
      <c r="G2259" s="903"/>
      <c r="H2259" s="924"/>
      <c r="I2259" s="924"/>
      <c r="J2259" s="924"/>
      <c r="K2259" s="924"/>
      <c r="L2259" s="771"/>
      <c r="M2259" s="771"/>
      <c r="N2259" s="771"/>
      <c r="O2259" s="771"/>
      <c r="P2259" s="771"/>
      <c r="Q2259" s="771"/>
      <c r="R2259" s="1075"/>
      <c r="S2259" s="904"/>
    </row>
    <row r="2260" spans="1:20" x14ac:dyDescent="0.25">
      <c r="B2260" s="1238" t="s">
        <v>2128</v>
      </c>
      <c r="C2260" s="1238"/>
      <c r="D2260" s="1238"/>
      <c r="E2260" s="1238"/>
      <c r="F2260" s="1238"/>
      <c r="G2260" s="1238"/>
      <c r="H2260" s="1238"/>
      <c r="I2260" s="1238"/>
      <c r="J2260" s="1238"/>
      <c r="K2260" s="1238"/>
      <c r="L2260" s="1238"/>
      <c r="M2260" s="1238"/>
      <c r="N2260" s="1238"/>
      <c r="O2260" s="1238"/>
      <c r="P2260" s="1238"/>
      <c r="Q2260" s="1238"/>
      <c r="R2260" s="1238"/>
      <c r="S2260" s="1238"/>
    </row>
    <row r="2261" spans="1:20" x14ac:dyDescent="0.25">
      <c r="B2261" s="881" t="s">
        <v>1614</v>
      </c>
      <c r="C2261" s="882"/>
      <c r="D2261" s="883"/>
      <c r="E2261" s="883"/>
      <c r="F2261" s="883"/>
      <c r="G2261" s="883"/>
      <c r="H2261" s="884"/>
      <c r="I2261" s="884"/>
      <c r="J2261" s="884"/>
      <c r="K2261" s="884"/>
      <c r="L2261" s="884"/>
      <c r="M2261" s="885"/>
      <c r="N2261" s="884"/>
      <c r="O2261" s="884"/>
      <c r="P2261" s="884"/>
      <c r="Q2261" s="884"/>
      <c r="R2261" s="1074"/>
      <c r="S2261" s="886"/>
    </row>
    <row r="2262" spans="1:20" s="802" customFormat="1" ht="30" x14ac:dyDescent="0.25">
      <c r="B2262" s="1234" t="s">
        <v>970</v>
      </c>
      <c r="C2262" s="1239" t="s">
        <v>938</v>
      </c>
      <c r="D2262" s="1236" t="s">
        <v>1024</v>
      </c>
      <c r="E2262" s="1230" t="s">
        <v>1025</v>
      </c>
      <c r="F2262" s="1236" t="s">
        <v>1026</v>
      </c>
      <c r="G2262" s="1232" t="s">
        <v>1027</v>
      </c>
      <c r="H2262" s="803" t="s">
        <v>1862</v>
      </c>
      <c r="I2262" s="804" t="s">
        <v>1833</v>
      </c>
      <c r="J2262" s="803" t="s">
        <v>1862</v>
      </c>
      <c r="K2262" s="1228" t="s">
        <v>1948</v>
      </c>
      <c r="L2262" s="1228" t="s">
        <v>1947</v>
      </c>
      <c r="M2262" s="805" t="s">
        <v>1818</v>
      </c>
      <c r="N2262" s="1228" t="s">
        <v>1819</v>
      </c>
      <c r="O2262" s="806" t="s">
        <v>2115</v>
      </c>
      <c r="P2262" s="1090" t="s">
        <v>2135</v>
      </c>
      <c r="Q2262" s="1090" t="s">
        <v>2136</v>
      </c>
      <c r="R2262" s="1065" t="s">
        <v>2132</v>
      </c>
      <c r="S2262" s="807" t="s">
        <v>1850</v>
      </c>
      <c r="T2262" s="1110" t="s">
        <v>1028</v>
      </c>
    </row>
    <row r="2263" spans="1:20" s="802" customFormat="1" x14ac:dyDescent="0.25">
      <c r="B2263" s="1235"/>
      <c r="C2263" s="1240"/>
      <c r="D2263" s="1237"/>
      <c r="E2263" s="1231"/>
      <c r="F2263" s="1237"/>
      <c r="G2263" s="1233"/>
      <c r="H2263" s="808" t="s">
        <v>939</v>
      </c>
      <c r="I2263" s="808" t="s">
        <v>939</v>
      </c>
      <c r="J2263" s="808" t="s">
        <v>939</v>
      </c>
      <c r="K2263" s="1229"/>
      <c r="L2263" s="1229"/>
      <c r="M2263" s="809" t="s">
        <v>939</v>
      </c>
      <c r="N2263" s="1229"/>
      <c r="O2263" s="808" t="s">
        <v>939</v>
      </c>
      <c r="P2263" s="808" t="s">
        <v>939</v>
      </c>
      <c r="Q2263" s="808" t="s">
        <v>939</v>
      </c>
      <c r="R2263" s="1066" t="s">
        <v>939</v>
      </c>
      <c r="S2263" s="810"/>
    </row>
    <row r="2264" spans="1:20" x14ac:dyDescent="0.25">
      <c r="A2264" s="858" t="s">
        <v>399</v>
      </c>
      <c r="B2264" s="825" t="s">
        <v>25</v>
      </c>
      <c r="C2264" s="822" t="s">
        <v>59</v>
      </c>
      <c r="D2264" s="829" t="s">
        <v>21</v>
      </c>
      <c r="E2264" s="968">
        <v>0</v>
      </c>
      <c r="F2264" s="816" t="s">
        <v>27</v>
      </c>
      <c r="G2264" s="817" t="s">
        <v>266</v>
      </c>
      <c r="H2264" s="830"/>
      <c r="I2264" s="830">
        <v>300000</v>
      </c>
      <c r="J2264" s="830"/>
      <c r="K2264" s="830">
        <f t="shared" ref="K2264:K2270" si="227">M2264-L2264</f>
        <v>200000</v>
      </c>
      <c r="L2264" s="830"/>
      <c r="M2264" s="826">
        <v>200000</v>
      </c>
      <c r="N2264" s="830"/>
      <c r="O2264" s="830"/>
      <c r="P2264" s="830"/>
      <c r="Q2264" s="830"/>
      <c r="R2264" s="1068"/>
      <c r="S2264" s="820"/>
      <c r="T2264" s="1117"/>
    </row>
    <row r="2265" spans="1:20" x14ac:dyDescent="0.25">
      <c r="A2265" s="858" t="s">
        <v>399</v>
      </c>
      <c r="B2265" s="812" t="s">
        <v>3</v>
      </c>
      <c r="C2265" s="822" t="s">
        <v>4</v>
      </c>
      <c r="D2265" s="829" t="s">
        <v>21</v>
      </c>
      <c r="E2265" s="968">
        <v>0</v>
      </c>
      <c r="F2265" s="816" t="s">
        <v>27</v>
      </c>
      <c r="G2265" s="817" t="s">
        <v>266</v>
      </c>
      <c r="H2265" s="830"/>
      <c r="I2265" s="830">
        <v>150000</v>
      </c>
      <c r="J2265" s="830"/>
      <c r="K2265" s="830">
        <f t="shared" si="227"/>
        <v>100000</v>
      </c>
      <c r="L2265" s="830"/>
      <c r="M2265" s="826">
        <v>100000</v>
      </c>
      <c r="N2265" s="830"/>
      <c r="O2265" s="830"/>
      <c r="P2265" s="830"/>
      <c r="Q2265" s="830"/>
      <c r="R2265" s="1068"/>
      <c r="S2265" s="820"/>
      <c r="T2265" s="1104"/>
    </row>
    <row r="2266" spans="1:20" x14ac:dyDescent="0.25">
      <c r="A2266" s="858" t="s">
        <v>399</v>
      </c>
      <c r="B2266" s="812" t="s">
        <v>52</v>
      </c>
      <c r="C2266" s="822" t="s">
        <v>53</v>
      </c>
      <c r="D2266" s="829" t="s">
        <v>21</v>
      </c>
      <c r="E2266" s="968">
        <v>0</v>
      </c>
      <c r="F2266" s="816" t="s">
        <v>27</v>
      </c>
      <c r="G2266" s="817" t="s">
        <v>266</v>
      </c>
      <c r="H2266" s="830"/>
      <c r="I2266" s="830">
        <v>200000</v>
      </c>
      <c r="J2266" s="830"/>
      <c r="K2266" s="830">
        <f t="shared" si="227"/>
        <v>100000</v>
      </c>
      <c r="L2266" s="830"/>
      <c r="M2266" s="826">
        <v>100000</v>
      </c>
      <c r="N2266" s="830"/>
      <c r="O2266" s="830"/>
      <c r="P2266" s="830"/>
      <c r="Q2266" s="830"/>
      <c r="R2266" s="1068"/>
      <c r="S2266" s="820"/>
      <c r="T2266" s="1104"/>
    </row>
    <row r="2267" spans="1:20" x14ac:dyDescent="0.25">
      <c r="A2267" s="858" t="s">
        <v>399</v>
      </c>
      <c r="B2267" s="812" t="s">
        <v>9</v>
      </c>
      <c r="C2267" s="822" t="s">
        <v>10</v>
      </c>
      <c r="D2267" s="829" t="s">
        <v>21</v>
      </c>
      <c r="E2267" s="968">
        <v>0</v>
      </c>
      <c r="F2267" s="816" t="s">
        <v>27</v>
      </c>
      <c r="G2267" s="817" t="s">
        <v>266</v>
      </c>
      <c r="H2267" s="830"/>
      <c r="I2267" s="830">
        <v>150000</v>
      </c>
      <c r="J2267" s="830"/>
      <c r="K2267" s="830">
        <f t="shared" si="227"/>
        <v>100000</v>
      </c>
      <c r="L2267" s="830"/>
      <c r="M2267" s="826">
        <v>100000</v>
      </c>
      <c r="N2267" s="830"/>
      <c r="O2267" s="830"/>
      <c r="P2267" s="830"/>
      <c r="Q2267" s="830"/>
      <c r="R2267" s="1068"/>
      <c r="S2267" s="820"/>
      <c r="T2267" s="1104"/>
    </row>
    <row r="2268" spans="1:20" x14ac:dyDescent="0.25">
      <c r="A2268" s="858" t="s">
        <v>399</v>
      </c>
      <c r="B2268" s="812" t="s">
        <v>13</v>
      </c>
      <c r="C2268" s="822" t="s">
        <v>14</v>
      </c>
      <c r="D2268" s="829" t="s">
        <v>21</v>
      </c>
      <c r="E2268" s="968">
        <v>0</v>
      </c>
      <c r="F2268" s="816" t="s">
        <v>27</v>
      </c>
      <c r="G2268" s="817" t="s">
        <v>266</v>
      </c>
      <c r="H2268" s="830"/>
      <c r="I2268" s="830">
        <v>300000</v>
      </c>
      <c r="J2268" s="830"/>
      <c r="K2268" s="830">
        <f t="shared" si="227"/>
        <v>100000</v>
      </c>
      <c r="L2268" s="830"/>
      <c r="M2268" s="826">
        <v>100000</v>
      </c>
      <c r="N2268" s="830"/>
      <c r="O2268" s="830"/>
      <c r="P2268" s="830"/>
      <c r="Q2268" s="830"/>
      <c r="R2268" s="1068"/>
      <c r="S2268" s="820"/>
      <c r="T2268" s="1104"/>
    </row>
    <row r="2269" spans="1:20" x14ac:dyDescent="0.25">
      <c r="A2269" s="858" t="s">
        <v>399</v>
      </c>
      <c r="B2269" s="812" t="s">
        <v>17</v>
      </c>
      <c r="C2269" s="822" t="s">
        <v>18</v>
      </c>
      <c r="D2269" s="829" t="s">
        <v>21</v>
      </c>
      <c r="E2269" s="968">
        <v>0</v>
      </c>
      <c r="F2269" s="816" t="s">
        <v>27</v>
      </c>
      <c r="G2269" s="817" t="s">
        <v>266</v>
      </c>
      <c r="H2269" s="830"/>
      <c r="I2269" s="830">
        <v>150000</v>
      </c>
      <c r="J2269" s="830"/>
      <c r="K2269" s="830">
        <f t="shared" si="227"/>
        <v>100000</v>
      </c>
      <c r="L2269" s="830"/>
      <c r="M2269" s="826">
        <v>100000</v>
      </c>
      <c r="N2269" s="830"/>
      <c r="O2269" s="830"/>
      <c r="P2269" s="830"/>
      <c r="Q2269" s="830"/>
      <c r="R2269" s="1068"/>
      <c r="S2269" s="820"/>
      <c r="T2269" s="1104"/>
    </row>
    <row r="2270" spans="1:20" x14ac:dyDescent="0.25">
      <c r="A2270" s="858" t="s">
        <v>399</v>
      </c>
      <c r="B2270" s="812" t="s">
        <v>37</v>
      </c>
      <c r="C2270" s="822" t="s">
        <v>38</v>
      </c>
      <c r="D2270" s="829" t="s">
        <v>21</v>
      </c>
      <c r="E2270" s="968">
        <v>0</v>
      </c>
      <c r="F2270" s="816" t="s">
        <v>27</v>
      </c>
      <c r="G2270" s="817" t="s">
        <v>266</v>
      </c>
      <c r="H2270" s="830"/>
      <c r="I2270" s="830">
        <v>550000</v>
      </c>
      <c r="J2270" s="830"/>
      <c r="K2270" s="830">
        <f t="shared" si="227"/>
        <v>350000</v>
      </c>
      <c r="L2270" s="830"/>
      <c r="M2270" s="826">
        <v>350000</v>
      </c>
      <c r="N2270" s="830"/>
      <c r="O2270" s="830"/>
      <c r="P2270" s="830"/>
      <c r="Q2270" s="830"/>
      <c r="R2270" s="1068"/>
      <c r="S2270" s="820"/>
      <c r="T2270" s="1104"/>
    </row>
    <row r="2271" spans="1:20" x14ac:dyDescent="0.25">
      <c r="A2271" s="858" t="s">
        <v>399</v>
      </c>
      <c r="B2271" s="860" t="s">
        <v>226</v>
      </c>
      <c r="C2271" s="833" t="s">
        <v>312</v>
      </c>
      <c r="D2271" s="861" t="s">
        <v>226</v>
      </c>
      <c r="E2271" s="862"/>
      <c r="F2271" s="863" t="s">
        <v>226</v>
      </c>
      <c r="G2271" s="863"/>
      <c r="H2271" s="1004">
        <v>437500</v>
      </c>
      <c r="I2271" s="1004">
        <f>SUM(I2264:I2270)</f>
        <v>1800000</v>
      </c>
      <c r="J2271" s="1004">
        <v>437500</v>
      </c>
      <c r="K2271" s="1004">
        <f>SUM(K2264:K2270)</f>
        <v>1050000</v>
      </c>
      <c r="L2271" s="837"/>
      <c r="M2271" s="838">
        <f>SUM(M2264:M2270)</f>
        <v>1050000</v>
      </c>
      <c r="N2271" s="837"/>
      <c r="O2271" s="959">
        <v>500000</v>
      </c>
      <c r="P2271" s="959">
        <f>Q2271-O2271</f>
        <v>187000</v>
      </c>
      <c r="Q2271" s="959">
        <v>687000</v>
      </c>
      <c r="R2271" s="1069">
        <f>M2271-Q2271</f>
        <v>363000</v>
      </c>
      <c r="S2271" s="840"/>
      <c r="T2271" s="1106"/>
    </row>
    <row r="2272" spans="1:20" s="828" customFormat="1" x14ac:dyDescent="0.25">
      <c r="B2272" s="888"/>
      <c r="C2272" s="842"/>
      <c r="D2272" s="888"/>
      <c r="E2272" s="902"/>
      <c r="F2272" s="888"/>
      <c r="G2272" s="903"/>
      <c r="H2272" s="924"/>
      <c r="I2272" s="924"/>
      <c r="J2272" s="924"/>
      <c r="K2272" s="924"/>
      <c r="L2272" s="771"/>
      <c r="M2272" s="771"/>
      <c r="N2272" s="771"/>
      <c r="O2272" s="771"/>
      <c r="P2272" s="771"/>
      <c r="Q2272" s="771"/>
      <c r="R2272" s="1075"/>
      <c r="S2272" s="904"/>
    </row>
    <row r="2273" spans="1:20" x14ac:dyDescent="0.25">
      <c r="B2273" s="1238" t="s">
        <v>2128</v>
      </c>
      <c r="C2273" s="1238"/>
      <c r="D2273" s="1238"/>
      <c r="E2273" s="1238"/>
      <c r="F2273" s="1238"/>
      <c r="G2273" s="1238"/>
      <c r="H2273" s="1238"/>
      <c r="I2273" s="1238"/>
      <c r="J2273" s="1238"/>
      <c r="K2273" s="1238"/>
      <c r="L2273" s="1238"/>
      <c r="M2273" s="1238"/>
      <c r="N2273" s="1238"/>
      <c r="O2273" s="1238"/>
      <c r="P2273" s="1238"/>
      <c r="Q2273" s="1238"/>
      <c r="R2273" s="1238"/>
      <c r="S2273" s="1238"/>
    </row>
    <row r="2274" spans="1:20" x14ac:dyDescent="0.25">
      <c r="B2274" s="881" t="s">
        <v>1878</v>
      </c>
      <c r="C2274" s="882"/>
      <c r="D2274" s="883"/>
      <c r="E2274" s="883"/>
      <c r="F2274" s="883"/>
      <c r="G2274" s="883"/>
      <c r="H2274" s="884"/>
      <c r="I2274" s="884"/>
      <c r="J2274" s="884"/>
      <c r="K2274" s="884"/>
      <c r="L2274" s="884"/>
      <c r="M2274" s="885"/>
      <c r="N2274" s="884"/>
      <c r="O2274" s="884"/>
      <c r="P2274" s="884"/>
      <c r="Q2274" s="884"/>
      <c r="R2274" s="1074"/>
      <c r="S2274" s="886"/>
    </row>
    <row r="2275" spans="1:20" s="802" customFormat="1" ht="30" x14ac:dyDescent="0.25">
      <c r="B2275" s="1234" t="s">
        <v>970</v>
      </c>
      <c r="C2275" s="1239" t="s">
        <v>938</v>
      </c>
      <c r="D2275" s="1236" t="s">
        <v>1024</v>
      </c>
      <c r="E2275" s="1230" t="s">
        <v>1025</v>
      </c>
      <c r="F2275" s="1236" t="s">
        <v>1026</v>
      </c>
      <c r="G2275" s="1232" t="s">
        <v>1027</v>
      </c>
      <c r="H2275" s="803" t="s">
        <v>1862</v>
      </c>
      <c r="I2275" s="804" t="s">
        <v>1833</v>
      </c>
      <c r="J2275" s="803" t="s">
        <v>1862</v>
      </c>
      <c r="K2275" s="1228" t="s">
        <v>1948</v>
      </c>
      <c r="L2275" s="1228" t="s">
        <v>1947</v>
      </c>
      <c r="M2275" s="805" t="s">
        <v>1818</v>
      </c>
      <c r="N2275" s="1228" t="s">
        <v>1819</v>
      </c>
      <c r="O2275" s="806" t="s">
        <v>2115</v>
      </c>
      <c r="P2275" s="1090" t="s">
        <v>2135</v>
      </c>
      <c r="Q2275" s="1090" t="s">
        <v>2136</v>
      </c>
      <c r="R2275" s="1065" t="s">
        <v>2132</v>
      </c>
      <c r="S2275" s="807" t="s">
        <v>1850</v>
      </c>
      <c r="T2275" s="1110" t="s">
        <v>1028</v>
      </c>
    </row>
    <row r="2276" spans="1:20" s="802" customFormat="1" x14ac:dyDescent="0.25">
      <c r="B2276" s="1235"/>
      <c r="C2276" s="1240"/>
      <c r="D2276" s="1237"/>
      <c r="E2276" s="1231"/>
      <c r="F2276" s="1237"/>
      <c r="G2276" s="1233"/>
      <c r="H2276" s="808" t="s">
        <v>939</v>
      </c>
      <c r="I2276" s="808" t="s">
        <v>939</v>
      </c>
      <c r="J2276" s="808" t="s">
        <v>939</v>
      </c>
      <c r="K2276" s="1229"/>
      <c r="L2276" s="1229"/>
      <c r="M2276" s="809" t="s">
        <v>939</v>
      </c>
      <c r="N2276" s="1229"/>
      <c r="O2276" s="808" t="s">
        <v>939</v>
      </c>
      <c r="P2276" s="808" t="s">
        <v>939</v>
      </c>
      <c r="Q2276" s="808" t="s">
        <v>939</v>
      </c>
      <c r="R2276" s="1066" t="s">
        <v>939</v>
      </c>
      <c r="S2276" s="810"/>
    </row>
    <row r="2277" spans="1:20" x14ac:dyDescent="0.25">
      <c r="A2277" s="858" t="s">
        <v>400</v>
      </c>
      <c r="B2277" s="812" t="s">
        <v>2</v>
      </c>
      <c r="C2277" s="822" t="s">
        <v>60</v>
      </c>
      <c r="D2277" s="829" t="s">
        <v>21</v>
      </c>
      <c r="E2277" s="968">
        <v>0</v>
      </c>
      <c r="F2277" s="816" t="s">
        <v>27</v>
      </c>
      <c r="G2277" s="817" t="s">
        <v>266</v>
      </c>
      <c r="H2277" s="830"/>
      <c r="I2277" s="830">
        <v>3000000</v>
      </c>
      <c r="J2277" s="830"/>
      <c r="K2277" s="830">
        <f t="shared" ref="K2277:K2279" si="228">M2277-L2277</f>
        <v>1500000</v>
      </c>
      <c r="L2277" s="830"/>
      <c r="M2277" s="826">
        <v>1500000</v>
      </c>
      <c r="N2277" s="830"/>
      <c r="O2277" s="830"/>
      <c r="P2277" s="830"/>
      <c r="Q2277" s="830"/>
      <c r="R2277" s="1068"/>
      <c r="S2277" s="820"/>
      <c r="T2277" s="1117"/>
    </row>
    <row r="2278" spans="1:20" x14ac:dyDescent="0.25">
      <c r="A2278" s="858" t="s">
        <v>400</v>
      </c>
      <c r="B2278" s="812" t="s">
        <v>3</v>
      </c>
      <c r="C2278" s="822" t="s">
        <v>4</v>
      </c>
      <c r="D2278" s="829" t="s">
        <v>21</v>
      </c>
      <c r="E2278" s="968">
        <v>0</v>
      </c>
      <c r="F2278" s="816" t="s">
        <v>27</v>
      </c>
      <c r="G2278" s="817" t="s">
        <v>266</v>
      </c>
      <c r="H2278" s="830"/>
      <c r="I2278" s="830">
        <v>1000000</v>
      </c>
      <c r="J2278" s="830"/>
      <c r="K2278" s="830">
        <f t="shared" si="228"/>
        <v>500000</v>
      </c>
      <c r="L2278" s="830"/>
      <c r="M2278" s="826">
        <v>500000</v>
      </c>
      <c r="N2278" s="830"/>
      <c r="O2278" s="830"/>
      <c r="P2278" s="830"/>
      <c r="Q2278" s="830"/>
      <c r="R2278" s="1068"/>
      <c r="S2278" s="820"/>
      <c r="T2278" s="1104"/>
    </row>
    <row r="2279" spans="1:20" x14ac:dyDescent="0.25">
      <c r="A2279" s="858" t="s">
        <v>400</v>
      </c>
      <c r="B2279" s="812" t="s">
        <v>32</v>
      </c>
      <c r="C2279" s="822" t="s">
        <v>33</v>
      </c>
      <c r="D2279" s="829" t="s">
        <v>21</v>
      </c>
      <c r="E2279" s="968">
        <v>0</v>
      </c>
      <c r="F2279" s="816" t="s">
        <v>27</v>
      </c>
      <c r="G2279" s="817" t="s">
        <v>266</v>
      </c>
      <c r="H2279" s="830"/>
      <c r="I2279" s="830">
        <v>2000000</v>
      </c>
      <c r="J2279" s="830"/>
      <c r="K2279" s="830">
        <f t="shared" si="228"/>
        <v>1500000</v>
      </c>
      <c r="L2279" s="830"/>
      <c r="M2279" s="826">
        <v>1500000</v>
      </c>
      <c r="N2279" s="830"/>
      <c r="O2279" s="830"/>
      <c r="P2279" s="830"/>
      <c r="Q2279" s="830"/>
      <c r="R2279" s="1068"/>
      <c r="S2279" s="820"/>
      <c r="T2279" s="1104"/>
    </row>
    <row r="2280" spans="1:20" x14ac:dyDescent="0.25">
      <c r="A2280" s="858" t="s">
        <v>400</v>
      </c>
      <c r="B2280" s="860"/>
      <c r="C2280" s="833" t="s">
        <v>312</v>
      </c>
      <c r="D2280" s="861"/>
      <c r="E2280" s="862"/>
      <c r="F2280" s="863"/>
      <c r="G2280" s="863"/>
      <c r="H2280" s="1004">
        <v>2250000</v>
      </c>
      <c r="I2280" s="1004">
        <f>SUM(I2277:I2279)</f>
        <v>6000000</v>
      </c>
      <c r="J2280" s="1004">
        <v>2250000</v>
      </c>
      <c r="K2280" s="1004">
        <f>SUM(K2277:K2279)</f>
        <v>3500000</v>
      </c>
      <c r="L2280" s="837"/>
      <c r="M2280" s="838">
        <f>SUM(M2277:M2279)</f>
        <v>3500000</v>
      </c>
      <c r="N2280" s="837"/>
      <c r="O2280" s="959">
        <v>2750000</v>
      </c>
      <c r="P2280" s="959">
        <f>Q2280-O2280</f>
        <v>1500000</v>
      </c>
      <c r="Q2280" s="959">
        <v>4250000</v>
      </c>
      <c r="R2280" s="1069">
        <f>M2280-Q2280</f>
        <v>-750000</v>
      </c>
      <c r="S2280" s="840"/>
      <c r="T2280" s="1106"/>
    </row>
    <row r="2281" spans="1:20" s="828" customFormat="1" x14ac:dyDescent="0.25">
      <c r="B2281" s="888"/>
      <c r="C2281" s="842"/>
      <c r="D2281" s="888"/>
      <c r="E2281" s="902"/>
      <c r="F2281" s="888"/>
      <c r="G2281" s="903"/>
      <c r="H2281" s="924"/>
      <c r="I2281" s="924"/>
      <c r="J2281" s="924"/>
      <c r="K2281" s="924"/>
      <c r="L2281" s="771"/>
      <c r="M2281" s="771"/>
      <c r="N2281" s="771"/>
      <c r="O2281" s="771"/>
      <c r="P2281" s="771"/>
      <c r="Q2281" s="771"/>
      <c r="R2281" s="1075"/>
      <c r="S2281" s="904"/>
    </row>
    <row r="2282" spans="1:20" s="828" customFormat="1" x14ac:dyDescent="0.25">
      <c r="B2282" s="888"/>
      <c r="C2282" s="842"/>
      <c r="D2282" s="888"/>
      <c r="E2282" s="902"/>
      <c r="F2282" s="888"/>
      <c r="G2282" s="903"/>
      <c r="H2282" s="924"/>
      <c r="I2282" s="924"/>
      <c r="J2282" s="924"/>
      <c r="K2282" s="924"/>
      <c r="L2282" s="771"/>
      <c r="M2282" s="771"/>
      <c r="N2282" s="771"/>
      <c r="O2282" s="771"/>
      <c r="P2282" s="771"/>
      <c r="Q2282" s="771"/>
      <c r="R2282" s="1075"/>
      <c r="S2282" s="904"/>
    </row>
    <row r="2283" spans="1:20" s="828" customFormat="1" x14ac:dyDescent="0.25">
      <c r="B2283" s="888"/>
      <c r="C2283" s="842"/>
      <c r="D2283" s="888"/>
      <c r="E2283" s="902"/>
      <c r="F2283" s="888"/>
      <c r="G2283" s="903"/>
      <c r="H2283" s="924"/>
      <c r="I2283" s="924"/>
      <c r="J2283" s="924"/>
      <c r="K2283" s="924"/>
      <c r="L2283" s="771"/>
      <c r="M2283" s="771"/>
      <c r="N2283" s="771"/>
      <c r="O2283" s="771"/>
      <c r="P2283" s="771"/>
      <c r="Q2283" s="771"/>
      <c r="R2283" s="1075"/>
      <c r="S2283" s="904"/>
    </row>
    <row r="2284" spans="1:20" s="828" customFormat="1" x14ac:dyDescent="0.25">
      <c r="B2284" s="888"/>
      <c r="C2284" s="842"/>
      <c r="D2284" s="888"/>
      <c r="E2284" s="902"/>
      <c r="F2284" s="888"/>
      <c r="G2284" s="903"/>
      <c r="H2284" s="924"/>
      <c r="I2284" s="924"/>
      <c r="J2284" s="924"/>
      <c r="K2284" s="924"/>
      <c r="L2284" s="771"/>
      <c r="M2284" s="771"/>
      <c r="N2284" s="771"/>
      <c r="O2284" s="771"/>
      <c r="P2284" s="771"/>
      <c r="Q2284" s="771"/>
      <c r="R2284" s="1075"/>
      <c r="S2284" s="904"/>
    </row>
    <row r="2285" spans="1:20" s="828" customFormat="1" x14ac:dyDescent="0.25">
      <c r="B2285" s="888"/>
      <c r="C2285" s="842"/>
      <c r="D2285" s="888"/>
      <c r="E2285" s="902"/>
      <c r="F2285" s="888"/>
      <c r="G2285" s="903"/>
      <c r="H2285" s="924"/>
      <c r="I2285" s="924"/>
      <c r="J2285" s="924"/>
      <c r="K2285" s="924"/>
      <c r="L2285" s="771"/>
      <c r="M2285" s="771"/>
      <c r="N2285" s="771"/>
      <c r="O2285" s="771"/>
      <c r="P2285" s="771"/>
      <c r="Q2285" s="771"/>
      <c r="R2285" s="1075"/>
      <c r="S2285" s="904"/>
    </row>
    <row r="2286" spans="1:20" s="828" customFormat="1" x14ac:dyDescent="0.25">
      <c r="B2286" s="888"/>
      <c r="C2286" s="842"/>
      <c r="D2286" s="888"/>
      <c r="E2286" s="902"/>
      <c r="F2286" s="888"/>
      <c r="G2286" s="903"/>
      <c r="H2286" s="924"/>
      <c r="I2286" s="924"/>
      <c r="J2286" s="924"/>
      <c r="K2286" s="924"/>
      <c r="L2286" s="771"/>
      <c r="M2286" s="771"/>
      <c r="N2286" s="771"/>
      <c r="O2286" s="771"/>
      <c r="P2286" s="771"/>
      <c r="Q2286" s="771"/>
      <c r="R2286" s="1075"/>
      <c r="S2286" s="904"/>
    </row>
    <row r="2287" spans="1:20" s="828" customFormat="1" x14ac:dyDescent="0.25">
      <c r="B2287" s="888"/>
      <c r="C2287" s="842"/>
      <c r="D2287" s="888"/>
      <c r="E2287" s="902"/>
      <c r="F2287" s="888"/>
      <c r="G2287" s="903"/>
      <c r="H2287" s="924"/>
      <c r="I2287" s="924"/>
      <c r="J2287" s="924"/>
      <c r="K2287" s="924"/>
      <c r="L2287" s="771"/>
      <c r="M2287" s="771"/>
      <c r="N2287" s="771"/>
      <c r="O2287" s="771"/>
      <c r="P2287" s="771"/>
      <c r="Q2287" s="771"/>
      <c r="R2287" s="1075"/>
      <c r="S2287" s="904"/>
    </row>
    <row r="2288" spans="1:20" s="828" customFormat="1" x14ac:dyDescent="0.25">
      <c r="B2288" s="888"/>
      <c r="C2288" s="842"/>
      <c r="D2288" s="888"/>
      <c r="E2288" s="902"/>
      <c r="F2288" s="888"/>
      <c r="G2288" s="903"/>
      <c r="H2288" s="924"/>
      <c r="I2288" s="924"/>
      <c r="J2288" s="924"/>
      <c r="K2288" s="924"/>
      <c r="L2288" s="771"/>
      <c r="M2288" s="771"/>
      <c r="N2288" s="771"/>
      <c r="O2288" s="771"/>
      <c r="P2288" s="771"/>
      <c r="Q2288" s="771"/>
      <c r="R2288" s="1075"/>
      <c r="S2288" s="904"/>
    </row>
    <row r="2289" spans="1:20" s="828" customFormat="1" x14ac:dyDescent="0.25">
      <c r="B2289" s="888"/>
      <c r="C2289" s="842"/>
      <c r="D2289" s="888"/>
      <c r="E2289" s="902"/>
      <c r="F2289" s="888"/>
      <c r="G2289" s="903"/>
      <c r="H2289" s="924"/>
      <c r="I2289" s="924"/>
      <c r="J2289" s="924"/>
      <c r="K2289" s="924"/>
      <c r="L2289" s="771"/>
      <c r="M2289" s="771"/>
      <c r="N2289" s="771"/>
      <c r="O2289" s="771"/>
      <c r="P2289" s="771"/>
      <c r="Q2289" s="771"/>
      <c r="R2289" s="1075"/>
      <c r="S2289" s="904"/>
    </row>
    <row r="2290" spans="1:20" s="828" customFormat="1" x14ac:dyDescent="0.25">
      <c r="B2290" s="888"/>
      <c r="C2290" s="842"/>
      <c r="D2290" s="888"/>
      <c r="E2290" s="902"/>
      <c r="F2290" s="888"/>
      <c r="G2290" s="903"/>
      <c r="H2290" s="924"/>
      <c r="I2290" s="924"/>
      <c r="J2290" s="924"/>
      <c r="K2290" s="924"/>
      <c r="L2290" s="771"/>
      <c r="M2290" s="771"/>
      <c r="N2290" s="771"/>
      <c r="O2290" s="771"/>
      <c r="P2290" s="771"/>
      <c r="Q2290" s="771"/>
      <c r="R2290" s="1075"/>
      <c r="S2290" s="904"/>
    </row>
    <row r="2291" spans="1:20" s="828" customFormat="1" x14ac:dyDescent="0.25">
      <c r="B2291" s="888"/>
      <c r="C2291" s="842"/>
      <c r="D2291" s="888"/>
      <c r="E2291" s="902"/>
      <c r="F2291" s="888"/>
      <c r="G2291" s="903"/>
      <c r="H2291" s="924"/>
      <c r="I2291" s="924"/>
      <c r="J2291" s="924"/>
      <c r="K2291" s="924"/>
      <c r="L2291" s="771"/>
      <c r="M2291" s="771"/>
      <c r="N2291" s="771"/>
      <c r="O2291" s="771"/>
      <c r="P2291" s="771"/>
      <c r="Q2291" s="771"/>
      <c r="R2291" s="1075"/>
      <c r="S2291" s="904"/>
    </row>
    <row r="2292" spans="1:20" s="828" customFormat="1" x14ac:dyDescent="0.25">
      <c r="B2292" s="888"/>
      <c r="C2292" s="842"/>
      <c r="D2292" s="888"/>
      <c r="E2292" s="902"/>
      <c r="F2292" s="888"/>
      <c r="G2292" s="903"/>
      <c r="H2292" s="924"/>
      <c r="I2292" s="924"/>
      <c r="J2292" s="924"/>
      <c r="K2292" s="924"/>
      <c r="L2292" s="771"/>
      <c r="M2292" s="771"/>
      <c r="N2292" s="771"/>
      <c r="O2292" s="771"/>
      <c r="P2292" s="771"/>
      <c r="Q2292" s="771"/>
      <c r="R2292" s="1075"/>
      <c r="S2292" s="904"/>
    </row>
    <row r="2293" spans="1:20" x14ac:dyDescent="0.25">
      <c r="B2293" s="1238" t="s">
        <v>2128</v>
      </c>
      <c r="C2293" s="1238"/>
      <c r="D2293" s="1238"/>
      <c r="E2293" s="1238"/>
      <c r="F2293" s="1238"/>
      <c r="G2293" s="1238"/>
      <c r="H2293" s="1238"/>
      <c r="I2293" s="1238"/>
      <c r="J2293" s="1238"/>
      <c r="K2293" s="1238"/>
      <c r="L2293" s="1238"/>
      <c r="M2293" s="1238"/>
      <c r="N2293" s="1238"/>
      <c r="O2293" s="1238"/>
      <c r="P2293" s="1238"/>
      <c r="Q2293" s="1238"/>
      <c r="R2293" s="1238"/>
      <c r="S2293" s="1238"/>
    </row>
    <row r="2294" spans="1:20" x14ac:dyDescent="0.25">
      <c r="B2294" s="881" t="s">
        <v>1615</v>
      </c>
      <c r="C2294" s="882"/>
      <c r="D2294" s="883"/>
      <c r="E2294" s="883"/>
      <c r="F2294" s="883"/>
      <c r="G2294" s="883"/>
      <c r="H2294" s="884"/>
      <c r="I2294" s="884"/>
      <c r="J2294" s="884"/>
      <c r="K2294" s="884"/>
      <c r="L2294" s="884"/>
      <c r="M2294" s="885"/>
      <c r="N2294" s="884"/>
      <c r="O2294" s="884"/>
      <c r="P2294" s="884"/>
      <c r="Q2294" s="884"/>
      <c r="R2294" s="1074"/>
      <c r="S2294" s="886"/>
    </row>
    <row r="2295" spans="1:20" s="802" customFormat="1" ht="30" x14ac:dyDescent="0.25">
      <c r="B2295" s="1234" t="s">
        <v>970</v>
      </c>
      <c r="C2295" s="1239" t="s">
        <v>938</v>
      </c>
      <c r="D2295" s="1236" t="s">
        <v>1024</v>
      </c>
      <c r="E2295" s="1230" t="s">
        <v>1025</v>
      </c>
      <c r="F2295" s="1236" t="s">
        <v>1026</v>
      </c>
      <c r="G2295" s="1232" t="s">
        <v>1027</v>
      </c>
      <c r="H2295" s="803" t="s">
        <v>1862</v>
      </c>
      <c r="I2295" s="804" t="s">
        <v>1833</v>
      </c>
      <c r="J2295" s="803" t="s">
        <v>1862</v>
      </c>
      <c r="K2295" s="1228" t="s">
        <v>1948</v>
      </c>
      <c r="L2295" s="1228" t="s">
        <v>1947</v>
      </c>
      <c r="M2295" s="805" t="s">
        <v>1818</v>
      </c>
      <c r="N2295" s="1228" t="s">
        <v>1819</v>
      </c>
      <c r="O2295" s="806" t="s">
        <v>2115</v>
      </c>
      <c r="P2295" s="1090" t="s">
        <v>2135</v>
      </c>
      <c r="Q2295" s="1090" t="s">
        <v>2136</v>
      </c>
      <c r="R2295" s="1065" t="s">
        <v>2132</v>
      </c>
      <c r="S2295" s="807" t="s">
        <v>1850</v>
      </c>
      <c r="T2295" s="1110" t="s">
        <v>1028</v>
      </c>
    </row>
    <row r="2296" spans="1:20" s="802" customFormat="1" x14ac:dyDescent="0.25">
      <c r="B2296" s="1235"/>
      <c r="C2296" s="1240"/>
      <c r="D2296" s="1237"/>
      <c r="E2296" s="1231"/>
      <c r="F2296" s="1237"/>
      <c r="G2296" s="1233"/>
      <c r="H2296" s="808" t="s">
        <v>939</v>
      </c>
      <c r="I2296" s="808" t="s">
        <v>939</v>
      </c>
      <c r="J2296" s="808" t="s">
        <v>939</v>
      </c>
      <c r="K2296" s="1229"/>
      <c r="L2296" s="1229"/>
      <c r="M2296" s="809" t="s">
        <v>939</v>
      </c>
      <c r="N2296" s="1229"/>
      <c r="O2296" s="808" t="s">
        <v>939</v>
      </c>
      <c r="P2296" s="808" t="s">
        <v>939</v>
      </c>
      <c r="Q2296" s="808" t="s">
        <v>939</v>
      </c>
      <c r="R2296" s="1066" t="s">
        <v>939</v>
      </c>
      <c r="S2296" s="810"/>
      <c r="T2296" s="1107"/>
    </row>
    <row r="2297" spans="1:20" x14ac:dyDescent="0.25">
      <c r="A2297" s="858" t="s">
        <v>402</v>
      </c>
      <c r="B2297" s="812" t="s">
        <v>2</v>
      </c>
      <c r="C2297" s="822" t="s">
        <v>60</v>
      </c>
      <c r="D2297" s="829" t="s">
        <v>21</v>
      </c>
      <c r="E2297" s="968">
        <v>0</v>
      </c>
      <c r="F2297" s="816" t="s">
        <v>27</v>
      </c>
      <c r="G2297" s="817" t="s">
        <v>266</v>
      </c>
      <c r="H2297" s="830"/>
      <c r="I2297" s="830">
        <v>1250000</v>
      </c>
      <c r="J2297" s="830"/>
      <c r="K2297" s="830">
        <f t="shared" ref="K2297:K2307" si="229">M2297-L2297</f>
        <v>0</v>
      </c>
      <c r="L2297" s="830"/>
      <c r="M2297" s="826"/>
      <c r="N2297" s="830"/>
      <c r="O2297" s="830"/>
      <c r="P2297" s="830"/>
      <c r="Q2297" s="830"/>
      <c r="R2297" s="1068">
        <f t="shared" ref="R2297:R2307" si="230">M2297-O2297</f>
        <v>0</v>
      </c>
      <c r="S2297" s="820"/>
      <c r="T2297" s="1117"/>
    </row>
    <row r="2298" spans="1:20" x14ac:dyDescent="0.25">
      <c r="A2298" s="858" t="s">
        <v>402</v>
      </c>
      <c r="B2298" s="812" t="s">
        <v>52</v>
      </c>
      <c r="C2298" s="822" t="s">
        <v>53</v>
      </c>
      <c r="D2298" s="829" t="s">
        <v>21</v>
      </c>
      <c r="E2298" s="968">
        <v>0</v>
      </c>
      <c r="F2298" s="816" t="s">
        <v>27</v>
      </c>
      <c r="G2298" s="817" t="s">
        <v>266</v>
      </c>
      <c r="H2298" s="830"/>
      <c r="I2298" s="830">
        <v>7000000</v>
      </c>
      <c r="J2298" s="830"/>
      <c r="K2298" s="830">
        <f t="shared" si="229"/>
        <v>0</v>
      </c>
      <c r="L2298" s="830"/>
      <c r="M2298" s="826"/>
      <c r="N2298" s="830"/>
      <c r="O2298" s="830"/>
      <c r="P2298" s="830"/>
      <c r="Q2298" s="830"/>
      <c r="R2298" s="1068">
        <f t="shared" si="230"/>
        <v>0</v>
      </c>
      <c r="S2298" s="820"/>
      <c r="T2298" s="1104"/>
    </row>
    <row r="2299" spans="1:20" x14ac:dyDescent="0.25">
      <c r="A2299" s="858" t="s">
        <v>402</v>
      </c>
      <c r="B2299" s="1038" t="s">
        <v>32</v>
      </c>
      <c r="C2299" s="822" t="s">
        <v>33</v>
      </c>
      <c r="D2299" s="829" t="s">
        <v>21</v>
      </c>
      <c r="E2299" s="968">
        <v>0</v>
      </c>
      <c r="F2299" s="816" t="s">
        <v>27</v>
      </c>
      <c r="G2299" s="817" t="s">
        <v>266</v>
      </c>
      <c r="H2299" s="830"/>
      <c r="I2299" s="830">
        <v>700000</v>
      </c>
      <c r="J2299" s="830"/>
      <c r="K2299" s="830">
        <f t="shared" si="229"/>
        <v>0</v>
      </c>
      <c r="L2299" s="830"/>
      <c r="M2299" s="826"/>
      <c r="N2299" s="830"/>
      <c r="O2299" s="830"/>
      <c r="P2299" s="830"/>
      <c r="Q2299" s="830"/>
      <c r="R2299" s="1068">
        <f t="shared" si="230"/>
        <v>0</v>
      </c>
      <c r="S2299" s="820"/>
      <c r="T2299" s="1104"/>
    </row>
    <row r="2300" spans="1:20" x14ac:dyDescent="0.25">
      <c r="A2300" s="858" t="s">
        <v>402</v>
      </c>
      <c r="B2300" s="869" t="s">
        <v>61</v>
      </c>
      <c r="C2300" s="822" t="s">
        <v>75</v>
      </c>
      <c r="D2300" s="829" t="s">
        <v>21</v>
      </c>
      <c r="E2300" s="968">
        <v>0</v>
      </c>
      <c r="F2300" s="816" t="s">
        <v>27</v>
      </c>
      <c r="G2300" s="817" t="s">
        <v>266</v>
      </c>
      <c r="H2300" s="830"/>
      <c r="I2300" s="830">
        <v>100000</v>
      </c>
      <c r="J2300" s="830"/>
      <c r="K2300" s="830">
        <f t="shared" si="229"/>
        <v>0</v>
      </c>
      <c r="L2300" s="830"/>
      <c r="M2300" s="826"/>
      <c r="N2300" s="830"/>
      <c r="O2300" s="830"/>
      <c r="P2300" s="830"/>
      <c r="Q2300" s="830"/>
      <c r="R2300" s="1068">
        <f t="shared" si="230"/>
        <v>0</v>
      </c>
      <c r="S2300" s="820"/>
      <c r="T2300" s="1104"/>
    </row>
    <row r="2301" spans="1:20" x14ac:dyDescent="0.25">
      <c r="A2301" s="858" t="s">
        <v>402</v>
      </c>
      <c r="B2301" s="812" t="s">
        <v>34</v>
      </c>
      <c r="C2301" s="822" t="s">
        <v>761</v>
      </c>
      <c r="D2301" s="829" t="s">
        <v>21</v>
      </c>
      <c r="E2301" s="968">
        <v>0</v>
      </c>
      <c r="F2301" s="816" t="s">
        <v>27</v>
      </c>
      <c r="G2301" s="817" t="s">
        <v>266</v>
      </c>
      <c r="H2301" s="830"/>
      <c r="I2301" s="830">
        <v>600000</v>
      </c>
      <c r="J2301" s="830"/>
      <c r="K2301" s="830">
        <f t="shared" si="229"/>
        <v>0</v>
      </c>
      <c r="L2301" s="830"/>
      <c r="M2301" s="826"/>
      <c r="N2301" s="830"/>
      <c r="O2301" s="830"/>
      <c r="P2301" s="830"/>
      <c r="Q2301" s="830"/>
      <c r="R2301" s="1068">
        <f t="shared" si="230"/>
        <v>0</v>
      </c>
      <c r="S2301" s="820"/>
      <c r="T2301" s="1104"/>
    </row>
    <row r="2302" spans="1:20" x14ac:dyDescent="0.25">
      <c r="A2302" s="858" t="s">
        <v>402</v>
      </c>
      <c r="B2302" s="869" t="s">
        <v>11</v>
      </c>
      <c r="C2302" s="822" t="s">
        <v>12</v>
      </c>
      <c r="D2302" s="829" t="s">
        <v>21</v>
      </c>
      <c r="E2302" s="968">
        <v>0</v>
      </c>
      <c r="F2302" s="816" t="s">
        <v>27</v>
      </c>
      <c r="G2302" s="817" t="s">
        <v>266</v>
      </c>
      <c r="H2302" s="830"/>
      <c r="I2302" s="830">
        <v>10250000</v>
      </c>
      <c r="J2302" s="830"/>
      <c r="K2302" s="830">
        <f t="shared" si="229"/>
        <v>0</v>
      </c>
      <c r="L2302" s="830"/>
      <c r="M2302" s="826"/>
      <c r="N2302" s="830"/>
      <c r="O2302" s="830"/>
      <c r="P2302" s="830"/>
      <c r="Q2302" s="830"/>
      <c r="R2302" s="1068">
        <f t="shared" si="230"/>
        <v>0</v>
      </c>
      <c r="S2302" s="820"/>
      <c r="T2302" s="1104"/>
    </row>
    <row r="2303" spans="1:20" x14ac:dyDescent="0.25">
      <c r="A2303" s="858" t="s">
        <v>402</v>
      </c>
      <c r="B2303" s="812" t="s">
        <v>13</v>
      </c>
      <c r="C2303" s="822" t="s">
        <v>14</v>
      </c>
      <c r="D2303" s="829" t="s">
        <v>21</v>
      </c>
      <c r="E2303" s="968">
        <v>0</v>
      </c>
      <c r="F2303" s="816" t="s">
        <v>27</v>
      </c>
      <c r="G2303" s="817" t="s">
        <v>266</v>
      </c>
      <c r="H2303" s="830"/>
      <c r="I2303" s="830">
        <v>30300000</v>
      </c>
      <c r="J2303" s="830"/>
      <c r="K2303" s="830">
        <f t="shared" si="229"/>
        <v>0</v>
      </c>
      <c r="L2303" s="830"/>
      <c r="M2303" s="826"/>
      <c r="N2303" s="830"/>
      <c r="O2303" s="830"/>
      <c r="P2303" s="830"/>
      <c r="Q2303" s="830"/>
      <c r="R2303" s="1068">
        <f t="shared" si="230"/>
        <v>0</v>
      </c>
      <c r="S2303" s="820"/>
      <c r="T2303" s="1104"/>
    </row>
    <row r="2304" spans="1:20" x14ac:dyDescent="0.25">
      <c r="A2304" s="858" t="s">
        <v>402</v>
      </c>
      <c r="B2304" s="812" t="s">
        <v>17</v>
      </c>
      <c r="C2304" s="822" t="s">
        <v>18</v>
      </c>
      <c r="D2304" s="829" t="s">
        <v>21</v>
      </c>
      <c r="E2304" s="968">
        <v>0</v>
      </c>
      <c r="F2304" s="816" t="s">
        <v>27</v>
      </c>
      <c r="G2304" s="817" t="s">
        <v>266</v>
      </c>
      <c r="H2304" s="830"/>
      <c r="I2304" s="830">
        <v>5000000</v>
      </c>
      <c r="J2304" s="830"/>
      <c r="K2304" s="830">
        <f t="shared" si="229"/>
        <v>0</v>
      </c>
      <c r="L2304" s="830"/>
      <c r="M2304" s="826"/>
      <c r="N2304" s="830"/>
      <c r="O2304" s="830"/>
      <c r="P2304" s="830"/>
      <c r="Q2304" s="830"/>
      <c r="R2304" s="1068">
        <f t="shared" si="230"/>
        <v>0</v>
      </c>
      <c r="S2304" s="820"/>
      <c r="T2304" s="1104"/>
    </row>
    <row r="2305" spans="1:20" x14ac:dyDescent="0.25">
      <c r="A2305" s="858" t="s">
        <v>402</v>
      </c>
      <c r="B2305" s="812" t="s">
        <v>19</v>
      </c>
      <c r="C2305" s="822" t="s">
        <v>20</v>
      </c>
      <c r="D2305" s="829" t="s">
        <v>21</v>
      </c>
      <c r="E2305" s="968">
        <v>0</v>
      </c>
      <c r="F2305" s="816" t="s">
        <v>27</v>
      </c>
      <c r="G2305" s="817" t="s">
        <v>266</v>
      </c>
      <c r="H2305" s="830"/>
      <c r="I2305" s="830">
        <v>50000</v>
      </c>
      <c r="J2305" s="830"/>
      <c r="K2305" s="830">
        <f t="shared" si="229"/>
        <v>0</v>
      </c>
      <c r="L2305" s="830"/>
      <c r="M2305" s="826"/>
      <c r="N2305" s="830"/>
      <c r="O2305" s="830"/>
      <c r="P2305" s="830"/>
      <c r="Q2305" s="830"/>
      <c r="R2305" s="1068">
        <f t="shared" si="230"/>
        <v>0</v>
      </c>
      <c r="S2305" s="820"/>
      <c r="T2305" s="1104"/>
    </row>
    <row r="2306" spans="1:20" x14ac:dyDescent="0.25">
      <c r="A2306" s="858" t="s">
        <v>402</v>
      </c>
      <c r="B2306" s="812" t="s">
        <v>37</v>
      </c>
      <c r="C2306" s="822" t="s">
        <v>38</v>
      </c>
      <c r="D2306" s="829" t="s">
        <v>21</v>
      </c>
      <c r="E2306" s="968">
        <v>0</v>
      </c>
      <c r="F2306" s="816" t="s">
        <v>27</v>
      </c>
      <c r="G2306" s="817" t="s">
        <v>266</v>
      </c>
      <c r="H2306" s="830"/>
      <c r="I2306" s="830">
        <v>750000</v>
      </c>
      <c r="J2306" s="830"/>
      <c r="K2306" s="830">
        <f t="shared" si="229"/>
        <v>0</v>
      </c>
      <c r="L2306" s="830"/>
      <c r="M2306" s="826"/>
      <c r="N2306" s="830"/>
      <c r="O2306" s="830"/>
      <c r="P2306" s="830"/>
      <c r="Q2306" s="830"/>
      <c r="R2306" s="1068">
        <f t="shared" si="230"/>
        <v>0</v>
      </c>
      <c r="S2306" s="820"/>
      <c r="T2306" s="1104"/>
    </row>
    <row r="2307" spans="1:20" x14ac:dyDescent="0.25">
      <c r="A2307" s="858" t="s">
        <v>402</v>
      </c>
      <c r="B2307" s="860"/>
      <c r="C2307" s="833" t="s">
        <v>312</v>
      </c>
      <c r="D2307" s="861"/>
      <c r="E2307" s="862"/>
      <c r="F2307" s="863"/>
      <c r="G2307" s="863"/>
      <c r="H2307" s="1004"/>
      <c r="I2307" s="1004">
        <f>SUM(I2297:I2306)</f>
        <v>56000000</v>
      </c>
      <c r="J2307" s="1004"/>
      <c r="K2307" s="830">
        <f t="shared" si="229"/>
        <v>0</v>
      </c>
      <c r="L2307" s="837"/>
      <c r="M2307" s="838">
        <f>SUM(M2297:M2306)</f>
        <v>0</v>
      </c>
      <c r="N2307" s="837"/>
      <c r="O2307" s="839"/>
      <c r="P2307" s="839"/>
      <c r="Q2307" s="839"/>
      <c r="R2307" s="1069">
        <f t="shared" si="230"/>
        <v>0</v>
      </c>
      <c r="S2307" s="840"/>
      <c r="T2307" s="1106"/>
    </row>
    <row r="2308" spans="1:20" s="828" customFormat="1" x14ac:dyDescent="0.25">
      <c r="B2308" s="888"/>
      <c r="C2308" s="842"/>
      <c r="D2308" s="888"/>
      <c r="E2308" s="902"/>
      <c r="F2308" s="888"/>
      <c r="G2308" s="903"/>
      <c r="H2308" s="924"/>
      <c r="I2308" s="924"/>
      <c r="J2308" s="924"/>
      <c r="K2308" s="924"/>
      <c r="L2308" s="771"/>
      <c r="M2308" s="771"/>
      <c r="N2308" s="771"/>
      <c r="O2308" s="771"/>
      <c r="P2308" s="771"/>
      <c r="Q2308" s="771"/>
      <c r="R2308" s="1075"/>
      <c r="S2308" s="904"/>
    </row>
    <row r="2309" spans="1:20" s="828" customFormat="1" x14ac:dyDescent="0.25">
      <c r="B2309" s="888"/>
      <c r="C2309" s="842"/>
      <c r="D2309" s="888"/>
      <c r="E2309" s="902"/>
      <c r="F2309" s="888"/>
      <c r="G2309" s="903"/>
      <c r="H2309" s="924"/>
      <c r="I2309" s="924"/>
      <c r="J2309" s="924"/>
      <c r="K2309" s="924"/>
      <c r="L2309" s="771"/>
      <c r="M2309" s="771"/>
      <c r="N2309" s="771"/>
      <c r="O2309" s="771"/>
      <c r="P2309" s="771"/>
      <c r="Q2309" s="771"/>
      <c r="R2309" s="1075"/>
      <c r="S2309" s="904"/>
    </row>
    <row r="2310" spans="1:20" x14ac:dyDescent="0.25">
      <c r="B2310" s="1238" t="s">
        <v>2129</v>
      </c>
      <c r="C2310" s="1238"/>
      <c r="D2310" s="1238"/>
      <c r="E2310" s="1238"/>
      <c r="F2310" s="1238"/>
      <c r="G2310" s="1238"/>
      <c r="H2310" s="1238"/>
      <c r="I2310" s="1238"/>
      <c r="J2310" s="1238"/>
      <c r="K2310" s="1238"/>
      <c r="L2310" s="1238"/>
      <c r="M2310" s="1238"/>
      <c r="N2310" s="1238"/>
      <c r="O2310" s="1238"/>
      <c r="P2310" s="1238"/>
      <c r="Q2310" s="1238"/>
      <c r="R2310" s="1238"/>
      <c r="S2310" s="1238"/>
    </row>
    <row r="2311" spans="1:20" x14ac:dyDescent="0.25">
      <c r="B2311" s="881" t="s">
        <v>1615</v>
      </c>
      <c r="C2311" s="882"/>
      <c r="D2311" s="883"/>
      <c r="E2311" s="883"/>
      <c r="F2311" s="883"/>
      <c r="G2311" s="883"/>
      <c r="H2311" s="884"/>
      <c r="I2311" s="884"/>
      <c r="J2311" s="884"/>
      <c r="K2311" s="884"/>
      <c r="L2311" s="884"/>
      <c r="M2311" s="885"/>
      <c r="N2311" s="884"/>
      <c r="O2311" s="884"/>
      <c r="P2311" s="884"/>
      <c r="Q2311" s="884"/>
      <c r="R2311" s="1074"/>
      <c r="S2311" s="886"/>
    </row>
    <row r="2312" spans="1:20" s="802" customFormat="1" ht="30" x14ac:dyDescent="0.25">
      <c r="B2312" s="1234" t="s">
        <v>970</v>
      </c>
      <c r="C2312" s="1239" t="s">
        <v>938</v>
      </c>
      <c r="D2312" s="1236" t="s">
        <v>1024</v>
      </c>
      <c r="E2312" s="1230" t="s">
        <v>1025</v>
      </c>
      <c r="F2312" s="1236" t="s">
        <v>1026</v>
      </c>
      <c r="G2312" s="1232" t="s">
        <v>1027</v>
      </c>
      <c r="H2312" s="803" t="s">
        <v>1862</v>
      </c>
      <c r="I2312" s="804" t="s">
        <v>1833</v>
      </c>
      <c r="J2312" s="803" t="s">
        <v>1862</v>
      </c>
      <c r="K2312" s="1228" t="s">
        <v>1948</v>
      </c>
      <c r="L2312" s="1228" t="s">
        <v>1947</v>
      </c>
      <c r="M2312" s="805" t="s">
        <v>1818</v>
      </c>
      <c r="N2312" s="1228" t="s">
        <v>1819</v>
      </c>
      <c r="O2312" s="806" t="s">
        <v>2115</v>
      </c>
      <c r="P2312" s="1090" t="s">
        <v>2135</v>
      </c>
      <c r="Q2312" s="1090" t="s">
        <v>2136</v>
      </c>
      <c r="R2312" s="1065" t="s">
        <v>2132</v>
      </c>
      <c r="S2312" s="807" t="s">
        <v>1850</v>
      </c>
      <c r="T2312" s="1110" t="s">
        <v>1028</v>
      </c>
    </row>
    <row r="2313" spans="1:20" s="802" customFormat="1" x14ac:dyDescent="0.25">
      <c r="B2313" s="1235"/>
      <c r="C2313" s="1240"/>
      <c r="D2313" s="1237"/>
      <c r="E2313" s="1231"/>
      <c r="F2313" s="1237"/>
      <c r="G2313" s="1233"/>
      <c r="H2313" s="808"/>
      <c r="I2313" s="808" t="s">
        <v>939</v>
      </c>
      <c r="J2313" s="808"/>
      <c r="K2313" s="1229"/>
      <c r="L2313" s="1229"/>
      <c r="M2313" s="809" t="s">
        <v>939</v>
      </c>
      <c r="N2313" s="1229"/>
      <c r="O2313" s="808" t="s">
        <v>939</v>
      </c>
      <c r="P2313" s="808" t="s">
        <v>939</v>
      </c>
      <c r="Q2313" s="808" t="s">
        <v>939</v>
      </c>
      <c r="R2313" s="1066" t="s">
        <v>939</v>
      </c>
      <c r="S2313" s="810"/>
      <c r="T2313" s="1107"/>
    </row>
    <row r="2314" spans="1:20" s="828" customFormat="1" x14ac:dyDescent="0.25">
      <c r="A2314" s="858" t="s">
        <v>402</v>
      </c>
      <c r="B2314" s="890" t="s">
        <v>158</v>
      </c>
      <c r="C2314" s="822" t="s">
        <v>366</v>
      </c>
      <c r="D2314" s="829" t="s">
        <v>21</v>
      </c>
      <c r="E2314" s="907">
        <v>0</v>
      </c>
      <c r="F2314" s="823" t="s">
        <v>27</v>
      </c>
      <c r="G2314" s="896" t="s">
        <v>235</v>
      </c>
      <c r="H2314" s="826"/>
      <c r="I2314" s="826">
        <v>2000000</v>
      </c>
      <c r="J2314" s="826"/>
      <c r="K2314" s="830">
        <f t="shared" ref="K2314:K2319" si="231">M2314-L2314</f>
        <v>0</v>
      </c>
      <c r="L2314" s="871"/>
      <c r="M2314" s="871"/>
      <c r="N2314" s="871"/>
      <c r="O2314" s="871"/>
      <c r="P2314" s="871"/>
      <c r="Q2314" s="871"/>
      <c r="R2314" s="1068">
        <f t="shared" ref="R2314:R2319" si="232">M2314-O2314</f>
        <v>0</v>
      </c>
      <c r="S2314" s="827"/>
      <c r="T2314" s="975"/>
    </row>
    <row r="2315" spans="1:20" s="828" customFormat="1" x14ac:dyDescent="0.25">
      <c r="A2315" s="858" t="s">
        <v>402</v>
      </c>
      <c r="B2315" s="823" t="s">
        <v>206</v>
      </c>
      <c r="C2315" s="822" t="s">
        <v>1857</v>
      </c>
      <c r="D2315" s="829" t="s">
        <v>21</v>
      </c>
      <c r="E2315" s="907">
        <v>0</v>
      </c>
      <c r="F2315" s="823" t="s">
        <v>27</v>
      </c>
      <c r="G2315" s="896" t="s">
        <v>235</v>
      </c>
      <c r="H2315" s="826"/>
      <c r="I2315" s="826">
        <v>1000000</v>
      </c>
      <c r="J2315" s="826"/>
      <c r="K2315" s="830">
        <f t="shared" si="231"/>
        <v>0</v>
      </c>
      <c r="L2315" s="871"/>
      <c r="M2315" s="871"/>
      <c r="N2315" s="871"/>
      <c r="O2315" s="871"/>
      <c r="P2315" s="871"/>
      <c r="Q2315" s="871"/>
      <c r="R2315" s="1068">
        <f t="shared" si="232"/>
        <v>0</v>
      </c>
      <c r="S2315" s="827"/>
      <c r="T2315" s="822"/>
    </row>
    <row r="2316" spans="1:20" s="828" customFormat="1" x14ac:dyDescent="0.25">
      <c r="A2316" s="858" t="s">
        <v>402</v>
      </c>
      <c r="B2316" s="890" t="s">
        <v>207</v>
      </c>
      <c r="C2316" s="822" t="s">
        <v>220</v>
      </c>
      <c r="D2316" s="829" t="s">
        <v>21</v>
      </c>
      <c r="E2316" s="907">
        <v>0</v>
      </c>
      <c r="F2316" s="823" t="s">
        <v>27</v>
      </c>
      <c r="G2316" s="896" t="s">
        <v>235</v>
      </c>
      <c r="H2316" s="826"/>
      <c r="I2316" s="826">
        <v>1000000</v>
      </c>
      <c r="J2316" s="826"/>
      <c r="K2316" s="830">
        <f t="shared" si="231"/>
        <v>0</v>
      </c>
      <c r="L2316" s="871"/>
      <c r="M2316" s="871"/>
      <c r="N2316" s="871"/>
      <c r="O2316" s="871"/>
      <c r="P2316" s="871"/>
      <c r="Q2316" s="871"/>
      <c r="R2316" s="1068">
        <f t="shared" si="232"/>
        <v>0</v>
      </c>
      <c r="S2316" s="827"/>
      <c r="T2316" s="822"/>
    </row>
    <row r="2317" spans="1:20" s="828" customFormat="1" x14ac:dyDescent="0.25">
      <c r="A2317" s="858" t="s">
        <v>402</v>
      </c>
      <c r="B2317" s="890" t="s">
        <v>208</v>
      </c>
      <c r="C2317" s="822" t="s">
        <v>1882</v>
      </c>
      <c r="D2317" s="829" t="s">
        <v>21</v>
      </c>
      <c r="E2317" s="907">
        <v>0</v>
      </c>
      <c r="F2317" s="823" t="s">
        <v>27</v>
      </c>
      <c r="G2317" s="896" t="s">
        <v>235</v>
      </c>
      <c r="H2317" s="826"/>
      <c r="I2317" s="826">
        <v>1000000</v>
      </c>
      <c r="J2317" s="826"/>
      <c r="K2317" s="830">
        <f t="shared" si="231"/>
        <v>0</v>
      </c>
      <c r="L2317" s="871"/>
      <c r="M2317" s="871"/>
      <c r="N2317" s="871"/>
      <c r="O2317" s="871"/>
      <c r="P2317" s="871"/>
      <c r="Q2317" s="871"/>
      <c r="R2317" s="1068">
        <f t="shared" si="232"/>
        <v>0</v>
      </c>
      <c r="S2317" s="827"/>
      <c r="T2317" s="822"/>
    </row>
    <row r="2318" spans="1:20" s="828" customFormat="1" x14ac:dyDescent="0.25">
      <c r="A2318" s="858" t="s">
        <v>402</v>
      </c>
      <c r="B2318" s="890" t="s">
        <v>469</v>
      </c>
      <c r="C2318" s="822" t="s">
        <v>162</v>
      </c>
      <c r="D2318" s="829" t="s">
        <v>21</v>
      </c>
      <c r="E2318" s="907">
        <v>0</v>
      </c>
      <c r="F2318" s="823" t="s">
        <v>27</v>
      </c>
      <c r="G2318" s="896" t="s">
        <v>235</v>
      </c>
      <c r="H2318" s="826"/>
      <c r="I2318" s="826">
        <v>20000000</v>
      </c>
      <c r="J2318" s="826"/>
      <c r="K2318" s="830">
        <f t="shared" si="231"/>
        <v>0</v>
      </c>
      <c r="L2318" s="871"/>
      <c r="M2318" s="871"/>
      <c r="N2318" s="871"/>
      <c r="O2318" s="871"/>
      <c r="P2318" s="871"/>
      <c r="Q2318" s="871"/>
      <c r="R2318" s="1068">
        <f t="shared" si="232"/>
        <v>0</v>
      </c>
      <c r="S2318" s="827"/>
      <c r="T2318" s="822"/>
    </row>
    <row r="2319" spans="1:20" s="828" customFormat="1" x14ac:dyDescent="0.25">
      <c r="A2319" s="858" t="s">
        <v>402</v>
      </c>
      <c r="B2319" s="887"/>
      <c r="C2319" s="833" t="s">
        <v>26</v>
      </c>
      <c r="D2319" s="887"/>
      <c r="E2319" s="897"/>
      <c r="F2319" s="887"/>
      <c r="G2319" s="898"/>
      <c r="H2319" s="988"/>
      <c r="I2319" s="988">
        <f>SUM(I2314:I2318)</f>
        <v>25000000</v>
      </c>
      <c r="J2319" s="988"/>
      <c r="K2319" s="830">
        <f t="shared" si="231"/>
        <v>0</v>
      </c>
      <c r="L2319" s="768"/>
      <c r="M2319" s="768">
        <f>SUM(M2314:M2318)</f>
        <v>0</v>
      </c>
      <c r="N2319" s="768"/>
      <c r="O2319" s="899"/>
      <c r="P2319" s="899"/>
      <c r="Q2319" s="899"/>
      <c r="R2319" s="1069">
        <f t="shared" si="232"/>
        <v>0</v>
      </c>
      <c r="S2319" s="908"/>
      <c r="T2319" s="1003"/>
    </row>
    <row r="2320" spans="1:20" s="828" customFormat="1" x14ac:dyDescent="0.25">
      <c r="B2320" s="888"/>
      <c r="C2320" s="842"/>
      <c r="D2320" s="888"/>
      <c r="E2320" s="902"/>
      <c r="F2320" s="888"/>
      <c r="G2320" s="903"/>
      <c r="H2320" s="924"/>
      <c r="I2320" s="924"/>
      <c r="J2320" s="924"/>
      <c r="K2320" s="924"/>
      <c r="L2320" s="771"/>
      <c r="M2320" s="771"/>
      <c r="N2320" s="771"/>
      <c r="O2320" s="771"/>
      <c r="P2320" s="771"/>
      <c r="Q2320" s="771"/>
      <c r="R2320" s="1075"/>
      <c r="S2320" s="904"/>
    </row>
    <row r="2321" spans="1:20" s="828" customFormat="1" x14ac:dyDescent="0.25">
      <c r="B2321" s="888"/>
      <c r="C2321" s="842"/>
      <c r="D2321" s="888"/>
      <c r="E2321" s="902"/>
      <c r="F2321" s="888"/>
      <c r="G2321" s="903"/>
      <c r="H2321" s="924"/>
      <c r="I2321" s="924"/>
      <c r="J2321" s="924"/>
      <c r="K2321" s="924"/>
      <c r="L2321" s="771"/>
      <c r="M2321" s="771"/>
      <c r="N2321" s="771"/>
      <c r="O2321" s="771"/>
      <c r="P2321" s="771"/>
      <c r="Q2321" s="771"/>
      <c r="R2321" s="1075"/>
      <c r="S2321" s="904"/>
    </row>
    <row r="2322" spans="1:20" s="828" customFormat="1" x14ac:dyDescent="0.25">
      <c r="B2322" s="888"/>
      <c r="C2322" s="842"/>
      <c r="D2322" s="888"/>
      <c r="E2322" s="902"/>
      <c r="F2322" s="888"/>
      <c r="G2322" s="903"/>
      <c r="H2322" s="924"/>
      <c r="I2322" s="924"/>
      <c r="J2322" s="924"/>
      <c r="K2322" s="924"/>
      <c r="L2322" s="771"/>
      <c r="M2322" s="771"/>
      <c r="N2322" s="771"/>
      <c r="O2322" s="771"/>
      <c r="P2322" s="771"/>
      <c r="Q2322" s="771"/>
      <c r="R2322" s="1075"/>
      <c r="S2322" s="904"/>
    </row>
    <row r="2323" spans="1:20" s="828" customFormat="1" x14ac:dyDescent="0.25">
      <c r="B2323" s="888"/>
      <c r="C2323" s="842"/>
      <c r="D2323" s="888"/>
      <c r="E2323" s="902"/>
      <c r="F2323" s="888"/>
      <c r="G2323" s="903"/>
      <c r="H2323" s="924"/>
      <c r="I2323" s="924"/>
      <c r="J2323" s="924"/>
      <c r="K2323" s="924"/>
      <c r="L2323" s="771"/>
      <c r="M2323" s="771"/>
      <c r="N2323" s="771"/>
      <c r="O2323" s="771"/>
      <c r="P2323" s="771"/>
      <c r="Q2323" s="771"/>
      <c r="R2323" s="1075"/>
      <c r="S2323" s="904"/>
    </row>
    <row r="2324" spans="1:20" s="828" customFormat="1" x14ac:dyDescent="0.25">
      <c r="B2324" s="888"/>
      <c r="C2324" s="842"/>
      <c r="D2324" s="888"/>
      <c r="E2324" s="902"/>
      <c r="F2324" s="888"/>
      <c r="G2324" s="903"/>
      <c r="H2324" s="924"/>
      <c r="I2324" s="924"/>
      <c r="J2324" s="924"/>
      <c r="K2324" s="924"/>
      <c r="L2324" s="771"/>
      <c r="M2324" s="771"/>
      <c r="N2324" s="771"/>
      <c r="O2324" s="771"/>
      <c r="P2324" s="771"/>
      <c r="Q2324" s="771"/>
      <c r="R2324" s="1075"/>
      <c r="S2324" s="904"/>
    </row>
    <row r="2325" spans="1:20" s="828" customFormat="1" x14ac:dyDescent="0.25">
      <c r="B2325" s="888"/>
      <c r="C2325" s="842"/>
      <c r="D2325" s="888"/>
      <c r="E2325" s="902"/>
      <c r="F2325" s="888"/>
      <c r="G2325" s="903"/>
      <c r="H2325" s="924"/>
      <c r="I2325" s="924"/>
      <c r="J2325" s="924"/>
      <c r="K2325" s="924"/>
      <c r="L2325" s="771"/>
      <c r="M2325" s="771"/>
      <c r="N2325" s="771"/>
      <c r="O2325" s="771"/>
      <c r="P2325" s="771"/>
      <c r="Q2325" s="771"/>
      <c r="R2325" s="1075"/>
      <c r="S2325" s="904"/>
    </row>
    <row r="2326" spans="1:20" s="828" customFormat="1" x14ac:dyDescent="0.25">
      <c r="B2326" s="888"/>
      <c r="C2326" s="842"/>
      <c r="D2326" s="888"/>
      <c r="E2326" s="902"/>
      <c r="F2326" s="888"/>
      <c r="G2326" s="903"/>
      <c r="H2326" s="924"/>
      <c r="I2326" s="924"/>
      <c r="J2326" s="924"/>
      <c r="K2326" s="924"/>
      <c r="L2326" s="771"/>
      <c r="M2326" s="771"/>
      <c r="N2326" s="771"/>
      <c r="O2326" s="771"/>
      <c r="P2326" s="771"/>
      <c r="Q2326" s="771"/>
      <c r="R2326" s="1075"/>
      <c r="S2326" s="904"/>
    </row>
    <row r="2327" spans="1:20" x14ac:dyDescent="0.25">
      <c r="B2327" s="1238" t="s">
        <v>2128</v>
      </c>
      <c r="C2327" s="1238"/>
      <c r="D2327" s="1238"/>
      <c r="E2327" s="1238"/>
      <c r="F2327" s="1238"/>
      <c r="G2327" s="1238"/>
      <c r="H2327" s="1238"/>
      <c r="I2327" s="1238"/>
      <c r="J2327" s="1238"/>
      <c r="K2327" s="1238"/>
      <c r="L2327" s="1238"/>
      <c r="M2327" s="1238"/>
      <c r="N2327" s="1238"/>
      <c r="O2327" s="1238"/>
      <c r="P2327" s="1238"/>
      <c r="Q2327" s="1238"/>
      <c r="R2327" s="1238"/>
      <c r="S2327" s="1238"/>
    </row>
    <row r="2328" spans="1:20" x14ac:dyDescent="0.25">
      <c r="B2328" s="881" t="s">
        <v>1616</v>
      </c>
      <c r="C2328" s="882"/>
      <c r="D2328" s="883"/>
      <c r="E2328" s="883"/>
      <c r="F2328" s="883"/>
      <c r="G2328" s="883"/>
      <c r="H2328" s="884"/>
      <c r="I2328" s="884"/>
      <c r="J2328" s="884"/>
      <c r="K2328" s="884"/>
      <c r="L2328" s="884"/>
      <c r="M2328" s="885"/>
      <c r="N2328" s="884"/>
      <c r="O2328" s="884"/>
      <c r="P2328" s="884"/>
      <c r="Q2328" s="884"/>
      <c r="R2328" s="1074"/>
      <c r="S2328" s="886"/>
    </row>
    <row r="2329" spans="1:20" s="802" customFormat="1" ht="30" x14ac:dyDescent="0.25">
      <c r="B2329" s="1234" t="s">
        <v>970</v>
      </c>
      <c r="C2329" s="1239" t="s">
        <v>938</v>
      </c>
      <c r="D2329" s="1236" t="s">
        <v>1024</v>
      </c>
      <c r="E2329" s="1230" t="s">
        <v>1025</v>
      </c>
      <c r="F2329" s="1236" t="s">
        <v>1026</v>
      </c>
      <c r="G2329" s="1232" t="s">
        <v>1027</v>
      </c>
      <c r="H2329" s="803" t="s">
        <v>1862</v>
      </c>
      <c r="I2329" s="804" t="s">
        <v>1833</v>
      </c>
      <c r="J2329" s="803" t="s">
        <v>1862</v>
      </c>
      <c r="K2329" s="1228" t="s">
        <v>1948</v>
      </c>
      <c r="L2329" s="1228" t="s">
        <v>1947</v>
      </c>
      <c r="M2329" s="805" t="s">
        <v>1818</v>
      </c>
      <c r="N2329" s="1228" t="s">
        <v>1819</v>
      </c>
      <c r="O2329" s="806" t="s">
        <v>2115</v>
      </c>
      <c r="P2329" s="1090" t="s">
        <v>2135</v>
      </c>
      <c r="Q2329" s="1090" t="s">
        <v>2136</v>
      </c>
      <c r="R2329" s="1065" t="s">
        <v>2132</v>
      </c>
      <c r="S2329" s="807" t="s">
        <v>1850</v>
      </c>
      <c r="T2329" s="1110" t="s">
        <v>1028</v>
      </c>
    </row>
    <row r="2330" spans="1:20" s="802" customFormat="1" x14ac:dyDescent="0.25">
      <c r="B2330" s="1235"/>
      <c r="C2330" s="1240"/>
      <c r="D2330" s="1237"/>
      <c r="E2330" s="1231"/>
      <c r="F2330" s="1237"/>
      <c r="G2330" s="1233"/>
      <c r="H2330" s="808"/>
      <c r="I2330" s="808" t="s">
        <v>939</v>
      </c>
      <c r="J2330" s="808"/>
      <c r="K2330" s="1229"/>
      <c r="L2330" s="1229"/>
      <c r="M2330" s="809" t="s">
        <v>939</v>
      </c>
      <c r="N2330" s="1229"/>
      <c r="O2330" s="808" t="s">
        <v>939</v>
      </c>
      <c r="P2330" s="808" t="s">
        <v>939</v>
      </c>
      <c r="Q2330" s="808" t="s">
        <v>939</v>
      </c>
      <c r="R2330" s="1066" t="s">
        <v>939</v>
      </c>
      <c r="S2330" s="810"/>
      <c r="T2330" s="1107"/>
    </row>
    <row r="2331" spans="1:20" x14ac:dyDescent="0.25">
      <c r="A2331" s="858" t="s">
        <v>224</v>
      </c>
      <c r="B2331" s="812" t="s">
        <v>24</v>
      </c>
      <c r="C2331" s="813" t="s">
        <v>290</v>
      </c>
      <c r="D2331" s="814" t="s">
        <v>1</v>
      </c>
      <c r="E2331" s="968">
        <v>0</v>
      </c>
      <c r="F2331" s="816" t="s">
        <v>27</v>
      </c>
      <c r="G2331" s="817" t="s">
        <v>266</v>
      </c>
      <c r="H2331" s="818">
        <v>4570074</v>
      </c>
      <c r="I2331" s="818">
        <v>46643190</v>
      </c>
      <c r="J2331" s="818">
        <v>4570074</v>
      </c>
      <c r="K2331" s="818">
        <f t="shared" ref="K2331:K2345" si="233">M2331-L2331</f>
        <v>30643190</v>
      </c>
      <c r="L2331" s="818"/>
      <c r="M2331" s="819">
        <v>30643190</v>
      </c>
      <c r="N2331" s="818"/>
      <c r="O2331" s="818">
        <v>6888026</v>
      </c>
      <c r="P2331" s="818">
        <f>Q2331-O2331</f>
        <v>6990609.7200000007</v>
      </c>
      <c r="Q2331" s="818">
        <v>13878635.720000001</v>
      </c>
      <c r="R2331" s="1068">
        <f>M2331-Q2331</f>
        <v>16764554.279999999</v>
      </c>
      <c r="S2331" s="909"/>
      <c r="T2331" s="1117"/>
    </row>
    <row r="2332" spans="1:20" x14ac:dyDescent="0.25">
      <c r="A2332" s="858" t="s">
        <v>224</v>
      </c>
      <c r="B2332" s="812" t="s">
        <v>2</v>
      </c>
      <c r="C2332" s="822" t="s">
        <v>60</v>
      </c>
      <c r="D2332" s="829" t="s">
        <v>21</v>
      </c>
      <c r="E2332" s="968">
        <v>0</v>
      </c>
      <c r="F2332" s="816" t="s">
        <v>27</v>
      </c>
      <c r="G2332" s="817" t="s">
        <v>266</v>
      </c>
      <c r="H2332" s="830"/>
      <c r="I2332" s="830">
        <v>10480000</v>
      </c>
      <c r="J2332" s="830"/>
      <c r="K2332" s="830">
        <f t="shared" si="233"/>
        <v>8480000</v>
      </c>
      <c r="L2332" s="830"/>
      <c r="M2332" s="826">
        <v>8480000</v>
      </c>
      <c r="N2332" s="830"/>
      <c r="O2332" s="830"/>
      <c r="P2332" s="830">
        <f t="shared" ref="P2332:P2335" si="234">Q2332-O2332</f>
        <v>0</v>
      </c>
      <c r="Q2332" s="830"/>
      <c r="R2332" s="1068">
        <f t="shared" ref="R2332:R2346" si="235">M2332-Q2332</f>
        <v>8480000</v>
      </c>
      <c r="S2332" s="820"/>
      <c r="T2332" s="1104"/>
    </row>
    <row r="2333" spans="1:20" s="831" customFormat="1" x14ac:dyDescent="0.25">
      <c r="A2333" s="858" t="s">
        <v>224</v>
      </c>
      <c r="B2333" s="812" t="s">
        <v>67</v>
      </c>
      <c r="C2333" s="822" t="s">
        <v>92</v>
      </c>
      <c r="D2333" s="829" t="s">
        <v>21</v>
      </c>
      <c r="E2333" s="968">
        <v>0</v>
      </c>
      <c r="F2333" s="816" t="s">
        <v>27</v>
      </c>
      <c r="G2333" s="817" t="s">
        <v>266</v>
      </c>
      <c r="H2333" s="830"/>
      <c r="I2333" s="830">
        <v>400000</v>
      </c>
      <c r="J2333" s="830"/>
      <c r="K2333" s="830">
        <f t="shared" si="233"/>
        <v>400000</v>
      </c>
      <c r="L2333" s="830"/>
      <c r="M2333" s="826">
        <v>400000</v>
      </c>
      <c r="N2333" s="830"/>
      <c r="O2333" s="830"/>
      <c r="P2333" s="830">
        <f t="shared" si="234"/>
        <v>0</v>
      </c>
      <c r="Q2333" s="830"/>
      <c r="R2333" s="1068">
        <f t="shared" si="235"/>
        <v>400000</v>
      </c>
      <c r="S2333" s="820"/>
      <c r="T2333" s="1105"/>
    </row>
    <row r="2334" spans="1:20" x14ac:dyDescent="0.25">
      <c r="A2334" s="858" t="s">
        <v>224</v>
      </c>
      <c r="B2334" s="812" t="s">
        <v>3</v>
      </c>
      <c r="C2334" s="822" t="s">
        <v>4</v>
      </c>
      <c r="D2334" s="829" t="s">
        <v>21</v>
      </c>
      <c r="E2334" s="968">
        <v>0</v>
      </c>
      <c r="F2334" s="816" t="s">
        <v>27</v>
      </c>
      <c r="G2334" s="817" t="s">
        <v>266</v>
      </c>
      <c r="H2334" s="830"/>
      <c r="I2334" s="830">
        <v>7010000</v>
      </c>
      <c r="J2334" s="830"/>
      <c r="K2334" s="830">
        <f t="shared" si="233"/>
        <v>7010000</v>
      </c>
      <c r="L2334" s="830"/>
      <c r="M2334" s="826">
        <v>7010000</v>
      </c>
      <c r="N2334" s="830"/>
      <c r="O2334" s="830"/>
      <c r="P2334" s="830">
        <f t="shared" si="234"/>
        <v>0</v>
      </c>
      <c r="Q2334" s="830"/>
      <c r="R2334" s="1068">
        <f t="shared" si="235"/>
        <v>7010000</v>
      </c>
      <c r="S2334" s="820"/>
      <c r="T2334" s="1104"/>
    </row>
    <row r="2335" spans="1:20" x14ac:dyDescent="0.25">
      <c r="A2335" s="858" t="s">
        <v>224</v>
      </c>
      <c r="B2335" s="812" t="s">
        <v>85</v>
      </c>
      <c r="C2335" s="822" t="s">
        <v>86</v>
      </c>
      <c r="D2335" s="829" t="s">
        <v>21</v>
      </c>
      <c r="E2335" s="968">
        <v>0</v>
      </c>
      <c r="F2335" s="816" t="s">
        <v>27</v>
      </c>
      <c r="G2335" s="817" t="s">
        <v>266</v>
      </c>
      <c r="H2335" s="830"/>
      <c r="I2335" s="830">
        <v>100000</v>
      </c>
      <c r="J2335" s="830"/>
      <c r="K2335" s="830">
        <f t="shared" si="233"/>
        <v>100000</v>
      </c>
      <c r="L2335" s="830"/>
      <c r="M2335" s="826">
        <v>100000</v>
      </c>
      <c r="N2335" s="830"/>
      <c r="O2335" s="830"/>
      <c r="P2335" s="830">
        <f t="shared" si="234"/>
        <v>0</v>
      </c>
      <c r="Q2335" s="830"/>
      <c r="R2335" s="1068">
        <f t="shared" si="235"/>
        <v>100000</v>
      </c>
      <c r="S2335" s="820"/>
      <c r="T2335" s="1104"/>
    </row>
    <row r="2336" spans="1:20" s="831" customFormat="1" x14ac:dyDescent="0.25">
      <c r="A2336" s="858" t="s">
        <v>224</v>
      </c>
      <c r="B2336" s="812" t="s">
        <v>52</v>
      </c>
      <c r="C2336" s="822" t="s">
        <v>53</v>
      </c>
      <c r="D2336" s="829" t="s">
        <v>21</v>
      </c>
      <c r="E2336" s="968">
        <v>0</v>
      </c>
      <c r="F2336" s="816" t="s">
        <v>27</v>
      </c>
      <c r="G2336" s="817" t="s">
        <v>266</v>
      </c>
      <c r="H2336" s="830"/>
      <c r="I2336" s="830">
        <v>7800000</v>
      </c>
      <c r="J2336" s="830"/>
      <c r="K2336" s="830">
        <f t="shared" si="233"/>
        <v>7800000</v>
      </c>
      <c r="L2336" s="830"/>
      <c r="M2336" s="826">
        <v>7800000</v>
      </c>
      <c r="N2336" s="830"/>
      <c r="O2336" s="830">
        <v>4500000</v>
      </c>
      <c r="P2336" s="830">
        <f>Q2336-O2336</f>
        <v>0</v>
      </c>
      <c r="Q2336" s="830">
        <v>4500000</v>
      </c>
      <c r="R2336" s="1068">
        <f t="shared" si="235"/>
        <v>3300000</v>
      </c>
      <c r="S2336" s="820"/>
      <c r="T2336" s="1105"/>
    </row>
    <row r="2337" spans="1:20" x14ac:dyDescent="0.25">
      <c r="A2337" s="858" t="s">
        <v>224</v>
      </c>
      <c r="B2337" s="812" t="s">
        <v>32</v>
      </c>
      <c r="C2337" s="822" t="s">
        <v>33</v>
      </c>
      <c r="D2337" s="829" t="s">
        <v>21</v>
      </c>
      <c r="E2337" s="968">
        <v>0</v>
      </c>
      <c r="F2337" s="816" t="s">
        <v>27</v>
      </c>
      <c r="G2337" s="817" t="s">
        <v>266</v>
      </c>
      <c r="H2337" s="830"/>
      <c r="I2337" s="830">
        <v>2800000</v>
      </c>
      <c r="J2337" s="830"/>
      <c r="K2337" s="830">
        <f t="shared" si="233"/>
        <v>2800000</v>
      </c>
      <c r="L2337" s="830"/>
      <c r="M2337" s="826">
        <v>2800000</v>
      </c>
      <c r="N2337" s="830"/>
      <c r="O2337" s="830"/>
      <c r="P2337" s="830">
        <f t="shared" ref="P2337:P2345" si="236">Q2337-O2337</f>
        <v>0</v>
      </c>
      <c r="Q2337" s="830"/>
      <c r="R2337" s="1068">
        <f t="shared" si="235"/>
        <v>2800000</v>
      </c>
      <c r="S2337" s="820"/>
      <c r="T2337" s="1104"/>
    </row>
    <row r="2338" spans="1:20" x14ac:dyDescent="0.25">
      <c r="A2338" s="858" t="s">
        <v>224</v>
      </c>
      <c r="B2338" s="812" t="s">
        <v>9</v>
      </c>
      <c r="C2338" s="822" t="s">
        <v>10</v>
      </c>
      <c r="D2338" s="829" t="s">
        <v>21</v>
      </c>
      <c r="E2338" s="968">
        <v>0</v>
      </c>
      <c r="F2338" s="816" t="s">
        <v>27</v>
      </c>
      <c r="G2338" s="817" t="s">
        <v>266</v>
      </c>
      <c r="H2338" s="830"/>
      <c r="I2338" s="830">
        <v>2405000</v>
      </c>
      <c r="J2338" s="830"/>
      <c r="K2338" s="830">
        <f t="shared" si="233"/>
        <v>2405000</v>
      </c>
      <c r="L2338" s="830"/>
      <c r="M2338" s="826">
        <v>2405000</v>
      </c>
      <c r="N2338" s="830"/>
      <c r="O2338" s="830"/>
      <c r="P2338" s="830">
        <f t="shared" si="236"/>
        <v>0</v>
      </c>
      <c r="Q2338" s="830"/>
      <c r="R2338" s="1068">
        <f t="shared" si="235"/>
        <v>2405000</v>
      </c>
      <c r="S2338" s="820"/>
      <c r="T2338" s="1104"/>
    </row>
    <row r="2339" spans="1:20" x14ac:dyDescent="0.25">
      <c r="A2339" s="858" t="s">
        <v>224</v>
      </c>
      <c r="B2339" s="812" t="s">
        <v>11</v>
      </c>
      <c r="C2339" s="822" t="s">
        <v>12</v>
      </c>
      <c r="D2339" s="829" t="s">
        <v>21</v>
      </c>
      <c r="E2339" s="968">
        <v>0</v>
      </c>
      <c r="F2339" s="816" t="s">
        <v>27</v>
      </c>
      <c r="G2339" s="817" t="s">
        <v>266</v>
      </c>
      <c r="H2339" s="830"/>
      <c r="I2339" s="830">
        <v>2950000</v>
      </c>
      <c r="J2339" s="830"/>
      <c r="K2339" s="830">
        <f t="shared" si="233"/>
        <v>2950000</v>
      </c>
      <c r="L2339" s="830"/>
      <c r="M2339" s="826">
        <v>2950000</v>
      </c>
      <c r="N2339" s="830"/>
      <c r="O2339" s="830"/>
      <c r="P2339" s="830">
        <f t="shared" si="236"/>
        <v>0</v>
      </c>
      <c r="Q2339" s="830"/>
      <c r="R2339" s="1068">
        <f t="shared" si="235"/>
        <v>2950000</v>
      </c>
      <c r="S2339" s="820"/>
      <c r="T2339" s="1104"/>
    </row>
    <row r="2340" spans="1:20" x14ac:dyDescent="0.25">
      <c r="A2340" s="858" t="s">
        <v>224</v>
      </c>
      <c r="B2340" s="812" t="s">
        <v>13</v>
      </c>
      <c r="C2340" s="822" t="s">
        <v>14</v>
      </c>
      <c r="D2340" s="829" t="s">
        <v>21</v>
      </c>
      <c r="E2340" s="968">
        <v>0</v>
      </c>
      <c r="F2340" s="816" t="s">
        <v>27</v>
      </c>
      <c r="G2340" s="817" t="s">
        <v>266</v>
      </c>
      <c r="H2340" s="830"/>
      <c r="I2340" s="830">
        <v>30000000</v>
      </c>
      <c r="J2340" s="830"/>
      <c r="K2340" s="830">
        <f t="shared" si="233"/>
        <v>20000000</v>
      </c>
      <c r="L2340" s="830"/>
      <c r="M2340" s="826">
        <v>20000000</v>
      </c>
      <c r="N2340" s="830"/>
      <c r="O2340" s="830"/>
      <c r="P2340" s="830">
        <f t="shared" si="236"/>
        <v>20000000</v>
      </c>
      <c r="Q2340" s="830">
        <v>20000000</v>
      </c>
      <c r="R2340" s="1068">
        <f t="shared" si="235"/>
        <v>0</v>
      </c>
      <c r="S2340" s="820"/>
      <c r="T2340" s="1104"/>
    </row>
    <row r="2341" spans="1:20" x14ac:dyDescent="0.25">
      <c r="A2341" s="858" t="s">
        <v>224</v>
      </c>
      <c r="B2341" s="812" t="s">
        <v>17</v>
      </c>
      <c r="C2341" s="822" t="s">
        <v>18</v>
      </c>
      <c r="D2341" s="829" t="s">
        <v>21</v>
      </c>
      <c r="E2341" s="968">
        <v>0</v>
      </c>
      <c r="F2341" s="816" t="s">
        <v>27</v>
      </c>
      <c r="G2341" s="817" t="s">
        <v>266</v>
      </c>
      <c r="H2341" s="830"/>
      <c r="I2341" s="830">
        <v>6000000</v>
      </c>
      <c r="J2341" s="830"/>
      <c r="K2341" s="830">
        <f t="shared" si="233"/>
        <v>4000000</v>
      </c>
      <c r="L2341" s="830"/>
      <c r="M2341" s="826">
        <v>4000000</v>
      </c>
      <c r="N2341" s="830"/>
      <c r="O2341" s="830"/>
      <c r="P2341" s="830">
        <f t="shared" si="236"/>
        <v>0</v>
      </c>
      <c r="Q2341" s="830"/>
      <c r="R2341" s="1068">
        <f t="shared" si="235"/>
        <v>4000000</v>
      </c>
      <c r="S2341" s="820"/>
      <c r="T2341" s="1104"/>
    </row>
    <row r="2342" spans="1:20" x14ac:dyDescent="0.25">
      <c r="A2342" s="858" t="s">
        <v>224</v>
      </c>
      <c r="B2342" s="812" t="s">
        <v>19</v>
      </c>
      <c r="C2342" s="822" t="s">
        <v>20</v>
      </c>
      <c r="D2342" s="829" t="s">
        <v>21</v>
      </c>
      <c r="E2342" s="968">
        <v>0</v>
      </c>
      <c r="F2342" s="816" t="s">
        <v>27</v>
      </c>
      <c r="G2342" s="817" t="s">
        <v>266</v>
      </c>
      <c r="H2342" s="830"/>
      <c r="I2342" s="830">
        <v>45000</v>
      </c>
      <c r="J2342" s="830"/>
      <c r="K2342" s="830">
        <f t="shared" si="233"/>
        <v>45000</v>
      </c>
      <c r="L2342" s="830"/>
      <c r="M2342" s="826">
        <v>45000</v>
      </c>
      <c r="N2342" s="830"/>
      <c r="O2342" s="830"/>
      <c r="P2342" s="830">
        <f t="shared" si="236"/>
        <v>0</v>
      </c>
      <c r="Q2342" s="830"/>
      <c r="R2342" s="1068">
        <f t="shared" si="235"/>
        <v>45000</v>
      </c>
      <c r="S2342" s="820"/>
      <c r="T2342" s="1104"/>
    </row>
    <row r="2343" spans="1:20" x14ac:dyDescent="0.25">
      <c r="A2343" s="858" t="s">
        <v>224</v>
      </c>
      <c r="B2343" s="812" t="s">
        <v>22</v>
      </c>
      <c r="C2343" s="822" t="s">
        <v>23</v>
      </c>
      <c r="D2343" s="829" t="s">
        <v>21</v>
      </c>
      <c r="E2343" s="968">
        <v>0</v>
      </c>
      <c r="F2343" s="816" t="s">
        <v>27</v>
      </c>
      <c r="G2343" s="817" t="s">
        <v>266</v>
      </c>
      <c r="H2343" s="830"/>
      <c r="I2343" s="830">
        <v>3350000</v>
      </c>
      <c r="J2343" s="830"/>
      <c r="K2343" s="830">
        <f t="shared" si="233"/>
        <v>2350000</v>
      </c>
      <c r="L2343" s="830"/>
      <c r="M2343" s="826">
        <v>2350000</v>
      </c>
      <c r="N2343" s="830"/>
      <c r="O2343" s="830"/>
      <c r="P2343" s="830">
        <f t="shared" si="236"/>
        <v>1650000</v>
      </c>
      <c r="Q2343" s="830">
        <v>1650000</v>
      </c>
      <c r="R2343" s="1068">
        <f t="shared" si="235"/>
        <v>700000</v>
      </c>
      <c r="S2343" s="820"/>
      <c r="T2343" s="1104"/>
    </row>
    <row r="2344" spans="1:20" x14ac:dyDescent="0.25">
      <c r="A2344" s="858" t="s">
        <v>224</v>
      </c>
      <c r="B2344" s="812" t="s">
        <v>37</v>
      </c>
      <c r="C2344" s="822" t="s">
        <v>38</v>
      </c>
      <c r="D2344" s="829" t="s">
        <v>21</v>
      </c>
      <c r="E2344" s="968">
        <v>0</v>
      </c>
      <c r="F2344" s="816" t="s">
        <v>27</v>
      </c>
      <c r="G2344" s="817" t="s">
        <v>266</v>
      </c>
      <c r="H2344" s="830"/>
      <c r="I2344" s="830">
        <v>400000</v>
      </c>
      <c r="J2344" s="830"/>
      <c r="K2344" s="830">
        <f t="shared" si="233"/>
        <v>400000</v>
      </c>
      <c r="L2344" s="830"/>
      <c r="M2344" s="826">
        <v>400000</v>
      </c>
      <c r="N2344" s="830"/>
      <c r="O2344" s="830"/>
      <c r="P2344" s="830">
        <f t="shared" si="236"/>
        <v>0</v>
      </c>
      <c r="Q2344" s="830"/>
      <c r="R2344" s="1068">
        <f t="shared" si="235"/>
        <v>400000</v>
      </c>
      <c r="S2344" s="820"/>
      <c r="T2344" s="1104"/>
    </row>
    <row r="2345" spans="1:20" x14ac:dyDescent="0.25">
      <c r="A2345" s="858" t="s">
        <v>224</v>
      </c>
      <c r="B2345" s="812" t="s">
        <v>99</v>
      </c>
      <c r="C2345" s="822" t="s">
        <v>100</v>
      </c>
      <c r="D2345" s="829" t="s">
        <v>21</v>
      </c>
      <c r="E2345" s="968">
        <v>0</v>
      </c>
      <c r="F2345" s="816" t="s">
        <v>27</v>
      </c>
      <c r="G2345" s="817" t="s">
        <v>266</v>
      </c>
      <c r="H2345" s="830"/>
      <c r="I2345" s="830">
        <v>300000</v>
      </c>
      <c r="J2345" s="830"/>
      <c r="K2345" s="830">
        <f t="shared" si="233"/>
        <v>300000</v>
      </c>
      <c r="L2345" s="830"/>
      <c r="M2345" s="826">
        <v>300000</v>
      </c>
      <c r="N2345" s="830"/>
      <c r="O2345" s="830"/>
      <c r="P2345" s="830">
        <f t="shared" si="236"/>
        <v>0</v>
      </c>
      <c r="Q2345" s="830"/>
      <c r="R2345" s="1068">
        <f t="shared" si="235"/>
        <v>300000</v>
      </c>
      <c r="S2345" s="820"/>
      <c r="T2345" s="1104"/>
    </row>
    <row r="2346" spans="1:20" x14ac:dyDescent="0.25">
      <c r="A2346" s="858" t="s">
        <v>224</v>
      </c>
      <c r="B2346" s="860"/>
      <c r="C2346" s="833" t="s">
        <v>312</v>
      </c>
      <c r="D2346" s="861"/>
      <c r="E2346" s="862"/>
      <c r="F2346" s="863"/>
      <c r="G2346" s="916"/>
      <c r="H2346" s="992">
        <v>1050000</v>
      </c>
      <c r="I2346" s="992">
        <f>SUM(I2332:I2345)</f>
        <v>74040000</v>
      </c>
      <c r="J2346" s="992">
        <v>1050000</v>
      </c>
      <c r="K2346" s="992">
        <f>SUM(K2332:K2345)</f>
        <v>59040000</v>
      </c>
      <c r="L2346" s="992"/>
      <c r="M2346" s="993">
        <f t="shared" ref="M2346:O2346" si="237">SUM(M2332:M2345)</f>
        <v>59040000</v>
      </c>
      <c r="N2346" s="992"/>
      <c r="O2346" s="1024">
        <f t="shared" si="237"/>
        <v>4500000</v>
      </c>
      <c r="P2346" s="1024">
        <f>SUM(P2332:P2345)</f>
        <v>21650000</v>
      </c>
      <c r="Q2346" s="1024">
        <f>SUM(Q2332:Q2345)</f>
        <v>26150000</v>
      </c>
      <c r="R2346" s="1093">
        <f t="shared" si="235"/>
        <v>32890000</v>
      </c>
      <c r="S2346" s="1025"/>
      <c r="T2346" s="1106"/>
    </row>
    <row r="2347" spans="1:20" s="828" customFormat="1" x14ac:dyDescent="0.25">
      <c r="B2347" s="888"/>
      <c r="C2347" s="842"/>
      <c r="D2347" s="888"/>
      <c r="E2347" s="902"/>
      <c r="F2347" s="888"/>
      <c r="G2347" s="903"/>
      <c r="H2347" s="924"/>
      <c r="I2347" s="924"/>
      <c r="J2347" s="924"/>
      <c r="K2347" s="924"/>
      <c r="L2347" s="771"/>
      <c r="M2347" s="771"/>
      <c r="N2347" s="771"/>
      <c r="O2347" s="771"/>
      <c r="P2347" s="771"/>
      <c r="Q2347" s="771"/>
      <c r="R2347" s="1075"/>
      <c r="S2347" s="904"/>
    </row>
    <row r="2348" spans="1:20" s="828" customFormat="1" x14ac:dyDescent="0.25">
      <c r="B2348" s="888"/>
      <c r="C2348" s="842"/>
      <c r="D2348" s="888"/>
      <c r="E2348" s="902"/>
      <c r="F2348" s="888"/>
      <c r="G2348" s="903"/>
      <c r="H2348" s="924"/>
      <c r="I2348" s="924"/>
      <c r="J2348" s="924"/>
      <c r="K2348" s="924"/>
      <c r="L2348" s="771"/>
      <c r="M2348" s="771"/>
      <c r="N2348" s="771"/>
      <c r="O2348" s="771"/>
      <c r="P2348" s="771"/>
      <c r="Q2348" s="771"/>
      <c r="R2348" s="1075"/>
      <c r="S2348" s="904"/>
    </row>
    <row r="2349" spans="1:20" s="828" customFormat="1" x14ac:dyDescent="0.25">
      <c r="B2349" s="888"/>
      <c r="C2349" s="842"/>
      <c r="D2349" s="888"/>
      <c r="E2349" s="902"/>
      <c r="F2349" s="888"/>
      <c r="G2349" s="903"/>
      <c r="H2349" s="924"/>
      <c r="I2349" s="924"/>
      <c r="J2349" s="924"/>
      <c r="K2349" s="924"/>
      <c r="L2349" s="771"/>
      <c r="M2349" s="771"/>
      <c r="N2349" s="771"/>
      <c r="O2349" s="771"/>
      <c r="P2349" s="771"/>
      <c r="Q2349" s="771"/>
      <c r="R2349" s="1075"/>
      <c r="S2349" s="904"/>
    </row>
    <row r="2350" spans="1:20" s="828" customFormat="1" x14ac:dyDescent="0.25">
      <c r="B2350" s="888"/>
      <c r="C2350" s="842"/>
      <c r="D2350" s="888"/>
      <c r="E2350" s="902"/>
      <c r="F2350" s="888"/>
      <c r="G2350" s="903"/>
      <c r="H2350" s="924"/>
      <c r="I2350" s="924"/>
      <c r="J2350" s="924"/>
      <c r="K2350" s="924"/>
      <c r="L2350" s="771"/>
      <c r="M2350" s="771"/>
      <c r="N2350" s="771"/>
      <c r="O2350" s="771"/>
      <c r="P2350" s="771"/>
      <c r="Q2350" s="771"/>
      <c r="R2350" s="1075"/>
      <c r="S2350" s="904"/>
    </row>
    <row r="2351" spans="1:20" s="828" customFormat="1" x14ac:dyDescent="0.25">
      <c r="B2351" s="888"/>
      <c r="C2351" s="842"/>
      <c r="D2351" s="888"/>
      <c r="E2351" s="902"/>
      <c r="F2351" s="888"/>
      <c r="G2351" s="903"/>
      <c r="H2351" s="924"/>
      <c r="I2351" s="924"/>
      <c r="J2351" s="924"/>
      <c r="K2351" s="924"/>
      <c r="L2351" s="771"/>
      <c r="M2351" s="771"/>
      <c r="N2351" s="771"/>
      <c r="O2351" s="771"/>
      <c r="P2351" s="771"/>
      <c r="Q2351" s="771"/>
      <c r="R2351" s="1075"/>
      <c r="S2351" s="904"/>
    </row>
    <row r="2352" spans="1:20" s="828" customFormat="1" x14ac:dyDescent="0.25">
      <c r="B2352" s="888"/>
      <c r="C2352" s="842"/>
      <c r="D2352" s="888"/>
      <c r="E2352" s="902"/>
      <c r="F2352" s="888"/>
      <c r="G2352" s="903"/>
      <c r="H2352" s="924"/>
      <c r="I2352" s="924"/>
      <c r="J2352" s="924"/>
      <c r="K2352" s="924"/>
      <c r="L2352" s="771"/>
      <c r="M2352" s="771"/>
      <c r="N2352" s="771"/>
      <c r="O2352" s="771"/>
      <c r="P2352" s="771"/>
      <c r="Q2352" s="771"/>
      <c r="R2352" s="1075"/>
      <c r="S2352" s="904"/>
    </row>
    <row r="2353" spans="1:20" s="828" customFormat="1" x14ac:dyDescent="0.25">
      <c r="B2353" s="888"/>
      <c r="C2353" s="842"/>
      <c r="D2353" s="888"/>
      <c r="E2353" s="902"/>
      <c r="F2353" s="888"/>
      <c r="G2353" s="903"/>
      <c r="H2353" s="924"/>
      <c r="I2353" s="924"/>
      <c r="J2353" s="924"/>
      <c r="K2353" s="924"/>
      <c r="L2353" s="771"/>
      <c r="M2353" s="771"/>
      <c r="N2353" s="771"/>
      <c r="O2353" s="771"/>
      <c r="P2353" s="771"/>
      <c r="Q2353" s="771"/>
      <c r="R2353" s="1075"/>
      <c r="S2353" s="904"/>
    </row>
    <row r="2354" spans="1:20" s="828" customFormat="1" x14ac:dyDescent="0.25">
      <c r="B2354" s="888"/>
      <c r="C2354" s="842"/>
      <c r="D2354" s="888"/>
      <c r="E2354" s="902"/>
      <c r="F2354" s="888"/>
      <c r="G2354" s="903"/>
      <c r="H2354" s="924"/>
      <c r="I2354" s="924"/>
      <c r="J2354" s="924"/>
      <c r="K2354" s="924"/>
      <c r="L2354" s="771"/>
      <c r="M2354" s="771"/>
      <c r="N2354" s="771"/>
      <c r="O2354" s="771"/>
      <c r="P2354" s="771"/>
      <c r="Q2354" s="771"/>
      <c r="R2354" s="1075"/>
      <c r="S2354" s="904"/>
    </row>
    <row r="2355" spans="1:20" s="828" customFormat="1" x14ac:dyDescent="0.25">
      <c r="B2355" s="888"/>
      <c r="C2355" s="842"/>
      <c r="D2355" s="888"/>
      <c r="E2355" s="902"/>
      <c r="F2355" s="888"/>
      <c r="G2355" s="903"/>
      <c r="H2355" s="924"/>
      <c r="I2355" s="924"/>
      <c r="J2355" s="924"/>
      <c r="K2355" s="924"/>
      <c r="L2355" s="771"/>
      <c r="M2355" s="771"/>
      <c r="N2355" s="771"/>
      <c r="O2355" s="771"/>
      <c r="P2355" s="771"/>
      <c r="Q2355" s="771"/>
      <c r="R2355" s="1075"/>
      <c r="S2355" s="904"/>
    </row>
    <row r="2356" spans="1:20" s="828" customFormat="1" x14ac:dyDescent="0.25">
      <c r="B2356" s="888"/>
      <c r="C2356" s="842"/>
      <c r="D2356" s="888"/>
      <c r="E2356" s="902"/>
      <c r="F2356" s="888"/>
      <c r="G2356" s="903"/>
      <c r="H2356" s="924"/>
      <c r="I2356" s="924"/>
      <c r="J2356" s="924"/>
      <c r="K2356" s="924"/>
      <c r="L2356" s="771"/>
      <c r="M2356" s="771"/>
      <c r="N2356" s="771"/>
      <c r="O2356" s="771"/>
      <c r="P2356" s="771"/>
      <c r="Q2356" s="771"/>
      <c r="R2356" s="1075"/>
      <c r="S2356" s="904"/>
    </row>
    <row r="2357" spans="1:20" s="828" customFormat="1" x14ac:dyDescent="0.25">
      <c r="B2357" s="888"/>
      <c r="C2357" s="842"/>
      <c r="D2357" s="888"/>
      <c r="E2357" s="902"/>
      <c r="F2357" s="888"/>
      <c r="G2357" s="903"/>
      <c r="H2357" s="924"/>
      <c r="I2357" s="924"/>
      <c r="J2357" s="924"/>
      <c r="K2357" s="924"/>
      <c r="L2357" s="771"/>
      <c r="M2357" s="771"/>
      <c r="N2357" s="771"/>
      <c r="O2357" s="771"/>
      <c r="P2357" s="771"/>
      <c r="Q2357" s="771"/>
      <c r="R2357" s="1075"/>
      <c r="S2357" s="904"/>
    </row>
    <row r="2358" spans="1:20" s="828" customFormat="1" x14ac:dyDescent="0.25">
      <c r="B2358" s="888"/>
      <c r="C2358" s="842"/>
      <c r="D2358" s="888"/>
      <c r="E2358" s="902"/>
      <c r="F2358" s="888"/>
      <c r="G2358" s="903"/>
      <c r="H2358" s="924"/>
      <c r="I2358" s="924"/>
      <c r="J2358" s="924"/>
      <c r="K2358" s="924"/>
      <c r="L2358" s="771"/>
      <c r="M2358" s="771"/>
      <c r="N2358" s="771"/>
      <c r="O2358" s="771"/>
      <c r="P2358" s="771"/>
      <c r="Q2358" s="771"/>
      <c r="R2358" s="1075"/>
      <c r="S2358" s="904"/>
    </row>
    <row r="2359" spans="1:20" s="828" customFormat="1" x14ac:dyDescent="0.25">
      <c r="B2359" s="888"/>
      <c r="C2359" s="842"/>
      <c r="D2359" s="888"/>
      <c r="E2359" s="902"/>
      <c r="F2359" s="888"/>
      <c r="G2359" s="903"/>
      <c r="H2359" s="924"/>
      <c r="I2359" s="924"/>
      <c r="J2359" s="924"/>
      <c r="K2359" s="924"/>
      <c r="L2359" s="771"/>
      <c r="M2359" s="771"/>
      <c r="N2359" s="771"/>
      <c r="O2359" s="771"/>
      <c r="P2359" s="771"/>
      <c r="Q2359" s="771"/>
      <c r="R2359" s="1075"/>
      <c r="S2359" s="904"/>
    </row>
    <row r="2360" spans="1:20" s="828" customFormat="1" x14ac:dyDescent="0.25">
      <c r="B2360" s="888"/>
      <c r="C2360" s="842"/>
      <c r="D2360" s="888"/>
      <c r="E2360" s="902"/>
      <c r="F2360" s="888"/>
      <c r="G2360" s="903"/>
      <c r="H2360" s="924"/>
      <c r="I2360" s="924"/>
      <c r="J2360" s="924"/>
      <c r="K2360" s="924"/>
      <c r="L2360" s="771"/>
      <c r="M2360" s="771"/>
      <c r="N2360" s="771"/>
      <c r="O2360" s="771"/>
      <c r="P2360" s="771"/>
      <c r="Q2360" s="771"/>
      <c r="R2360" s="1075"/>
      <c r="S2360" s="904"/>
    </row>
    <row r="2361" spans="1:20" s="828" customFormat="1" x14ac:dyDescent="0.25">
      <c r="B2361" s="888"/>
      <c r="C2361" s="842"/>
      <c r="D2361" s="888"/>
      <c r="E2361" s="902"/>
      <c r="F2361" s="888"/>
      <c r="G2361" s="903"/>
      <c r="H2361" s="924"/>
      <c r="I2361" s="924"/>
      <c r="J2361" s="924"/>
      <c r="K2361" s="924"/>
      <c r="L2361" s="771"/>
      <c r="M2361" s="771"/>
      <c r="N2361" s="771"/>
      <c r="O2361" s="771"/>
      <c r="P2361" s="771"/>
      <c r="Q2361" s="771"/>
      <c r="R2361" s="1075"/>
      <c r="S2361" s="904"/>
    </row>
    <row r="2362" spans="1:20" x14ac:dyDescent="0.25">
      <c r="B2362" s="1238" t="s">
        <v>2129</v>
      </c>
      <c r="C2362" s="1238"/>
      <c r="D2362" s="1238"/>
      <c r="E2362" s="1238"/>
      <c r="F2362" s="1238"/>
      <c r="G2362" s="1238"/>
      <c r="H2362" s="1238"/>
      <c r="I2362" s="1238"/>
      <c r="J2362" s="1238"/>
      <c r="K2362" s="1238"/>
      <c r="L2362" s="1238"/>
      <c r="M2362" s="1238"/>
      <c r="N2362" s="1238"/>
      <c r="O2362" s="1238"/>
      <c r="P2362" s="1238"/>
      <c r="Q2362" s="1238"/>
      <c r="R2362" s="1238"/>
      <c r="S2362" s="1238"/>
    </row>
    <row r="2363" spans="1:20" x14ac:dyDescent="0.25">
      <c r="B2363" s="881" t="s">
        <v>1616</v>
      </c>
      <c r="C2363" s="882"/>
      <c r="D2363" s="883"/>
      <c r="E2363" s="883"/>
      <c r="F2363" s="883"/>
      <c r="G2363" s="883"/>
      <c r="H2363" s="884"/>
      <c r="I2363" s="884"/>
      <c r="J2363" s="884"/>
      <c r="K2363" s="884"/>
      <c r="L2363" s="884"/>
      <c r="M2363" s="885"/>
      <c r="N2363" s="884"/>
      <c r="O2363" s="884"/>
      <c r="P2363" s="884"/>
      <c r="Q2363" s="884"/>
      <c r="R2363" s="1074"/>
      <c r="S2363" s="886"/>
    </row>
    <row r="2364" spans="1:20" s="802" customFormat="1" ht="30" x14ac:dyDescent="0.25">
      <c r="B2364" s="1234" t="s">
        <v>970</v>
      </c>
      <c r="C2364" s="1239" t="s">
        <v>938</v>
      </c>
      <c r="D2364" s="1236" t="s">
        <v>1024</v>
      </c>
      <c r="E2364" s="1230" t="s">
        <v>1025</v>
      </c>
      <c r="F2364" s="1236" t="s">
        <v>1026</v>
      </c>
      <c r="G2364" s="1232" t="s">
        <v>1027</v>
      </c>
      <c r="H2364" s="803" t="s">
        <v>1862</v>
      </c>
      <c r="I2364" s="804" t="s">
        <v>1833</v>
      </c>
      <c r="J2364" s="803" t="s">
        <v>1862</v>
      </c>
      <c r="K2364" s="1228" t="s">
        <v>1948</v>
      </c>
      <c r="L2364" s="1228" t="s">
        <v>1947</v>
      </c>
      <c r="M2364" s="805" t="s">
        <v>1818</v>
      </c>
      <c r="N2364" s="1228" t="s">
        <v>1819</v>
      </c>
      <c r="O2364" s="806" t="s">
        <v>2115</v>
      </c>
      <c r="P2364" s="1090" t="s">
        <v>2135</v>
      </c>
      <c r="Q2364" s="1090" t="s">
        <v>2136</v>
      </c>
      <c r="R2364" s="1065" t="s">
        <v>2132</v>
      </c>
      <c r="S2364" s="807" t="s">
        <v>1850</v>
      </c>
      <c r="T2364" s="1110" t="s">
        <v>1028</v>
      </c>
    </row>
    <row r="2365" spans="1:20" s="802" customFormat="1" x14ac:dyDescent="0.25">
      <c r="B2365" s="1235"/>
      <c r="C2365" s="1240"/>
      <c r="D2365" s="1237"/>
      <c r="E2365" s="1231"/>
      <c r="F2365" s="1237"/>
      <c r="G2365" s="1233"/>
      <c r="H2365" s="808"/>
      <c r="I2365" s="808" t="s">
        <v>939</v>
      </c>
      <c r="J2365" s="808"/>
      <c r="K2365" s="1229"/>
      <c r="L2365" s="1229"/>
      <c r="M2365" s="809" t="s">
        <v>939</v>
      </c>
      <c r="N2365" s="1229"/>
      <c r="O2365" s="808" t="s">
        <v>939</v>
      </c>
      <c r="P2365" s="808" t="s">
        <v>939</v>
      </c>
      <c r="Q2365" s="808" t="s">
        <v>939</v>
      </c>
      <c r="R2365" s="1066" t="s">
        <v>939</v>
      </c>
      <c r="S2365" s="810"/>
      <c r="T2365" s="1107"/>
    </row>
    <row r="2366" spans="1:20" s="828" customFormat="1" ht="14.25" customHeight="1" x14ac:dyDescent="0.25">
      <c r="A2366" s="858" t="s">
        <v>224</v>
      </c>
      <c r="B2366" s="890" t="s">
        <v>249</v>
      </c>
      <c r="C2366" s="822" t="s">
        <v>461</v>
      </c>
      <c r="D2366" s="829" t="s">
        <v>21</v>
      </c>
      <c r="E2366" s="907">
        <v>0</v>
      </c>
      <c r="F2366" s="823" t="s">
        <v>27</v>
      </c>
      <c r="G2366" s="896" t="s">
        <v>235</v>
      </c>
      <c r="H2366" s="826"/>
      <c r="I2366" s="826">
        <v>1000000</v>
      </c>
      <c r="J2366" s="826"/>
      <c r="K2366" s="826">
        <f>M2366-L2366</f>
        <v>1000000</v>
      </c>
      <c r="L2366" s="871"/>
      <c r="M2366" s="871">
        <v>1000000</v>
      </c>
      <c r="N2366" s="871"/>
      <c r="O2366" s="871"/>
      <c r="P2366" s="871"/>
      <c r="Q2366" s="871"/>
      <c r="R2366" s="1068">
        <f>M2366-Q2366</f>
        <v>1000000</v>
      </c>
      <c r="S2366" s="827"/>
      <c r="T2366" s="975"/>
    </row>
    <row r="2367" spans="1:20" s="828" customFormat="1" ht="14.25" customHeight="1" x14ac:dyDescent="0.25">
      <c r="A2367" s="858" t="s">
        <v>224</v>
      </c>
      <c r="B2367" s="823" t="s">
        <v>243</v>
      </c>
      <c r="C2367" s="822" t="s">
        <v>687</v>
      </c>
      <c r="D2367" s="829" t="s">
        <v>21</v>
      </c>
      <c r="E2367" s="907">
        <v>0</v>
      </c>
      <c r="F2367" s="823" t="s">
        <v>27</v>
      </c>
      <c r="G2367" s="896" t="s">
        <v>235</v>
      </c>
      <c r="H2367" s="826"/>
      <c r="I2367" s="826">
        <v>20000000</v>
      </c>
      <c r="J2367" s="826"/>
      <c r="K2367" s="826">
        <f t="shared" ref="K2367:K2373" si="238">M2367-L2367</f>
        <v>0</v>
      </c>
      <c r="L2367" s="871"/>
      <c r="M2367" s="871">
        <v>0</v>
      </c>
      <c r="N2367" s="871"/>
      <c r="O2367" s="871"/>
      <c r="P2367" s="871"/>
      <c r="Q2367" s="871"/>
      <c r="R2367" s="1068">
        <f t="shared" ref="R2367:R2374" si="239">M2367-Q2367</f>
        <v>0</v>
      </c>
      <c r="S2367" s="827"/>
      <c r="T2367" s="822"/>
    </row>
    <row r="2368" spans="1:20" s="828" customFormat="1" ht="14.25" customHeight="1" x14ac:dyDescent="0.25">
      <c r="A2368" s="858" t="s">
        <v>224</v>
      </c>
      <c r="B2368" s="890" t="s">
        <v>158</v>
      </c>
      <c r="C2368" s="822" t="s">
        <v>366</v>
      </c>
      <c r="D2368" s="829" t="s">
        <v>21</v>
      </c>
      <c r="E2368" s="907">
        <v>0</v>
      </c>
      <c r="F2368" s="823" t="s">
        <v>27</v>
      </c>
      <c r="G2368" s="896" t="s">
        <v>235</v>
      </c>
      <c r="H2368" s="826"/>
      <c r="I2368" s="826">
        <v>1500000</v>
      </c>
      <c r="J2368" s="826"/>
      <c r="K2368" s="826">
        <f t="shared" si="238"/>
        <v>20000000</v>
      </c>
      <c r="L2368" s="871"/>
      <c r="M2368" s="871">
        <v>20000000</v>
      </c>
      <c r="N2368" s="871"/>
      <c r="O2368" s="871"/>
      <c r="P2368" s="871"/>
      <c r="Q2368" s="871"/>
      <c r="R2368" s="1068">
        <f t="shared" si="239"/>
        <v>20000000</v>
      </c>
      <c r="S2368" s="827"/>
      <c r="T2368" s="822"/>
    </row>
    <row r="2369" spans="1:20" s="828" customFormat="1" ht="14.25" customHeight="1" x14ac:dyDescent="0.25">
      <c r="A2369" s="858" t="s">
        <v>224</v>
      </c>
      <c r="B2369" s="823" t="s">
        <v>206</v>
      </c>
      <c r="C2369" s="822" t="s">
        <v>1857</v>
      </c>
      <c r="D2369" s="829" t="s">
        <v>21</v>
      </c>
      <c r="E2369" s="907">
        <v>0</v>
      </c>
      <c r="F2369" s="823" t="s">
        <v>27</v>
      </c>
      <c r="G2369" s="896" t="s">
        <v>235</v>
      </c>
      <c r="H2369" s="826"/>
      <c r="I2369" s="826">
        <v>2700000</v>
      </c>
      <c r="J2369" s="826"/>
      <c r="K2369" s="826">
        <f t="shared" si="238"/>
        <v>0</v>
      </c>
      <c r="L2369" s="871"/>
      <c r="M2369" s="871">
        <v>0</v>
      </c>
      <c r="N2369" s="871"/>
      <c r="O2369" s="871"/>
      <c r="P2369" s="871"/>
      <c r="Q2369" s="871"/>
      <c r="R2369" s="1068">
        <f t="shared" si="239"/>
        <v>0</v>
      </c>
      <c r="S2369" s="827"/>
      <c r="T2369" s="822"/>
    </row>
    <row r="2370" spans="1:20" s="828" customFormat="1" ht="14.25" customHeight="1" x14ac:dyDescent="0.25">
      <c r="A2370" s="858" t="s">
        <v>224</v>
      </c>
      <c r="B2370" s="823" t="s">
        <v>207</v>
      </c>
      <c r="C2370" s="822" t="s">
        <v>220</v>
      </c>
      <c r="D2370" s="829" t="s">
        <v>21</v>
      </c>
      <c r="E2370" s="907">
        <v>0</v>
      </c>
      <c r="F2370" s="823" t="s">
        <v>27</v>
      </c>
      <c r="G2370" s="896" t="s">
        <v>235</v>
      </c>
      <c r="H2370" s="826"/>
      <c r="I2370" s="826">
        <v>4000000</v>
      </c>
      <c r="J2370" s="826"/>
      <c r="K2370" s="826">
        <f t="shared" si="238"/>
        <v>0</v>
      </c>
      <c r="L2370" s="871"/>
      <c r="M2370" s="871">
        <v>0</v>
      </c>
      <c r="N2370" s="871"/>
      <c r="O2370" s="871"/>
      <c r="P2370" s="871"/>
      <c r="Q2370" s="871"/>
      <c r="R2370" s="1068">
        <f t="shared" si="239"/>
        <v>0</v>
      </c>
      <c r="S2370" s="827"/>
      <c r="T2370" s="822"/>
    </row>
    <row r="2371" spans="1:20" s="828" customFormat="1" ht="14.25" customHeight="1" x14ac:dyDescent="0.25">
      <c r="A2371" s="858" t="s">
        <v>224</v>
      </c>
      <c r="B2371" s="890" t="s">
        <v>469</v>
      </c>
      <c r="C2371" s="822" t="s">
        <v>162</v>
      </c>
      <c r="D2371" s="829" t="s">
        <v>21</v>
      </c>
      <c r="E2371" s="907">
        <v>0</v>
      </c>
      <c r="F2371" s="823" t="s">
        <v>27</v>
      </c>
      <c r="G2371" s="896" t="s">
        <v>235</v>
      </c>
      <c r="H2371" s="826"/>
      <c r="I2371" s="826">
        <v>14000000</v>
      </c>
      <c r="J2371" s="826"/>
      <c r="K2371" s="826">
        <f t="shared" si="238"/>
        <v>10000000</v>
      </c>
      <c r="L2371" s="871"/>
      <c r="M2371" s="871">
        <v>10000000</v>
      </c>
      <c r="N2371" s="871"/>
      <c r="O2371" s="871"/>
      <c r="P2371" s="871"/>
      <c r="Q2371" s="871"/>
      <c r="R2371" s="1068">
        <f t="shared" si="239"/>
        <v>10000000</v>
      </c>
      <c r="S2371" s="827"/>
      <c r="T2371" s="822"/>
    </row>
    <row r="2372" spans="1:20" s="828" customFormat="1" ht="14.25" customHeight="1" x14ac:dyDescent="0.25">
      <c r="A2372" s="858" t="s">
        <v>224</v>
      </c>
      <c r="B2372" s="890" t="s">
        <v>467</v>
      </c>
      <c r="C2372" s="822" t="s">
        <v>163</v>
      </c>
      <c r="D2372" s="829" t="s">
        <v>21</v>
      </c>
      <c r="E2372" s="907">
        <v>0</v>
      </c>
      <c r="F2372" s="823" t="s">
        <v>27</v>
      </c>
      <c r="G2372" s="896" t="s">
        <v>235</v>
      </c>
      <c r="H2372" s="826">
        <v>10500000</v>
      </c>
      <c r="I2372" s="826">
        <v>25000000</v>
      </c>
      <c r="J2372" s="826">
        <v>10500000</v>
      </c>
      <c r="K2372" s="826">
        <f t="shared" si="238"/>
        <v>25000000</v>
      </c>
      <c r="L2372" s="871"/>
      <c r="M2372" s="871">
        <v>25000000</v>
      </c>
      <c r="N2372" s="871"/>
      <c r="O2372" s="871">
        <v>12000000</v>
      </c>
      <c r="P2372" s="871">
        <f>Q2372-O2372</f>
        <v>4500000</v>
      </c>
      <c r="Q2372" s="871">
        <v>16500000</v>
      </c>
      <c r="R2372" s="1068">
        <f t="shared" si="239"/>
        <v>8500000</v>
      </c>
      <c r="S2372" s="827"/>
      <c r="T2372" s="822" t="s">
        <v>2171</v>
      </c>
    </row>
    <row r="2373" spans="1:20" s="828" customFormat="1" ht="14.25" customHeight="1" x14ac:dyDescent="0.25">
      <c r="A2373" s="858" t="s">
        <v>224</v>
      </c>
      <c r="B2373" s="890" t="s">
        <v>484</v>
      </c>
      <c r="C2373" s="822" t="s">
        <v>726</v>
      </c>
      <c r="D2373" s="829" t="s">
        <v>21</v>
      </c>
      <c r="E2373" s="907">
        <v>0</v>
      </c>
      <c r="F2373" s="823" t="s">
        <v>27</v>
      </c>
      <c r="G2373" s="896" t="s">
        <v>235</v>
      </c>
      <c r="H2373" s="826"/>
      <c r="I2373" s="826">
        <v>2800000</v>
      </c>
      <c r="J2373" s="826"/>
      <c r="K2373" s="826">
        <f t="shared" si="238"/>
        <v>2800000</v>
      </c>
      <c r="L2373" s="871"/>
      <c r="M2373" s="871">
        <v>2800000</v>
      </c>
      <c r="N2373" s="871"/>
      <c r="O2373" s="871"/>
      <c r="P2373" s="871"/>
      <c r="Q2373" s="871"/>
      <c r="R2373" s="1068">
        <f t="shared" si="239"/>
        <v>2800000</v>
      </c>
      <c r="S2373" s="827"/>
      <c r="T2373" s="822"/>
    </row>
    <row r="2374" spans="1:20" s="828" customFormat="1" ht="14.25" customHeight="1" x14ac:dyDescent="0.25">
      <c r="A2374" s="858" t="s">
        <v>224</v>
      </c>
      <c r="B2374" s="887"/>
      <c r="C2374" s="833" t="s">
        <v>26</v>
      </c>
      <c r="D2374" s="887"/>
      <c r="E2374" s="897"/>
      <c r="F2374" s="887"/>
      <c r="G2374" s="898"/>
      <c r="H2374" s="988">
        <f>SUM(H2366:H2373)</f>
        <v>10500000</v>
      </c>
      <c r="I2374" s="988">
        <f>SUM(I2366:I2373)</f>
        <v>71000000</v>
      </c>
      <c r="J2374" s="988">
        <f>SUM(J2366:J2373)</f>
        <v>10500000</v>
      </c>
      <c r="K2374" s="988">
        <f>SUM(K2366:K2373)</f>
        <v>58800000</v>
      </c>
      <c r="L2374" s="768"/>
      <c r="M2374" s="768">
        <f>SUM(M2366:M2373)</f>
        <v>58800000</v>
      </c>
      <c r="N2374" s="768"/>
      <c r="O2374" s="899">
        <f>SUM(O2366:O2373)</f>
        <v>12000000</v>
      </c>
      <c r="P2374" s="899">
        <f>SUM(P2366:P2373)</f>
        <v>4500000</v>
      </c>
      <c r="Q2374" s="899">
        <f>SUM(Q2366:Q2373)</f>
        <v>16500000</v>
      </c>
      <c r="R2374" s="1093">
        <f t="shared" si="239"/>
        <v>42300000</v>
      </c>
      <c r="S2374" s="908"/>
      <c r="T2374" s="1003"/>
    </row>
    <row r="2375" spans="1:20" s="828" customFormat="1" ht="14.25" customHeight="1" x14ac:dyDescent="0.25">
      <c r="A2375" s="858"/>
      <c r="B2375" s="888"/>
      <c r="C2375" s="842"/>
      <c r="D2375" s="888"/>
      <c r="E2375" s="902"/>
      <c r="F2375" s="888"/>
      <c r="G2375" s="903"/>
      <c r="H2375" s="915"/>
      <c r="I2375" s="915"/>
      <c r="J2375" s="915"/>
      <c r="K2375" s="915"/>
      <c r="L2375" s="771"/>
      <c r="M2375" s="771"/>
      <c r="N2375" s="771"/>
      <c r="O2375" s="771"/>
      <c r="P2375" s="771"/>
      <c r="Q2375" s="771"/>
      <c r="R2375" s="1075"/>
      <c r="S2375" s="904"/>
    </row>
    <row r="2376" spans="1:20" ht="14.25" customHeight="1" x14ac:dyDescent="0.25">
      <c r="B2376" s="1238" t="s">
        <v>2128</v>
      </c>
      <c r="C2376" s="1238"/>
      <c r="D2376" s="1238"/>
      <c r="E2376" s="1238"/>
      <c r="F2376" s="1238"/>
      <c r="G2376" s="1238"/>
      <c r="H2376" s="1238"/>
      <c r="I2376" s="1238"/>
      <c r="J2376" s="1238"/>
      <c r="K2376" s="1238"/>
      <c r="L2376" s="1238"/>
      <c r="M2376" s="1238"/>
      <c r="N2376" s="1238"/>
      <c r="O2376" s="1238"/>
      <c r="P2376" s="1238"/>
      <c r="Q2376" s="1238"/>
      <c r="R2376" s="1238"/>
      <c r="S2376" s="1238"/>
    </row>
    <row r="2377" spans="1:20" ht="14.25" customHeight="1" x14ac:dyDescent="0.25">
      <c r="B2377" s="881" t="s">
        <v>1617</v>
      </c>
      <c r="C2377" s="882"/>
      <c r="D2377" s="883"/>
      <c r="E2377" s="883"/>
      <c r="F2377" s="883"/>
      <c r="G2377" s="883"/>
      <c r="H2377" s="884"/>
      <c r="I2377" s="884"/>
      <c r="J2377" s="884"/>
      <c r="K2377" s="884"/>
      <c r="L2377" s="884"/>
      <c r="M2377" s="885"/>
      <c r="N2377" s="884"/>
      <c r="O2377" s="884"/>
      <c r="P2377" s="884"/>
      <c r="Q2377" s="884"/>
      <c r="R2377" s="1074"/>
      <c r="S2377" s="886"/>
    </row>
    <row r="2378" spans="1:20" s="802" customFormat="1" ht="30" x14ac:dyDescent="0.25">
      <c r="B2378" s="1234" t="s">
        <v>970</v>
      </c>
      <c r="C2378" s="1239" t="s">
        <v>938</v>
      </c>
      <c r="D2378" s="1236" t="s">
        <v>1024</v>
      </c>
      <c r="E2378" s="1230" t="s">
        <v>1025</v>
      </c>
      <c r="F2378" s="1236" t="s">
        <v>1026</v>
      </c>
      <c r="G2378" s="1232" t="s">
        <v>1027</v>
      </c>
      <c r="H2378" s="803" t="s">
        <v>1862</v>
      </c>
      <c r="I2378" s="804" t="s">
        <v>1833</v>
      </c>
      <c r="J2378" s="803" t="s">
        <v>1862</v>
      </c>
      <c r="K2378" s="1228" t="s">
        <v>1948</v>
      </c>
      <c r="L2378" s="1228" t="s">
        <v>1947</v>
      </c>
      <c r="M2378" s="805" t="s">
        <v>1818</v>
      </c>
      <c r="N2378" s="1228" t="s">
        <v>1819</v>
      </c>
      <c r="O2378" s="806" t="s">
        <v>2115</v>
      </c>
      <c r="P2378" s="1090" t="s">
        <v>2135</v>
      </c>
      <c r="Q2378" s="1090" t="s">
        <v>2136</v>
      </c>
      <c r="R2378" s="1065" t="s">
        <v>2132</v>
      </c>
      <c r="S2378" s="807" t="s">
        <v>1850</v>
      </c>
      <c r="T2378" s="1110" t="s">
        <v>1028</v>
      </c>
    </row>
    <row r="2379" spans="1:20" s="802" customFormat="1" x14ac:dyDescent="0.25">
      <c r="B2379" s="1235"/>
      <c r="C2379" s="1240"/>
      <c r="D2379" s="1237"/>
      <c r="E2379" s="1231"/>
      <c r="F2379" s="1237"/>
      <c r="G2379" s="1233"/>
      <c r="H2379" s="808"/>
      <c r="I2379" s="808" t="s">
        <v>939</v>
      </c>
      <c r="J2379" s="808"/>
      <c r="K2379" s="1229"/>
      <c r="L2379" s="1229"/>
      <c r="M2379" s="809" t="s">
        <v>939</v>
      </c>
      <c r="N2379" s="1229"/>
      <c r="O2379" s="808" t="s">
        <v>939</v>
      </c>
      <c r="P2379" s="808" t="s">
        <v>939</v>
      </c>
      <c r="Q2379" s="808" t="s">
        <v>939</v>
      </c>
      <c r="R2379" s="1066" t="s">
        <v>939</v>
      </c>
      <c r="S2379" s="810"/>
      <c r="T2379" s="1107"/>
    </row>
    <row r="2380" spans="1:20" ht="13.9" customHeight="1" x14ac:dyDescent="0.25">
      <c r="A2380" s="858" t="s">
        <v>58</v>
      </c>
      <c r="B2380" s="812" t="s">
        <v>24</v>
      </c>
      <c r="C2380" s="813" t="s">
        <v>290</v>
      </c>
      <c r="D2380" s="814" t="s">
        <v>1</v>
      </c>
      <c r="E2380" s="968">
        <v>0</v>
      </c>
      <c r="F2380" s="816" t="s">
        <v>27</v>
      </c>
      <c r="G2380" s="817" t="s">
        <v>266</v>
      </c>
      <c r="H2380" s="818">
        <v>33104565</v>
      </c>
      <c r="I2380" s="818">
        <v>71314300</v>
      </c>
      <c r="J2380" s="818">
        <v>33104565</v>
      </c>
      <c r="K2380" s="818">
        <f>M2380-L2380</f>
        <v>81314300</v>
      </c>
      <c r="L2380" s="818"/>
      <c r="M2380" s="819">
        <v>81314300</v>
      </c>
      <c r="N2380" s="818"/>
      <c r="O2380" s="818">
        <v>42953443</v>
      </c>
      <c r="P2380" s="818">
        <f>Q2380-O2380</f>
        <v>17923954.880000003</v>
      </c>
      <c r="Q2380" s="818">
        <v>60877397.880000003</v>
      </c>
      <c r="R2380" s="1068">
        <f>M2380-Q2380</f>
        <v>20436902.119999997</v>
      </c>
      <c r="S2380" s="909"/>
      <c r="T2380" s="1117"/>
    </row>
    <row r="2381" spans="1:20" s="831" customFormat="1" ht="13.9" customHeight="1" x14ac:dyDescent="0.25">
      <c r="A2381" s="858" t="s">
        <v>58</v>
      </c>
      <c r="B2381" s="825" t="s">
        <v>25</v>
      </c>
      <c r="C2381" s="822" t="s">
        <v>59</v>
      </c>
      <c r="D2381" s="823">
        <v>70631</v>
      </c>
      <c r="E2381" s="968">
        <v>0</v>
      </c>
      <c r="F2381" s="816" t="s">
        <v>27</v>
      </c>
      <c r="G2381" s="817" t="s">
        <v>266</v>
      </c>
      <c r="H2381" s="830"/>
      <c r="I2381" s="830">
        <v>1000000</v>
      </c>
      <c r="J2381" s="830"/>
      <c r="K2381" s="830">
        <f>M2381-L2381</f>
        <v>1000000</v>
      </c>
      <c r="L2381" s="830"/>
      <c r="M2381" s="826">
        <v>1000000</v>
      </c>
      <c r="N2381" s="830"/>
      <c r="O2381" s="830">
        <v>500000</v>
      </c>
      <c r="P2381" s="830">
        <f>Q2381-O2381</f>
        <v>0</v>
      </c>
      <c r="Q2381" s="830">
        <v>500000</v>
      </c>
      <c r="R2381" s="1068">
        <f t="shared" ref="R2381:R2393" si="240">M2381-Q2381</f>
        <v>500000</v>
      </c>
      <c r="S2381" s="820"/>
      <c r="T2381" s="1105"/>
    </row>
    <row r="2382" spans="1:20" ht="13.9" customHeight="1" x14ac:dyDescent="0.25">
      <c r="A2382" s="858" t="s">
        <v>58</v>
      </c>
      <c r="B2382" s="812" t="s">
        <v>2</v>
      </c>
      <c r="C2382" s="822" t="s">
        <v>60</v>
      </c>
      <c r="D2382" s="823">
        <v>70631</v>
      </c>
      <c r="E2382" s="968">
        <v>0</v>
      </c>
      <c r="F2382" s="816" t="s">
        <v>27</v>
      </c>
      <c r="G2382" s="817" t="s">
        <v>266</v>
      </c>
      <c r="H2382" s="830"/>
      <c r="I2382" s="830">
        <v>7250000</v>
      </c>
      <c r="J2382" s="830"/>
      <c r="K2382" s="830">
        <f t="shared" ref="K2382:K2392" si="241">M2382-L2382</f>
        <v>5250000</v>
      </c>
      <c r="L2382" s="830"/>
      <c r="M2382" s="826">
        <v>5250000</v>
      </c>
      <c r="N2382" s="830"/>
      <c r="O2382" s="830">
        <v>800000</v>
      </c>
      <c r="P2382" s="830">
        <f t="shared" ref="P2382:P2387" si="242">Q2382-O2382</f>
        <v>0</v>
      </c>
      <c r="Q2382" s="830">
        <v>800000</v>
      </c>
      <c r="R2382" s="1068">
        <f t="shared" si="240"/>
        <v>4450000</v>
      </c>
      <c r="S2382" s="820"/>
      <c r="T2382" s="1104"/>
    </row>
    <row r="2383" spans="1:20" ht="13.9" customHeight="1" x14ac:dyDescent="0.25">
      <c r="A2383" s="858" t="s">
        <v>58</v>
      </c>
      <c r="B2383" s="812" t="s">
        <v>32</v>
      </c>
      <c r="C2383" s="822" t="s">
        <v>33</v>
      </c>
      <c r="D2383" s="823">
        <v>70631</v>
      </c>
      <c r="E2383" s="968">
        <v>0</v>
      </c>
      <c r="F2383" s="816" t="s">
        <v>27</v>
      </c>
      <c r="G2383" s="817" t="s">
        <v>266</v>
      </c>
      <c r="H2383" s="830"/>
      <c r="I2383" s="830">
        <v>500000</v>
      </c>
      <c r="J2383" s="830"/>
      <c r="K2383" s="830">
        <f t="shared" si="241"/>
        <v>500000</v>
      </c>
      <c r="L2383" s="830"/>
      <c r="M2383" s="826">
        <v>500000</v>
      </c>
      <c r="N2383" s="830"/>
      <c r="O2383" s="830">
        <v>200000</v>
      </c>
      <c r="P2383" s="830">
        <f t="shared" si="242"/>
        <v>0</v>
      </c>
      <c r="Q2383" s="830">
        <v>200000</v>
      </c>
      <c r="R2383" s="1068">
        <f t="shared" si="240"/>
        <v>300000</v>
      </c>
      <c r="S2383" s="820"/>
      <c r="T2383" s="1104"/>
    </row>
    <row r="2384" spans="1:20" ht="13.9" customHeight="1" x14ac:dyDescent="0.25">
      <c r="A2384" s="858" t="s">
        <v>58</v>
      </c>
      <c r="B2384" s="812" t="s">
        <v>61</v>
      </c>
      <c r="C2384" s="822" t="s">
        <v>62</v>
      </c>
      <c r="D2384" s="823">
        <v>70631</v>
      </c>
      <c r="E2384" s="968">
        <v>0</v>
      </c>
      <c r="F2384" s="816" t="s">
        <v>27</v>
      </c>
      <c r="G2384" s="817" t="s">
        <v>266</v>
      </c>
      <c r="H2384" s="830"/>
      <c r="I2384" s="830">
        <v>200000</v>
      </c>
      <c r="J2384" s="830"/>
      <c r="K2384" s="830">
        <f t="shared" si="241"/>
        <v>200000</v>
      </c>
      <c r="L2384" s="830"/>
      <c r="M2384" s="826">
        <v>200000</v>
      </c>
      <c r="N2384" s="830"/>
      <c r="O2384" s="830">
        <v>100000</v>
      </c>
      <c r="P2384" s="830">
        <f t="shared" si="242"/>
        <v>0</v>
      </c>
      <c r="Q2384" s="830">
        <v>100000</v>
      </c>
      <c r="R2384" s="1068">
        <f t="shared" si="240"/>
        <v>100000</v>
      </c>
      <c r="S2384" s="820"/>
      <c r="T2384" s="1104"/>
    </row>
    <row r="2385" spans="1:20" ht="13.9" customHeight="1" x14ac:dyDescent="0.25">
      <c r="A2385" s="858" t="s">
        <v>58</v>
      </c>
      <c r="B2385" s="812" t="s">
        <v>34</v>
      </c>
      <c r="C2385" s="822" t="s">
        <v>761</v>
      </c>
      <c r="D2385" s="823">
        <v>70631</v>
      </c>
      <c r="E2385" s="968">
        <v>0</v>
      </c>
      <c r="F2385" s="816" t="s">
        <v>27</v>
      </c>
      <c r="G2385" s="817" t="s">
        <v>266</v>
      </c>
      <c r="H2385" s="830"/>
      <c r="I2385" s="830">
        <v>5160000</v>
      </c>
      <c r="J2385" s="830"/>
      <c r="K2385" s="830">
        <f t="shared" si="241"/>
        <v>4160000</v>
      </c>
      <c r="L2385" s="830"/>
      <c r="M2385" s="826">
        <v>4160000</v>
      </c>
      <c r="N2385" s="830"/>
      <c r="O2385" s="830">
        <v>1000000</v>
      </c>
      <c r="P2385" s="830">
        <f t="shared" si="242"/>
        <v>0</v>
      </c>
      <c r="Q2385" s="830">
        <v>1000000</v>
      </c>
      <c r="R2385" s="1068">
        <f t="shared" si="240"/>
        <v>3160000</v>
      </c>
      <c r="S2385" s="820"/>
      <c r="T2385" s="1104"/>
    </row>
    <row r="2386" spans="1:20" ht="13.9" customHeight="1" x14ac:dyDescent="0.25">
      <c r="A2386" s="858" t="s">
        <v>58</v>
      </c>
      <c r="B2386" s="812" t="s">
        <v>11</v>
      </c>
      <c r="C2386" s="822" t="s">
        <v>12</v>
      </c>
      <c r="D2386" s="823">
        <v>70631</v>
      </c>
      <c r="E2386" s="968">
        <v>0</v>
      </c>
      <c r="F2386" s="816" t="s">
        <v>27</v>
      </c>
      <c r="G2386" s="817" t="s">
        <v>266</v>
      </c>
      <c r="H2386" s="830"/>
      <c r="I2386" s="830">
        <v>8000000</v>
      </c>
      <c r="J2386" s="830"/>
      <c r="K2386" s="830">
        <f t="shared" si="241"/>
        <v>5000000</v>
      </c>
      <c r="L2386" s="830"/>
      <c r="M2386" s="826">
        <v>5000000</v>
      </c>
      <c r="N2386" s="830"/>
      <c r="O2386" s="830">
        <v>1400000</v>
      </c>
      <c r="P2386" s="830">
        <f t="shared" si="242"/>
        <v>1100000</v>
      </c>
      <c r="Q2386" s="830">
        <v>2500000</v>
      </c>
      <c r="R2386" s="1068">
        <f t="shared" si="240"/>
        <v>2500000</v>
      </c>
      <c r="S2386" s="820"/>
      <c r="T2386" s="1104"/>
    </row>
    <row r="2387" spans="1:20" ht="13.9" customHeight="1" x14ac:dyDescent="0.25">
      <c r="A2387" s="858" t="s">
        <v>58</v>
      </c>
      <c r="B2387" s="812" t="s">
        <v>13</v>
      </c>
      <c r="C2387" s="822" t="s">
        <v>14</v>
      </c>
      <c r="D2387" s="823">
        <v>70631</v>
      </c>
      <c r="E2387" s="968">
        <v>0</v>
      </c>
      <c r="F2387" s="816" t="s">
        <v>27</v>
      </c>
      <c r="G2387" s="817" t="s">
        <v>266</v>
      </c>
      <c r="H2387" s="830"/>
      <c r="I2387" s="830">
        <v>4050000</v>
      </c>
      <c r="J2387" s="830"/>
      <c r="K2387" s="830">
        <f t="shared" si="241"/>
        <v>2050000</v>
      </c>
      <c r="L2387" s="830"/>
      <c r="M2387" s="826">
        <v>2050000</v>
      </c>
      <c r="N2387" s="830"/>
      <c r="O2387" s="830"/>
      <c r="P2387" s="830">
        <f t="shared" si="242"/>
        <v>400000</v>
      </c>
      <c r="Q2387" s="830">
        <v>400000</v>
      </c>
      <c r="R2387" s="1068">
        <f t="shared" si="240"/>
        <v>1650000</v>
      </c>
      <c r="S2387" s="820"/>
      <c r="T2387" s="1104"/>
    </row>
    <row r="2388" spans="1:20" ht="13.9" customHeight="1" x14ac:dyDescent="0.25">
      <c r="A2388" s="858" t="s">
        <v>58</v>
      </c>
      <c r="B2388" s="812" t="s">
        <v>15</v>
      </c>
      <c r="C2388" s="822" t="s">
        <v>436</v>
      </c>
      <c r="D2388" s="823">
        <v>70631</v>
      </c>
      <c r="E2388" s="968">
        <v>0</v>
      </c>
      <c r="F2388" s="816" t="s">
        <v>27</v>
      </c>
      <c r="G2388" s="817" t="s">
        <v>266</v>
      </c>
      <c r="H2388" s="830"/>
      <c r="I2388" s="830">
        <v>100000</v>
      </c>
      <c r="J2388" s="830"/>
      <c r="K2388" s="830">
        <f t="shared" si="241"/>
        <v>100000</v>
      </c>
      <c r="L2388" s="830"/>
      <c r="M2388" s="826">
        <v>100000</v>
      </c>
      <c r="N2388" s="830"/>
      <c r="O2388" s="830"/>
      <c r="P2388" s="830"/>
      <c r="Q2388" s="830"/>
      <c r="R2388" s="1068">
        <f t="shared" si="240"/>
        <v>100000</v>
      </c>
      <c r="S2388" s="820"/>
      <c r="T2388" s="1104"/>
    </row>
    <row r="2389" spans="1:20" ht="13.9" customHeight="1" x14ac:dyDescent="0.25">
      <c r="A2389" s="858" t="s">
        <v>58</v>
      </c>
      <c r="B2389" s="812" t="s">
        <v>17</v>
      </c>
      <c r="C2389" s="822" t="s">
        <v>18</v>
      </c>
      <c r="D2389" s="823">
        <v>70631</v>
      </c>
      <c r="E2389" s="968">
        <v>0</v>
      </c>
      <c r="F2389" s="816" t="s">
        <v>27</v>
      </c>
      <c r="G2389" s="817" t="s">
        <v>266</v>
      </c>
      <c r="H2389" s="830"/>
      <c r="I2389" s="830">
        <v>200000</v>
      </c>
      <c r="J2389" s="830"/>
      <c r="K2389" s="830">
        <f t="shared" si="241"/>
        <v>200000</v>
      </c>
      <c r="L2389" s="830"/>
      <c r="M2389" s="826">
        <v>200000</v>
      </c>
      <c r="N2389" s="830"/>
      <c r="O2389" s="830"/>
      <c r="P2389" s="830"/>
      <c r="Q2389" s="830"/>
      <c r="R2389" s="1068">
        <f t="shared" si="240"/>
        <v>200000</v>
      </c>
      <c r="S2389" s="820"/>
      <c r="T2389" s="1104"/>
    </row>
    <row r="2390" spans="1:20" ht="13.9" customHeight="1" x14ac:dyDescent="0.25">
      <c r="A2390" s="858" t="s">
        <v>58</v>
      </c>
      <c r="B2390" s="812" t="s">
        <v>47</v>
      </c>
      <c r="C2390" s="822" t="s">
        <v>63</v>
      </c>
      <c r="D2390" s="823">
        <v>70631</v>
      </c>
      <c r="E2390" s="968">
        <v>0</v>
      </c>
      <c r="F2390" s="816" t="s">
        <v>27</v>
      </c>
      <c r="G2390" s="817" t="s">
        <v>266</v>
      </c>
      <c r="H2390" s="830"/>
      <c r="I2390" s="830">
        <v>500000</v>
      </c>
      <c r="J2390" s="830"/>
      <c r="K2390" s="830">
        <f t="shared" si="241"/>
        <v>500000</v>
      </c>
      <c r="L2390" s="830"/>
      <c r="M2390" s="826">
        <v>500000</v>
      </c>
      <c r="N2390" s="830"/>
      <c r="O2390" s="830"/>
      <c r="P2390" s="830"/>
      <c r="Q2390" s="830"/>
      <c r="R2390" s="1068">
        <f t="shared" si="240"/>
        <v>500000</v>
      </c>
      <c r="S2390" s="820"/>
      <c r="T2390" s="1104"/>
    </row>
    <row r="2391" spans="1:20" ht="13.9" customHeight="1" x14ac:dyDescent="0.25">
      <c r="A2391" s="858" t="s">
        <v>58</v>
      </c>
      <c r="B2391" s="812" t="s">
        <v>19</v>
      </c>
      <c r="C2391" s="822" t="s">
        <v>20</v>
      </c>
      <c r="D2391" s="823">
        <v>70631</v>
      </c>
      <c r="E2391" s="968">
        <v>0</v>
      </c>
      <c r="F2391" s="816" t="s">
        <v>27</v>
      </c>
      <c r="G2391" s="817" t="s">
        <v>266</v>
      </c>
      <c r="H2391" s="830"/>
      <c r="I2391" s="830">
        <v>40000</v>
      </c>
      <c r="J2391" s="830"/>
      <c r="K2391" s="830">
        <f t="shared" si="241"/>
        <v>40000</v>
      </c>
      <c r="L2391" s="830"/>
      <c r="M2391" s="826">
        <v>40000</v>
      </c>
      <c r="N2391" s="830"/>
      <c r="O2391" s="830"/>
      <c r="P2391" s="830"/>
      <c r="Q2391" s="830"/>
      <c r="R2391" s="1068">
        <f t="shared" si="240"/>
        <v>40000</v>
      </c>
      <c r="S2391" s="820"/>
      <c r="T2391" s="1104"/>
    </row>
    <row r="2392" spans="1:20" ht="13.9" customHeight="1" x14ac:dyDescent="0.25">
      <c r="A2392" s="858" t="s">
        <v>58</v>
      </c>
      <c r="B2392" s="812" t="s">
        <v>37</v>
      </c>
      <c r="C2392" s="822" t="s">
        <v>38</v>
      </c>
      <c r="D2392" s="823">
        <v>70631</v>
      </c>
      <c r="E2392" s="968">
        <v>0</v>
      </c>
      <c r="F2392" s="816" t="s">
        <v>27</v>
      </c>
      <c r="G2392" s="817" t="s">
        <v>266</v>
      </c>
      <c r="H2392" s="830"/>
      <c r="I2392" s="830">
        <v>1000000</v>
      </c>
      <c r="J2392" s="830"/>
      <c r="K2392" s="830">
        <f t="shared" si="241"/>
        <v>1000000</v>
      </c>
      <c r="L2392" s="830"/>
      <c r="M2392" s="826">
        <v>1000000</v>
      </c>
      <c r="N2392" s="830"/>
      <c r="O2392" s="830"/>
      <c r="P2392" s="830"/>
      <c r="Q2392" s="830"/>
      <c r="R2392" s="1068">
        <f t="shared" si="240"/>
        <v>1000000</v>
      </c>
      <c r="S2392" s="820"/>
      <c r="T2392" s="1104"/>
    </row>
    <row r="2393" spans="1:20" ht="13.9" customHeight="1" x14ac:dyDescent="0.25">
      <c r="A2393" s="858" t="s">
        <v>58</v>
      </c>
      <c r="B2393" s="860"/>
      <c r="C2393" s="833" t="s">
        <v>312</v>
      </c>
      <c r="D2393" s="861"/>
      <c r="E2393" s="862"/>
      <c r="F2393" s="863"/>
      <c r="G2393" s="916"/>
      <c r="H2393" s="992">
        <v>3500000</v>
      </c>
      <c r="I2393" s="992">
        <f>SUM(I2381:I2392)</f>
        <v>28000000</v>
      </c>
      <c r="J2393" s="992">
        <v>3500000</v>
      </c>
      <c r="K2393" s="992">
        <f>SUM(K2381:K2392)</f>
        <v>20000000</v>
      </c>
      <c r="L2393" s="837"/>
      <c r="M2393" s="838">
        <f>SUM(M2381:M2392)</f>
        <v>20000000</v>
      </c>
      <c r="N2393" s="837"/>
      <c r="O2393" s="959">
        <f>SUM(O2381:O2392)</f>
        <v>4000000</v>
      </c>
      <c r="P2393" s="959">
        <f>SUM(P2381:P2392)</f>
        <v>1500000</v>
      </c>
      <c r="Q2393" s="959">
        <f>SUM(Q2381:Q2392)</f>
        <v>5500000</v>
      </c>
      <c r="R2393" s="1093">
        <f t="shared" si="240"/>
        <v>14500000</v>
      </c>
      <c r="S2393" s="840"/>
      <c r="T2393" s="1106"/>
    </row>
    <row r="2394" spans="1:20" x14ac:dyDescent="0.25">
      <c r="C2394" s="842"/>
      <c r="G2394" s="917"/>
      <c r="H2394" s="922"/>
      <c r="I2394" s="922"/>
      <c r="J2394" s="922"/>
      <c r="K2394" s="922"/>
      <c r="L2394" s="846"/>
      <c r="M2394" s="847"/>
      <c r="N2394" s="846"/>
      <c r="O2394" s="846"/>
      <c r="P2394" s="846"/>
      <c r="Q2394" s="846"/>
      <c r="S2394" s="848"/>
    </row>
    <row r="2395" spans="1:20" x14ac:dyDescent="0.25">
      <c r="C2395" s="842"/>
      <c r="G2395" s="917"/>
      <c r="H2395" s="922"/>
      <c r="I2395" s="922"/>
      <c r="J2395" s="922"/>
      <c r="K2395" s="922"/>
      <c r="L2395" s="846"/>
      <c r="M2395" s="847"/>
      <c r="N2395" s="846"/>
      <c r="O2395" s="846"/>
      <c r="P2395" s="846"/>
      <c r="Q2395" s="846"/>
      <c r="S2395" s="848"/>
    </row>
    <row r="2396" spans="1:20" x14ac:dyDescent="0.25">
      <c r="C2396" s="842"/>
      <c r="G2396" s="917"/>
      <c r="H2396" s="922"/>
      <c r="I2396" s="922"/>
      <c r="J2396" s="922"/>
      <c r="K2396" s="922"/>
      <c r="L2396" s="846"/>
      <c r="M2396" s="847"/>
      <c r="N2396" s="846"/>
      <c r="O2396" s="846"/>
      <c r="P2396" s="846"/>
      <c r="Q2396" s="846"/>
      <c r="S2396" s="848"/>
    </row>
    <row r="2397" spans="1:20" x14ac:dyDescent="0.25">
      <c r="C2397" s="842"/>
      <c r="G2397" s="917"/>
      <c r="H2397" s="922"/>
      <c r="I2397" s="922"/>
      <c r="J2397" s="922"/>
      <c r="K2397" s="922"/>
      <c r="L2397" s="846"/>
      <c r="M2397" s="847"/>
      <c r="N2397" s="846"/>
      <c r="O2397" s="846"/>
      <c r="P2397" s="846"/>
      <c r="Q2397" s="846"/>
      <c r="S2397" s="848"/>
    </row>
    <row r="2398" spans="1:20" x14ac:dyDescent="0.25">
      <c r="C2398" s="842"/>
      <c r="G2398" s="917"/>
      <c r="H2398" s="922"/>
      <c r="I2398" s="922"/>
      <c r="J2398" s="922"/>
      <c r="K2398" s="922"/>
      <c r="L2398" s="846"/>
      <c r="M2398" s="847"/>
      <c r="N2398" s="846"/>
      <c r="O2398" s="846"/>
      <c r="P2398" s="846"/>
      <c r="Q2398" s="846"/>
      <c r="S2398" s="848"/>
    </row>
    <row r="2399" spans="1:20" x14ac:dyDescent="0.25">
      <c r="B2399" s="1238" t="s">
        <v>2129</v>
      </c>
      <c r="C2399" s="1238"/>
      <c r="D2399" s="1238"/>
      <c r="E2399" s="1238"/>
      <c r="F2399" s="1238"/>
      <c r="G2399" s="1238"/>
      <c r="H2399" s="1238"/>
      <c r="I2399" s="1238"/>
      <c r="J2399" s="1238"/>
      <c r="K2399" s="1238"/>
      <c r="L2399" s="1238"/>
      <c r="M2399" s="1238"/>
      <c r="N2399" s="1238"/>
      <c r="O2399" s="1238"/>
      <c r="P2399" s="1238"/>
      <c r="Q2399" s="1238"/>
      <c r="R2399" s="1238"/>
      <c r="S2399" s="1238"/>
    </row>
    <row r="2400" spans="1:20" x14ac:dyDescent="0.25">
      <c r="B2400" s="881" t="s">
        <v>1617</v>
      </c>
      <c r="C2400" s="882"/>
      <c r="D2400" s="883"/>
      <c r="E2400" s="883"/>
      <c r="F2400" s="883"/>
      <c r="G2400" s="883"/>
      <c r="H2400" s="884"/>
      <c r="I2400" s="884"/>
      <c r="J2400" s="884"/>
      <c r="K2400" s="884"/>
      <c r="L2400" s="884"/>
      <c r="M2400" s="885"/>
      <c r="N2400" s="884"/>
      <c r="O2400" s="884"/>
      <c r="P2400" s="884"/>
      <c r="Q2400" s="884"/>
      <c r="R2400" s="1074"/>
      <c r="S2400" s="886"/>
    </row>
    <row r="2401" spans="1:20" s="802" customFormat="1" ht="30" x14ac:dyDescent="0.25">
      <c r="B2401" s="1234" t="s">
        <v>970</v>
      </c>
      <c r="C2401" s="1239" t="s">
        <v>938</v>
      </c>
      <c r="D2401" s="1236" t="s">
        <v>1024</v>
      </c>
      <c r="E2401" s="1230" t="s">
        <v>1025</v>
      </c>
      <c r="F2401" s="1236" t="s">
        <v>1026</v>
      </c>
      <c r="G2401" s="1232" t="s">
        <v>1027</v>
      </c>
      <c r="H2401" s="803" t="s">
        <v>1862</v>
      </c>
      <c r="I2401" s="804" t="s">
        <v>1833</v>
      </c>
      <c r="J2401" s="803" t="s">
        <v>1862</v>
      </c>
      <c r="K2401" s="1228" t="s">
        <v>1948</v>
      </c>
      <c r="L2401" s="1228" t="s">
        <v>1947</v>
      </c>
      <c r="M2401" s="805" t="s">
        <v>1818</v>
      </c>
      <c r="N2401" s="1228" t="s">
        <v>1819</v>
      </c>
      <c r="O2401" s="806" t="s">
        <v>2115</v>
      </c>
      <c r="P2401" s="1090" t="s">
        <v>2135</v>
      </c>
      <c r="Q2401" s="1090" t="s">
        <v>2136</v>
      </c>
      <c r="R2401" s="1065" t="s">
        <v>2132</v>
      </c>
      <c r="S2401" s="807" t="s">
        <v>1850</v>
      </c>
      <c r="T2401" s="1110" t="s">
        <v>1028</v>
      </c>
    </row>
    <row r="2402" spans="1:20" s="802" customFormat="1" x14ac:dyDescent="0.25">
      <c r="B2402" s="1235"/>
      <c r="C2402" s="1240"/>
      <c r="D2402" s="1237"/>
      <c r="E2402" s="1231"/>
      <c r="F2402" s="1237"/>
      <c r="G2402" s="1233"/>
      <c r="H2402" s="808"/>
      <c r="I2402" s="808" t="s">
        <v>939</v>
      </c>
      <c r="J2402" s="808"/>
      <c r="K2402" s="1229"/>
      <c r="L2402" s="1229"/>
      <c r="M2402" s="809" t="s">
        <v>939</v>
      </c>
      <c r="N2402" s="1229"/>
      <c r="O2402" s="808" t="s">
        <v>939</v>
      </c>
      <c r="P2402" s="808" t="s">
        <v>939</v>
      </c>
      <c r="Q2402" s="808" t="s">
        <v>939</v>
      </c>
      <c r="R2402" s="1066" t="s">
        <v>939</v>
      </c>
      <c r="S2402" s="810"/>
      <c r="T2402" s="1102"/>
    </row>
    <row r="2403" spans="1:20" s="828" customFormat="1" ht="14.65" customHeight="1" x14ac:dyDescent="0.25">
      <c r="A2403" s="858" t="s">
        <v>58</v>
      </c>
      <c r="B2403" s="823" t="s">
        <v>253</v>
      </c>
      <c r="C2403" s="822" t="s">
        <v>238</v>
      </c>
      <c r="D2403" s="823">
        <v>70631</v>
      </c>
      <c r="E2403" s="907">
        <v>0</v>
      </c>
      <c r="F2403" s="823">
        <v>23540000</v>
      </c>
      <c r="G2403" s="896" t="s">
        <v>235</v>
      </c>
      <c r="H2403" s="826"/>
      <c r="I2403" s="826">
        <v>3000000</v>
      </c>
      <c r="J2403" s="826"/>
      <c r="K2403" s="826">
        <f>M2403-L2403</f>
        <v>0</v>
      </c>
      <c r="L2403" s="871"/>
      <c r="M2403" s="871">
        <v>0</v>
      </c>
      <c r="N2403" s="871"/>
      <c r="O2403" s="871"/>
      <c r="P2403" s="871"/>
      <c r="Q2403" s="871"/>
      <c r="R2403" s="1068">
        <f>M2403-Q2403</f>
        <v>0</v>
      </c>
      <c r="S2403" s="1119"/>
      <c r="T2403" s="975"/>
    </row>
    <row r="2404" spans="1:20" s="828" customFormat="1" ht="14.65" customHeight="1" x14ac:dyDescent="0.25">
      <c r="A2404" s="858" t="s">
        <v>58</v>
      </c>
      <c r="B2404" s="890" t="s">
        <v>350</v>
      </c>
      <c r="C2404" s="822" t="s">
        <v>743</v>
      </c>
      <c r="D2404" s="823">
        <v>70631</v>
      </c>
      <c r="E2404" s="907">
        <v>0</v>
      </c>
      <c r="F2404" s="823">
        <v>23540000</v>
      </c>
      <c r="G2404" s="896" t="s">
        <v>235</v>
      </c>
      <c r="H2404" s="826"/>
      <c r="I2404" s="826">
        <v>2000000</v>
      </c>
      <c r="J2404" s="826"/>
      <c r="K2404" s="826">
        <f t="shared" ref="K2404:K2411" si="243">M2404-L2404</f>
        <v>2000000</v>
      </c>
      <c r="L2404" s="826"/>
      <c r="M2404" s="826">
        <v>2000000</v>
      </c>
      <c r="N2404" s="826"/>
      <c r="O2404" s="826"/>
      <c r="P2404" s="826"/>
      <c r="Q2404" s="826"/>
      <c r="R2404" s="1068">
        <f t="shared" ref="R2404:R2411" si="244">M2404-Q2404</f>
        <v>2000000</v>
      </c>
      <c r="S2404" s="1119"/>
      <c r="T2404" s="822"/>
    </row>
    <row r="2405" spans="1:20" s="828" customFormat="1" ht="14.65" customHeight="1" x14ac:dyDescent="0.25">
      <c r="A2405" s="858" t="s">
        <v>58</v>
      </c>
      <c r="B2405" s="823" t="s">
        <v>242</v>
      </c>
      <c r="C2405" s="822" t="s">
        <v>699</v>
      </c>
      <c r="D2405" s="823">
        <v>70631</v>
      </c>
      <c r="E2405" s="907">
        <v>0</v>
      </c>
      <c r="F2405" s="823">
        <v>23540000</v>
      </c>
      <c r="G2405" s="896" t="s">
        <v>235</v>
      </c>
      <c r="H2405" s="826"/>
      <c r="I2405" s="826">
        <v>10000000</v>
      </c>
      <c r="J2405" s="826"/>
      <c r="K2405" s="826">
        <f t="shared" si="243"/>
        <v>10000000</v>
      </c>
      <c r="L2405" s="871"/>
      <c r="M2405" s="871">
        <v>10000000</v>
      </c>
      <c r="N2405" s="871"/>
      <c r="O2405" s="871"/>
      <c r="P2405" s="871"/>
      <c r="Q2405" s="871"/>
      <c r="R2405" s="1068">
        <f t="shared" si="244"/>
        <v>10000000</v>
      </c>
      <c r="S2405" s="1119"/>
      <c r="T2405" s="822"/>
    </row>
    <row r="2406" spans="1:20" s="828" customFormat="1" ht="132.75" customHeight="1" x14ac:dyDescent="0.25">
      <c r="A2406" s="858" t="s">
        <v>58</v>
      </c>
      <c r="B2406" s="890" t="s">
        <v>342</v>
      </c>
      <c r="C2406" s="822" t="s">
        <v>509</v>
      </c>
      <c r="D2406" s="823">
        <v>70631</v>
      </c>
      <c r="E2406" s="907">
        <v>0</v>
      </c>
      <c r="F2406" s="823">
        <v>23540000</v>
      </c>
      <c r="G2406" s="896" t="s">
        <v>235</v>
      </c>
      <c r="H2406" s="826"/>
      <c r="I2406" s="826">
        <v>960000000</v>
      </c>
      <c r="J2406" s="826"/>
      <c r="K2406" s="826">
        <v>300000000</v>
      </c>
      <c r="L2406" s="871">
        <v>200000000</v>
      </c>
      <c r="M2406" s="871">
        <v>500000000</v>
      </c>
      <c r="N2406" s="871">
        <v>200000000</v>
      </c>
      <c r="O2406" s="871">
        <v>17420898</v>
      </c>
      <c r="P2406" s="871">
        <f>Q2406-O2406</f>
        <v>34815440</v>
      </c>
      <c r="Q2406" s="871">
        <v>52236338</v>
      </c>
      <c r="R2406" s="1068">
        <f t="shared" si="244"/>
        <v>447763662</v>
      </c>
      <c r="S2406" s="1119" t="s">
        <v>2003</v>
      </c>
      <c r="T2406" s="1138" t="s">
        <v>2178</v>
      </c>
    </row>
    <row r="2407" spans="1:20" s="828" customFormat="1" ht="30" customHeight="1" x14ac:dyDescent="0.25">
      <c r="A2407" s="858" t="s">
        <v>58</v>
      </c>
      <c r="B2407" s="890" t="s">
        <v>458</v>
      </c>
      <c r="C2407" s="822" t="s">
        <v>251</v>
      </c>
      <c r="D2407" s="823">
        <v>70631</v>
      </c>
      <c r="E2407" s="907">
        <v>0</v>
      </c>
      <c r="F2407" s="823">
        <v>23540000</v>
      </c>
      <c r="G2407" s="896" t="s">
        <v>235</v>
      </c>
      <c r="H2407" s="826">
        <v>9150000</v>
      </c>
      <c r="I2407" s="826">
        <v>20000000</v>
      </c>
      <c r="J2407" s="826">
        <v>9150000</v>
      </c>
      <c r="K2407" s="826">
        <f t="shared" si="243"/>
        <v>20000000</v>
      </c>
      <c r="L2407" s="871"/>
      <c r="M2407" s="871">
        <v>20000000</v>
      </c>
      <c r="N2407" s="871"/>
      <c r="O2407" s="871">
        <v>9150000</v>
      </c>
      <c r="P2407" s="871">
        <f>Q2407-O2407</f>
        <v>0</v>
      </c>
      <c r="Q2407" s="871">
        <v>9150000</v>
      </c>
      <c r="R2407" s="1068">
        <f t="shared" si="244"/>
        <v>10850000</v>
      </c>
      <c r="S2407" s="1119"/>
      <c r="T2407" s="1138" t="s">
        <v>2177</v>
      </c>
    </row>
    <row r="2408" spans="1:20" s="828" customFormat="1" ht="14.65" customHeight="1" x14ac:dyDescent="0.25">
      <c r="A2408" s="858" t="s">
        <v>58</v>
      </c>
      <c r="B2408" s="890" t="s">
        <v>489</v>
      </c>
      <c r="C2408" s="822" t="s">
        <v>976</v>
      </c>
      <c r="D2408" s="823">
        <v>70631</v>
      </c>
      <c r="E2408" s="907">
        <v>0</v>
      </c>
      <c r="F2408" s="823">
        <v>23540000</v>
      </c>
      <c r="G2408" s="896" t="s">
        <v>235</v>
      </c>
      <c r="H2408" s="826"/>
      <c r="I2408" s="826">
        <v>40000000</v>
      </c>
      <c r="J2408" s="826"/>
      <c r="K2408" s="826">
        <f t="shared" si="243"/>
        <v>0</v>
      </c>
      <c r="L2408" s="871"/>
      <c r="M2408" s="871">
        <v>0</v>
      </c>
      <c r="N2408" s="871"/>
      <c r="O2408" s="871"/>
      <c r="P2408" s="871"/>
      <c r="Q2408" s="871"/>
      <c r="R2408" s="1068">
        <f t="shared" si="244"/>
        <v>0</v>
      </c>
      <c r="S2408" s="1119"/>
      <c r="T2408" s="822"/>
    </row>
    <row r="2409" spans="1:20" s="828" customFormat="1" ht="14.65" customHeight="1" x14ac:dyDescent="0.25">
      <c r="A2409" s="858" t="s">
        <v>58</v>
      </c>
      <c r="B2409" s="890" t="s">
        <v>240</v>
      </c>
      <c r="C2409" s="822" t="s">
        <v>763</v>
      </c>
      <c r="D2409" s="823">
        <v>70631</v>
      </c>
      <c r="E2409" s="907">
        <v>0</v>
      </c>
      <c r="F2409" s="823">
        <v>23540000</v>
      </c>
      <c r="G2409" s="896" t="s">
        <v>235</v>
      </c>
      <c r="H2409" s="826"/>
      <c r="I2409" s="826">
        <v>10000000</v>
      </c>
      <c r="J2409" s="826"/>
      <c r="K2409" s="826">
        <f t="shared" si="243"/>
        <v>0</v>
      </c>
      <c r="L2409" s="871"/>
      <c r="M2409" s="871">
        <v>0</v>
      </c>
      <c r="N2409" s="871"/>
      <c r="O2409" s="871"/>
      <c r="P2409" s="871"/>
      <c r="Q2409" s="871"/>
      <c r="R2409" s="1068">
        <f t="shared" si="244"/>
        <v>0</v>
      </c>
      <c r="S2409" s="1119"/>
      <c r="T2409" s="822"/>
    </row>
    <row r="2410" spans="1:20" s="842" customFormat="1" ht="14.65" customHeight="1" x14ac:dyDescent="0.25">
      <c r="A2410" s="858" t="s">
        <v>58</v>
      </c>
      <c r="B2410" s="890" t="s">
        <v>469</v>
      </c>
      <c r="C2410" s="822" t="s">
        <v>162</v>
      </c>
      <c r="D2410" s="823">
        <v>70631</v>
      </c>
      <c r="E2410" s="907">
        <v>0</v>
      </c>
      <c r="F2410" s="823">
        <v>23540000</v>
      </c>
      <c r="G2410" s="896" t="s">
        <v>235</v>
      </c>
      <c r="H2410" s="826"/>
      <c r="I2410" s="826">
        <v>2000000</v>
      </c>
      <c r="J2410" s="826"/>
      <c r="K2410" s="826">
        <f t="shared" si="243"/>
        <v>0</v>
      </c>
      <c r="L2410" s="871"/>
      <c r="M2410" s="871">
        <v>0</v>
      </c>
      <c r="N2410" s="871"/>
      <c r="O2410" s="871"/>
      <c r="P2410" s="871"/>
      <c r="Q2410" s="871"/>
      <c r="R2410" s="1068">
        <f t="shared" si="244"/>
        <v>0</v>
      </c>
      <c r="S2410" s="1119"/>
      <c r="T2410" s="813"/>
    </row>
    <row r="2411" spans="1:20" s="828" customFormat="1" ht="14.65" customHeight="1" x14ac:dyDescent="0.25">
      <c r="A2411" s="858" t="s">
        <v>58</v>
      </c>
      <c r="B2411" s="890" t="s">
        <v>474</v>
      </c>
      <c r="C2411" s="822" t="s">
        <v>164</v>
      </c>
      <c r="D2411" s="823">
        <v>70631</v>
      </c>
      <c r="E2411" s="907">
        <v>0</v>
      </c>
      <c r="F2411" s="823">
        <v>23540000</v>
      </c>
      <c r="G2411" s="896" t="s">
        <v>235</v>
      </c>
      <c r="H2411" s="826"/>
      <c r="I2411" s="826">
        <v>40000000</v>
      </c>
      <c r="J2411" s="826"/>
      <c r="K2411" s="826">
        <f t="shared" si="243"/>
        <v>0</v>
      </c>
      <c r="L2411" s="871"/>
      <c r="M2411" s="871">
        <v>0</v>
      </c>
      <c r="N2411" s="871"/>
      <c r="O2411" s="871"/>
      <c r="P2411" s="871"/>
      <c r="Q2411" s="871"/>
      <c r="R2411" s="1068">
        <f t="shared" si="244"/>
        <v>0</v>
      </c>
      <c r="S2411" s="1119"/>
      <c r="T2411" s="822"/>
    </row>
    <row r="2412" spans="1:20" s="828" customFormat="1" ht="14.65" customHeight="1" x14ac:dyDescent="0.25">
      <c r="A2412" s="858" t="s">
        <v>58</v>
      </c>
      <c r="B2412" s="887"/>
      <c r="C2412" s="833" t="s">
        <v>26</v>
      </c>
      <c r="D2412" s="887"/>
      <c r="E2412" s="897"/>
      <c r="F2412" s="887"/>
      <c r="G2412" s="898"/>
      <c r="H2412" s="988">
        <f t="shared" ref="H2412:O2412" si="245">SUM(H2403:H2411)</f>
        <v>9150000</v>
      </c>
      <c r="I2412" s="988">
        <f t="shared" si="245"/>
        <v>1087000000</v>
      </c>
      <c r="J2412" s="988">
        <f t="shared" si="245"/>
        <v>9150000</v>
      </c>
      <c r="K2412" s="988">
        <f t="shared" si="245"/>
        <v>332000000</v>
      </c>
      <c r="L2412" s="768">
        <f t="shared" si="245"/>
        <v>200000000</v>
      </c>
      <c r="M2412" s="768">
        <f t="shared" si="245"/>
        <v>532000000</v>
      </c>
      <c r="N2412" s="768">
        <f t="shared" si="245"/>
        <v>200000000</v>
      </c>
      <c r="O2412" s="899">
        <f t="shared" si="245"/>
        <v>26570898</v>
      </c>
      <c r="P2412" s="899">
        <f>SUM(P2403:P2411)</f>
        <v>34815440</v>
      </c>
      <c r="Q2412" s="899">
        <f>SUM(Q2406:Q2411)</f>
        <v>61386338</v>
      </c>
      <c r="R2412" s="1093">
        <f>M2412-Q2412</f>
        <v>470613662</v>
      </c>
      <c r="S2412" s="1135"/>
      <c r="T2412" s="1003"/>
    </row>
    <row r="2413" spans="1:20" s="828" customFormat="1" ht="14.65" customHeight="1" x14ac:dyDescent="0.25">
      <c r="A2413" s="858"/>
      <c r="B2413" s="888"/>
      <c r="C2413" s="842"/>
      <c r="D2413" s="888"/>
      <c r="E2413" s="902"/>
      <c r="F2413" s="888"/>
      <c r="G2413" s="903"/>
      <c r="H2413" s="915"/>
      <c r="I2413" s="915"/>
      <c r="J2413" s="915"/>
      <c r="K2413" s="915"/>
      <c r="L2413" s="771"/>
      <c r="M2413" s="771"/>
      <c r="N2413" s="771"/>
      <c r="O2413" s="771"/>
      <c r="P2413" s="771"/>
      <c r="Q2413" s="771"/>
      <c r="R2413" s="1075"/>
      <c r="S2413" s="904"/>
    </row>
    <row r="2414" spans="1:20" s="828" customFormat="1" ht="14.65" customHeight="1" x14ac:dyDescent="0.25">
      <c r="A2414" s="858"/>
      <c r="B2414" s="888"/>
      <c r="C2414" s="842"/>
      <c r="D2414" s="888"/>
      <c r="E2414" s="902"/>
      <c r="F2414" s="888"/>
      <c r="G2414" s="903"/>
      <c r="H2414" s="915"/>
      <c r="I2414" s="915"/>
      <c r="J2414" s="915"/>
      <c r="K2414" s="915"/>
      <c r="L2414" s="771"/>
      <c r="M2414" s="771"/>
      <c r="N2414" s="771"/>
      <c r="O2414" s="771"/>
      <c r="P2414" s="771"/>
      <c r="Q2414" s="771"/>
      <c r="R2414" s="1075"/>
      <c r="S2414" s="904"/>
    </row>
    <row r="2415" spans="1:20" s="828" customFormat="1" x14ac:dyDescent="0.25">
      <c r="B2415" s="888"/>
      <c r="C2415" s="842"/>
      <c r="D2415" s="888"/>
      <c r="E2415" s="902"/>
      <c r="F2415" s="888"/>
      <c r="G2415" s="903"/>
      <c r="H2415" s="924"/>
      <c r="I2415" s="924"/>
      <c r="J2415" s="924"/>
      <c r="K2415" s="924"/>
      <c r="L2415" s="771"/>
      <c r="M2415" s="771"/>
      <c r="N2415" s="771"/>
      <c r="O2415" s="771"/>
      <c r="P2415" s="771"/>
      <c r="Q2415" s="771"/>
      <c r="R2415" s="1075"/>
      <c r="S2415" s="904"/>
    </row>
    <row r="2416" spans="1:20" s="828" customFormat="1" x14ac:dyDescent="0.25">
      <c r="B2416" s="888"/>
      <c r="C2416" s="842"/>
      <c r="D2416" s="888"/>
      <c r="E2416" s="902"/>
      <c r="F2416" s="888"/>
      <c r="G2416" s="903"/>
      <c r="H2416" s="924"/>
      <c r="I2416" s="924"/>
      <c r="J2416" s="924"/>
      <c r="K2416" s="924"/>
      <c r="L2416" s="771"/>
      <c r="M2416" s="771"/>
      <c r="N2416" s="771"/>
      <c r="O2416" s="771"/>
      <c r="P2416" s="771"/>
      <c r="Q2416" s="771"/>
      <c r="R2416" s="1075"/>
      <c r="S2416" s="904"/>
    </row>
    <row r="2417" spans="1:20" s="828" customFormat="1" x14ac:dyDescent="0.25">
      <c r="B2417" s="888"/>
      <c r="C2417" s="842"/>
      <c r="D2417" s="888"/>
      <c r="E2417" s="902"/>
      <c r="F2417" s="888"/>
      <c r="G2417" s="903"/>
      <c r="H2417" s="924"/>
      <c r="I2417" s="924"/>
      <c r="J2417" s="924"/>
      <c r="K2417" s="924"/>
      <c r="L2417" s="771"/>
      <c r="M2417" s="771"/>
      <c r="N2417" s="771"/>
      <c r="O2417" s="771"/>
      <c r="P2417" s="771"/>
      <c r="Q2417" s="771"/>
      <c r="R2417" s="1075"/>
      <c r="S2417" s="904"/>
    </row>
    <row r="2418" spans="1:20" s="828" customFormat="1" x14ac:dyDescent="0.25">
      <c r="B2418" s="888"/>
      <c r="C2418" s="842"/>
      <c r="D2418" s="888"/>
      <c r="E2418" s="902"/>
      <c r="F2418" s="888"/>
      <c r="G2418" s="903"/>
      <c r="H2418" s="924"/>
      <c r="I2418" s="924"/>
      <c r="J2418" s="924"/>
      <c r="K2418" s="924"/>
      <c r="L2418" s="771"/>
      <c r="M2418" s="771"/>
      <c r="N2418" s="771"/>
      <c r="O2418" s="771"/>
      <c r="P2418" s="771"/>
      <c r="Q2418" s="771"/>
      <c r="R2418" s="1075"/>
      <c r="S2418" s="904"/>
    </row>
    <row r="2419" spans="1:20" s="828" customFormat="1" x14ac:dyDescent="0.25">
      <c r="B2419" s="888"/>
      <c r="C2419" s="842"/>
      <c r="D2419" s="888"/>
      <c r="E2419" s="902"/>
      <c r="F2419" s="888"/>
      <c r="G2419" s="903"/>
      <c r="H2419" s="924"/>
      <c r="I2419" s="924"/>
      <c r="J2419" s="924"/>
      <c r="K2419" s="924"/>
      <c r="L2419" s="771"/>
      <c r="M2419" s="771"/>
      <c r="N2419" s="771"/>
      <c r="O2419" s="771"/>
      <c r="P2419" s="771"/>
      <c r="Q2419" s="771"/>
      <c r="R2419" s="1075"/>
      <c r="S2419" s="904"/>
    </row>
    <row r="2420" spans="1:20" s="828" customFormat="1" x14ac:dyDescent="0.25">
      <c r="B2420" s="888"/>
      <c r="C2420" s="842"/>
      <c r="D2420" s="888"/>
      <c r="E2420" s="902"/>
      <c r="F2420" s="888"/>
      <c r="G2420" s="903"/>
      <c r="H2420" s="924"/>
      <c r="I2420" s="924"/>
      <c r="J2420" s="924"/>
      <c r="K2420" s="924"/>
      <c r="L2420" s="771"/>
      <c r="M2420" s="771"/>
      <c r="N2420" s="771"/>
      <c r="O2420" s="771"/>
      <c r="P2420" s="771"/>
      <c r="Q2420" s="771"/>
      <c r="R2420" s="1075"/>
      <c r="S2420" s="904"/>
    </row>
    <row r="2421" spans="1:20" s="828" customFormat="1" x14ac:dyDescent="0.25">
      <c r="B2421" s="888"/>
      <c r="C2421" s="842"/>
      <c r="D2421" s="888"/>
      <c r="E2421" s="902"/>
      <c r="F2421" s="888"/>
      <c r="G2421" s="903"/>
      <c r="H2421" s="924"/>
      <c r="I2421" s="924"/>
      <c r="J2421" s="924"/>
      <c r="K2421" s="924"/>
      <c r="L2421" s="771"/>
      <c r="M2421" s="771"/>
      <c r="N2421" s="771"/>
      <c r="O2421" s="771"/>
      <c r="P2421" s="771"/>
      <c r="Q2421" s="771"/>
      <c r="R2421" s="1075"/>
      <c r="S2421" s="904"/>
    </row>
    <row r="2422" spans="1:20" s="828" customFormat="1" x14ac:dyDescent="0.25">
      <c r="B2422" s="888"/>
      <c r="C2422" s="842"/>
      <c r="D2422" s="888"/>
      <c r="E2422" s="902"/>
      <c r="F2422" s="888"/>
      <c r="G2422" s="903"/>
      <c r="H2422" s="924"/>
      <c r="I2422" s="924"/>
      <c r="J2422" s="924"/>
      <c r="K2422" s="924"/>
      <c r="L2422" s="771"/>
      <c r="M2422" s="771"/>
      <c r="N2422" s="771"/>
      <c r="O2422" s="771"/>
      <c r="P2422" s="771"/>
      <c r="Q2422" s="771"/>
      <c r="R2422" s="1075"/>
      <c r="S2422" s="904"/>
    </row>
    <row r="2423" spans="1:20" s="828" customFormat="1" x14ac:dyDescent="0.25">
      <c r="B2423" s="888"/>
      <c r="C2423" s="842"/>
      <c r="D2423" s="888"/>
      <c r="E2423" s="902"/>
      <c r="F2423" s="888"/>
      <c r="G2423" s="903"/>
      <c r="H2423" s="924"/>
      <c r="I2423" s="924"/>
      <c r="J2423" s="924"/>
      <c r="K2423" s="924"/>
      <c r="L2423" s="771"/>
      <c r="M2423" s="771"/>
      <c r="N2423" s="771"/>
      <c r="O2423" s="771"/>
      <c r="P2423" s="771"/>
      <c r="Q2423" s="771"/>
      <c r="R2423" s="1075"/>
      <c r="S2423" s="904"/>
    </row>
    <row r="2424" spans="1:20" s="828" customFormat="1" x14ac:dyDescent="0.25">
      <c r="B2424" s="888"/>
      <c r="C2424" s="842"/>
      <c r="D2424" s="888"/>
      <c r="E2424" s="902"/>
      <c r="F2424" s="888"/>
      <c r="G2424" s="903"/>
      <c r="H2424" s="924"/>
      <c r="I2424" s="924"/>
      <c r="J2424" s="924"/>
      <c r="K2424" s="924"/>
      <c r="L2424" s="771"/>
      <c r="M2424" s="771"/>
      <c r="N2424" s="771"/>
      <c r="O2424" s="771"/>
      <c r="P2424" s="771"/>
      <c r="Q2424" s="771"/>
      <c r="R2424" s="1075"/>
      <c r="S2424" s="904"/>
    </row>
    <row r="2425" spans="1:20" x14ac:dyDescent="0.25">
      <c r="B2425" s="1238" t="s">
        <v>2128</v>
      </c>
      <c r="C2425" s="1238"/>
      <c r="D2425" s="1238"/>
      <c r="E2425" s="1238"/>
      <c r="F2425" s="1238"/>
      <c r="G2425" s="1238"/>
      <c r="H2425" s="1238"/>
      <c r="I2425" s="1238"/>
      <c r="J2425" s="1238"/>
      <c r="K2425" s="1238"/>
      <c r="L2425" s="1238"/>
      <c r="M2425" s="1238"/>
      <c r="N2425" s="1238"/>
      <c r="O2425" s="1238"/>
      <c r="P2425" s="1238"/>
      <c r="Q2425" s="1238"/>
      <c r="R2425" s="1238"/>
      <c r="S2425" s="1238"/>
    </row>
    <row r="2426" spans="1:20" x14ac:dyDescent="0.25">
      <c r="B2426" s="881" t="s">
        <v>1618</v>
      </c>
      <c r="C2426" s="882"/>
      <c r="D2426" s="883"/>
      <c r="E2426" s="883"/>
      <c r="F2426" s="883"/>
      <c r="G2426" s="883"/>
      <c r="H2426" s="884"/>
      <c r="I2426" s="884"/>
      <c r="J2426" s="884"/>
      <c r="K2426" s="884"/>
      <c r="L2426" s="884"/>
      <c r="M2426" s="885"/>
      <c r="N2426" s="884"/>
      <c r="O2426" s="884"/>
      <c r="P2426" s="884"/>
      <c r="Q2426" s="884"/>
      <c r="R2426" s="1074"/>
      <c r="S2426" s="886"/>
    </row>
    <row r="2427" spans="1:20" s="802" customFormat="1" ht="30" x14ac:dyDescent="0.25">
      <c r="B2427" s="1234" t="s">
        <v>970</v>
      </c>
      <c r="C2427" s="1239" t="s">
        <v>938</v>
      </c>
      <c r="D2427" s="1236" t="s">
        <v>1024</v>
      </c>
      <c r="E2427" s="1230" t="s">
        <v>1025</v>
      </c>
      <c r="F2427" s="1236" t="s">
        <v>1026</v>
      </c>
      <c r="G2427" s="1232" t="s">
        <v>1027</v>
      </c>
      <c r="H2427" s="803" t="s">
        <v>1862</v>
      </c>
      <c r="I2427" s="804" t="s">
        <v>1833</v>
      </c>
      <c r="J2427" s="803" t="s">
        <v>1862</v>
      </c>
      <c r="K2427" s="1228" t="s">
        <v>1948</v>
      </c>
      <c r="L2427" s="1228" t="s">
        <v>1947</v>
      </c>
      <c r="M2427" s="805" t="s">
        <v>1818</v>
      </c>
      <c r="N2427" s="1228" t="s">
        <v>1819</v>
      </c>
      <c r="O2427" s="806" t="s">
        <v>2115</v>
      </c>
      <c r="P2427" s="1090" t="s">
        <v>2135</v>
      </c>
      <c r="Q2427" s="1090" t="s">
        <v>2136</v>
      </c>
      <c r="R2427" s="1065" t="s">
        <v>2132</v>
      </c>
      <c r="S2427" s="807" t="s">
        <v>1850</v>
      </c>
      <c r="T2427" s="1110" t="s">
        <v>1028</v>
      </c>
    </row>
    <row r="2428" spans="1:20" s="802" customFormat="1" x14ac:dyDescent="0.25">
      <c r="B2428" s="1235"/>
      <c r="C2428" s="1240"/>
      <c r="D2428" s="1237"/>
      <c r="E2428" s="1231"/>
      <c r="F2428" s="1237"/>
      <c r="G2428" s="1233"/>
      <c r="H2428" s="808"/>
      <c r="I2428" s="808" t="s">
        <v>939</v>
      </c>
      <c r="J2428" s="808"/>
      <c r="K2428" s="1229"/>
      <c r="L2428" s="1229"/>
      <c r="M2428" s="809" t="s">
        <v>939</v>
      </c>
      <c r="N2428" s="1229"/>
      <c r="O2428" s="808" t="s">
        <v>939</v>
      </c>
      <c r="P2428" s="808" t="s">
        <v>939</v>
      </c>
      <c r="Q2428" s="808" t="s">
        <v>939</v>
      </c>
      <c r="R2428" s="1066" t="s">
        <v>939</v>
      </c>
      <c r="S2428" s="810"/>
      <c r="T2428" s="1107"/>
    </row>
    <row r="2429" spans="1:20" x14ac:dyDescent="0.25">
      <c r="A2429" s="858" t="s">
        <v>64</v>
      </c>
      <c r="B2429" s="812" t="s">
        <v>24</v>
      </c>
      <c r="C2429" s="813" t="s">
        <v>290</v>
      </c>
      <c r="D2429" s="814" t="s">
        <v>1</v>
      </c>
      <c r="E2429" s="968">
        <v>0</v>
      </c>
      <c r="F2429" s="816" t="s">
        <v>27</v>
      </c>
      <c r="G2429" s="817" t="s">
        <v>266</v>
      </c>
      <c r="H2429" s="818">
        <v>144431662</v>
      </c>
      <c r="I2429" s="818">
        <v>359386330</v>
      </c>
      <c r="J2429" s="818">
        <v>144431662</v>
      </c>
      <c r="K2429" s="818">
        <f>M2429-L2429</f>
        <v>359386330</v>
      </c>
      <c r="L2429" s="818"/>
      <c r="M2429" s="819">
        <v>359386330</v>
      </c>
      <c r="N2429" s="818"/>
      <c r="O2429" s="818">
        <v>173978817</v>
      </c>
      <c r="P2429" s="818">
        <f>Q2429-O2429</f>
        <v>84173862.360000014</v>
      </c>
      <c r="Q2429" s="818">
        <v>258152679.36000001</v>
      </c>
      <c r="R2429" s="1094">
        <f>M2429-Q2429</f>
        <v>101233650.63999999</v>
      </c>
      <c r="S2429" s="909"/>
      <c r="T2429" s="1117"/>
    </row>
    <row r="2430" spans="1:20" x14ac:dyDescent="0.25">
      <c r="A2430" s="858" t="s">
        <v>64</v>
      </c>
      <c r="B2430" s="825" t="s">
        <v>25</v>
      </c>
      <c r="C2430" s="822" t="s">
        <v>59</v>
      </c>
      <c r="D2430" s="823">
        <v>70631</v>
      </c>
      <c r="E2430" s="968">
        <v>0</v>
      </c>
      <c r="F2430" s="816" t="s">
        <v>27</v>
      </c>
      <c r="G2430" s="817" t="s">
        <v>266</v>
      </c>
      <c r="H2430" s="830">
        <v>625000</v>
      </c>
      <c r="I2430" s="830">
        <v>1200000</v>
      </c>
      <c r="J2430" s="830">
        <v>625000</v>
      </c>
      <c r="K2430" s="830">
        <f>M2430-L2430</f>
        <v>1200000</v>
      </c>
      <c r="L2430" s="830"/>
      <c r="M2430" s="826">
        <v>1200000</v>
      </c>
      <c r="N2430" s="830"/>
      <c r="O2430" s="830"/>
      <c r="P2430" s="830">
        <f>Q2430-O2430</f>
        <v>1175000</v>
      </c>
      <c r="Q2430" s="830">
        <v>1175000</v>
      </c>
      <c r="R2430" s="1068">
        <f t="shared" ref="R2430:R2443" si="246">M2430-Q2430</f>
        <v>25000</v>
      </c>
      <c r="S2430" s="820"/>
      <c r="T2430" s="1104"/>
    </row>
    <row r="2431" spans="1:20" x14ac:dyDescent="0.25">
      <c r="A2431" s="858" t="s">
        <v>64</v>
      </c>
      <c r="B2431" s="812" t="s">
        <v>2</v>
      </c>
      <c r="C2431" s="822" t="s">
        <v>60</v>
      </c>
      <c r="D2431" s="823">
        <v>70631</v>
      </c>
      <c r="E2431" s="968">
        <v>0</v>
      </c>
      <c r="F2431" s="816" t="s">
        <v>27</v>
      </c>
      <c r="G2431" s="817" t="s">
        <v>266</v>
      </c>
      <c r="H2431" s="830"/>
      <c r="I2431" s="830">
        <v>1800000</v>
      </c>
      <c r="J2431" s="830"/>
      <c r="K2431" s="830">
        <f t="shared" ref="K2431:K2442" si="247">M2431-L2431</f>
        <v>1800000</v>
      </c>
      <c r="L2431" s="830"/>
      <c r="M2431" s="826">
        <v>1800000</v>
      </c>
      <c r="N2431" s="830"/>
      <c r="O2431" s="830"/>
      <c r="P2431" s="830">
        <f>Q2431-O2431</f>
        <v>1500000</v>
      </c>
      <c r="Q2431" s="830">
        <v>1500000</v>
      </c>
      <c r="R2431" s="1068">
        <f t="shared" si="246"/>
        <v>300000</v>
      </c>
      <c r="S2431" s="820"/>
      <c r="T2431" s="1104"/>
    </row>
    <row r="2432" spans="1:20" x14ac:dyDescent="0.25">
      <c r="A2432" s="858" t="s">
        <v>64</v>
      </c>
      <c r="B2432" s="812" t="s">
        <v>67</v>
      </c>
      <c r="C2432" s="822" t="s">
        <v>68</v>
      </c>
      <c r="D2432" s="823">
        <v>70631</v>
      </c>
      <c r="E2432" s="968">
        <v>0</v>
      </c>
      <c r="F2432" s="816" t="s">
        <v>27</v>
      </c>
      <c r="G2432" s="817" t="s">
        <v>266</v>
      </c>
      <c r="H2432" s="830">
        <v>40084588</v>
      </c>
      <c r="I2432" s="830">
        <v>120166000</v>
      </c>
      <c r="J2432" s="830">
        <v>40084588</v>
      </c>
      <c r="K2432" s="830">
        <f t="shared" si="247"/>
        <v>120166000</v>
      </c>
      <c r="L2432" s="830"/>
      <c r="M2432" s="826">
        <v>120166000</v>
      </c>
      <c r="N2432" s="830"/>
      <c r="O2432" s="830">
        <v>49985437</v>
      </c>
      <c r="P2432" s="830">
        <f>Q2432-O2432</f>
        <v>32042190.109999999</v>
      </c>
      <c r="Q2432" s="830">
        <v>82027627.109999999</v>
      </c>
      <c r="R2432" s="1068">
        <f t="shared" si="246"/>
        <v>38138372.890000001</v>
      </c>
      <c r="S2432" s="820"/>
      <c r="T2432" s="1104"/>
    </row>
    <row r="2433" spans="1:20" x14ac:dyDescent="0.25">
      <c r="A2433" s="858" t="s">
        <v>64</v>
      </c>
      <c r="B2433" s="812" t="s">
        <v>3</v>
      </c>
      <c r="C2433" s="822" t="s">
        <v>4</v>
      </c>
      <c r="D2433" s="823">
        <v>70631</v>
      </c>
      <c r="E2433" s="968">
        <v>0</v>
      </c>
      <c r="F2433" s="816" t="s">
        <v>27</v>
      </c>
      <c r="G2433" s="817" t="s">
        <v>266</v>
      </c>
      <c r="H2433" s="830">
        <v>1000000</v>
      </c>
      <c r="I2433" s="830">
        <v>2300000</v>
      </c>
      <c r="J2433" s="830">
        <v>1000000</v>
      </c>
      <c r="K2433" s="830">
        <f t="shared" si="247"/>
        <v>2300000</v>
      </c>
      <c r="L2433" s="830"/>
      <c r="M2433" s="826">
        <v>2300000</v>
      </c>
      <c r="N2433" s="830"/>
      <c r="O2433" s="830">
        <v>1500000</v>
      </c>
      <c r="P2433" s="830">
        <f>Q2433-O2433</f>
        <v>500000</v>
      </c>
      <c r="Q2433" s="830">
        <v>2000000</v>
      </c>
      <c r="R2433" s="1068">
        <f t="shared" si="246"/>
        <v>300000</v>
      </c>
      <c r="S2433" s="820"/>
      <c r="T2433" s="1104"/>
    </row>
    <row r="2434" spans="1:20" x14ac:dyDescent="0.25">
      <c r="A2434" s="858" t="s">
        <v>64</v>
      </c>
      <c r="B2434" s="812" t="s">
        <v>5</v>
      </c>
      <c r="C2434" s="822" t="s">
        <v>6</v>
      </c>
      <c r="D2434" s="823">
        <v>70631</v>
      </c>
      <c r="E2434" s="968">
        <v>0</v>
      </c>
      <c r="F2434" s="816" t="s">
        <v>27</v>
      </c>
      <c r="G2434" s="817" t="s">
        <v>266</v>
      </c>
      <c r="H2434" s="830"/>
      <c r="I2434" s="830">
        <v>300000</v>
      </c>
      <c r="J2434" s="830"/>
      <c r="K2434" s="830">
        <f t="shared" si="247"/>
        <v>300000</v>
      </c>
      <c r="L2434" s="830"/>
      <c r="M2434" s="826">
        <v>300000</v>
      </c>
      <c r="N2434" s="830"/>
      <c r="O2434" s="830"/>
      <c r="P2434" s="830">
        <f t="shared" ref="P2434:P2442" si="248">Q2434-O2434</f>
        <v>200000</v>
      </c>
      <c r="Q2434" s="830">
        <v>200000</v>
      </c>
      <c r="R2434" s="1068">
        <f t="shared" si="246"/>
        <v>100000</v>
      </c>
      <c r="S2434" s="820"/>
      <c r="T2434" s="1104"/>
    </row>
    <row r="2435" spans="1:20" x14ac:dyDescent="0.25">
      <c r="A2435" s="858" t="s">
        <v>64</v>
      </c>
      <c r="B2435" s="812" t="s">
        <v>32</v>
      </c>
      <c r="C2435" s="822" t="s">
        <v>33</v>
      </c>
      <c r="D2435" s="823">
        <v>70631</v>
      </c>
      <c r="E2435" s="968">
        <v>0</v>
      </c>
      <c r="F2435" s="816" t="s">
        <v>27</v>
      </c>
      <c r="G2435" s="817" t="s">
        <v>266</v>
      </c>
      <c r="H2435" s="830">
        <v>1000000</v>
      </c>
      <c r="I2435" s="830">
        <v>2000000</v>
      </c>
      <c r="J2435" s="830">
        <v>1000000</v>
      </c>
      <c r="K2435" s="830">
        <f t="shared" si="247"/>
        <v>2000000</v>
      </c>
      <c r="L2435" s="830"/>
      <c r="M2435" s="826">
        <v>2000000</v>
      </c>
      <c r="N2435" s="830"/>
      <c r="O2435" s="830">
        <v>1000000</v>
      </c>
      <c r="P2435" s="830">
        <f t="shared" si="248"/>
        <v>500000</v>
      </c>
      <c r="Q2435" s="830">
        <v>1500000</v>
      </c>
      <c r="R2435" s="1068">
        <f t="shared" si="246"/>
        <v>500000</v>
      </c>
      <c r="S2435" s="820"/>
      <c r="T2435" s="1104"/>
    </row>
    <row r="2436" spans="1:20" x14ac:dyDescent="0.25">
      <c r="A2436" s="858" t="s">
        <v>64</v>
      </c>
      <c r="B2436" s="812" t="s">
        <v>9</v>
      </c>
      <c r="C2436" s="822" t="s">
        <v>10</v>
      </c>
      <c r="D2436" s="823">
        <v>70631</v>
      </c>
      <c r="E2436" s="968">
        <v>0</v>
      </c>
      <c r="F2436" s="816" t="s">
        <v>27</v>
      </c>
      <c r="G2436" s="817" t="s">
        <v>266</v>
      </c>
      <c r="H2436" s="830"/>
      <c r="I2436" s="830">
        <v>2000000</v>
      </c>
      <c r="J2436" s="830"/>
      <c r="K2436" s="830">
        <f t="shared" si="247"/>
        <v>2000000</v>
      </c>
      <c r="L2436" s="830"/>
      <c r="M2436" s="826">
        <v>2000000</v>
      </c>
      <c r="N2436" s="830"/>
      <c r="O2436" s="830">
        <v>1000000</v>
      </c>
      <c r="P2436" s="830">
        <f t="shared" si="248"/>
        <v>500000</v>
      </c>
      <c r="Q2436" s="830">
        <v>1500000</v>
      </c>
      <c r="R2436" s="1068">
        <f t="shared" si="246"/>
        <v>500000</v>
      </c>
      <c r="S2436" s="820"/>
      <c r="T2436" s="1104"/>
    </row>
    <row r="2437" spans="1:20" s="831" customFormat="1" x14ac:dyDescent="0.25">
      <c r="A2437" s="858" t="s">
        <v>64</v>
      </c>
      <c r="B2437" s="812" t="s">
        <v>11</v>
      </c>
      <c r="C2437" s="822" t="s">
        <v>12</v>
      </c>
      <c r="D2437" s="823">
        <v>70631</v>
      </c>
      <c r="E2437" s="968">
        <v>0</v>
      </c>
      <c r="F2437" s="816" t="s">
        <v>27</v>
      </c>
      <c r="G2437" s="817" t="s">
        <v>266</v>
      </c>
      <c r="H2437" s="830">
        <v>750000</v>
      </c>
      <c r="I2437" s="830">
        <v>3800000</v>
      </c>
      <c r="J2437" s="830">
        <v>750000</v>
      </c>
      <c r="K2437" s="830">
        <f t="shared" si="247"/>
        <v>3800000</v>
      </c>
      <c r="L2437" s="830"/>
      <c r="M2437" s="826">
        <v>3800000</v>
      </c>
      <c r="N2437" s="830"/>
      <c r="O2437" s="830">
        <v>750000</v>
      </c>
      <c r="P2437" s="830">
        <f t="shared" si="248"/>
        <v>0</v>
      </c>
      <c r="Q2437" s="830">
        <v>750000</v>
      </c>
      <c r="R2437" s="1068">
        <f t="shared" si="246"/>
        <v>3050000</v>
      </c>
      <c r="S2437" s="820"/>
      <c r="T2437" s="1105"/>
    </row>
    <row r="2438" spans="1:20" x14ac:dyDescent="0.25">
      <c r="A2438" s="858" t="s">
        <v>64</v>
      </c>
      <c r="B2438" s="812" t="s">
        <v>13</v>
      </c>
      <c r="C2438" s="822" t="s">
        <v>14</v>
      </c>
      <c r="D2438" s="823">
        <v>70631</v>
      </c>
      <c r="E2438" s="968">
        <v>0</v>
      </c>
      <c r="F2438" s="816" t="s">
        <v>27</v>
      </c>
      <c r="G2438" s="817" t="s">
        <v>266</v>
      </c>
      <c r="H2438" s="830"/>
      <c r="I2438" s="830">
        <v>400000</v>
      </c>
      <c r="J2438" s="830"/>
      <c r="K2438" s="830">
        <f t="shared" si="247"/>
        <v>400000</v>
      </c>
      <c r="L2438" s="830"/>
      <c r="M2438" s="826">
        <v>400000</v>
      </c>
      <c r="N2438" s="830"/>
      <c r="O2438" s="830"/>
      <c r="P2438" s="830">
        <f t="shared" si="248"/>
        <v>200000</v>
      </c>
      <c r="Q2438" s="830">
        <v>200000</v>
      </c>
      <c r="R2438" s="1068">
        <f t="shared" si="246"/>
        <v>200000</v>
      </c>
      <c r="S2438" s="820"/>
      <c r="T2438" s="1104"/>
    </row>
    <row r="2439" spans="1:20" x14ac:dyDescent="0.25">
      <c r="A2439" s="858" t="s">
        <v>64</v>
      </c>
      <c r="B2439" s="812" t="s">
        <v>15</v>
      </c>
      <c r="C2439" s="822" t="s">
        <v>436</v>
      </c>
      <c r="D2439" s="823">
        <v>70631</v>
      </c>
      <c r="E2439" s="968">
        <v>0</v>
      </c>
      <c r="F2439" s="816" t="s">
        <v>27</v>
      </c>
      <c r="G2439" s="817" t="s">
        <v>266</v>
      </c>
      <c r="H2439" s="830"/>
      <c r="I2439" s="830">
        <v>1600000</v>
      </c>
      <c r="J2439" s="830"/>
      <c r="K2439" s="830">
        <f t="shared" si="247"/>
        <v>1600000</v>
      </c>
      <c r="L2439" s="830"/>
      <c r="M2439" s="826">
        <v>1600000</v>
      </c>
      <c r="N2439" s="830"/>
      <c r="O2439" s="830">
        <v>1000000</v>
      </c>
      <c r="P2439" s="830">
        <f t="shared" si="248"/>
        <v>0</v>
      </c>
      <c r="Q2439" s="830">
        <v>1000000</v>
      </c>
      <c r="R2439" s="1068">
        <f t="shared" si="246"/>
        <v>600000</v>
      </c>
      <c r="S2439" s="820"/>
      <c r="T2439" s="1104"/>
    </row>
    <row r="2440" spans="1:20" s="831" customFormat="1" x14ac:dyDescent="0.25">
      <c r="A2440" s="858" t="s">
        <v>64</v>
      </c>
      <c r="B2440" s="812" t="s">
        <v>17</v>
      </c>
      <c r="C2440" s="822" t="s">
        <v>18</v>
      </c>
      <c r="D2440" s="823">
        <v>70631</v>
      </c>
      <c r="E2440" s="968">
        <v>0</v>
      </c>
      <c r="F2440" s="816" t="s">
        <v>27</v>
      </c>
      <c r="G2440" s="817" t="s">
        <v>266</v>
      </c>
      <c r="H2440" s="830">
        <v>7000000</v>
      </c>
      <c r="I2440" s="830">
        <v>11000000</v>
      </c>
      <c r="J2440" s="830">
        <v>7000000</v>
      </c>
      <c r="K2440" s="830">
        <f t="shared" si="247"/>
        <v>11000000</v>
      </c>
      <c r="L2440" s="830"/>
      <c r="M2440" s="826">
        <v>11000000</v>
      </c>
      <c r="N2440" s="830"/>
      <c r="O2440" s="830">
        <v>8000000</v>
      </c>
      <c r="P2440" s="830">
        <f t="shared" si="248"/>
        <v>3000000</v>
      </c>
      <c r="Q2440" s="830">
        <v>11000000</v>
      </c>
      <c r="R2440" s="1068">
        <f t="shared" si="246"/>
        <v>0</v>
      </c>
      <c r="S2440" s="820"/>
      <c r="T2440" s="1105"/>
    </row>
    <row r="2441" spans="1:20" x14ac:dyDescent="0.25">
      <c r="A2441" s="858" t="s">
        <v>64</v>
      </c>
      <c r="B2441" s="812" t="s">
        <v>19</v>
      </c>
      <c r="C2441" s="822" t="s">
        <v>20</v>
      </c>
      <c r="D2441" s="823">
        <v>70631</v>
      </c>
      <c r="E2441" s="968">
        <v>0</v>
      </c>
      <c r="F2441" s="816" t="s">
        <v>27</v>
      </c>
      <c r="G2441" s="817" t="s">
        <v>266</v>
      </c>
      <c r="H2441" s="830"/>
      <c r="I2441" s="830">
        <v>100000</v>
      </c>
      <c r="J2441" s="830"/>
      <c r="K2441" s="830">
        <f t="shared" si="247"/>
        <v>100000</v>
      </c>
      <c r="L2441" s="830"/>
      <c r="M2441" s="826">
        <v>100000</v>
      </c>
      <c r="N2441" s="830"/>
      <c r="O2441" s="830"/>
      <c r="P2441" s="830">
        <f t="shared" si="248"/>
        <v>0</v>
      </c>
      <c r="Q2441" s="830"/>
      <c r="R2441" s="1068">
        <f t="shared" si="246"/>
        <v>100000</v>
      </c>
      <c r="S2441" s="820"/>
      <c r="T2441" s="1104"/>
    </row>
    <row r="2442" spans="1:20" x14ac:dyDescent="0.25">
      <c r="A2442" s="858" t="s">
        <v>64</v>
      </c>
      <c r="B2442" s="812" t="s">
        <v>37</v>
      </c>
      <c r="C2442" s="822" t="s">
        <v>38</v>
      </c>
      <c r="D2442" s="823">
        <v>70631</v>
      </c>
      <c r="E2442" s="968">
        <v>0</v>
      </c>
      <c r="F2442" s="816" t="s">
        <v>27</v>
      </c>
      <c r="G2442" s="817" t="s">
        <v>266</v>
      </c>
      <c r="H2442" s="830"/>
      <c r="I2442" s="830">
        <v>500000</v>
      </c>
      <c r="J2442" s="830"/>
      <c r="K2442" s="830">
        <f t="shared" si="247"/>
        <v>500000</v>
      </c>
      <c r="L2442" s="830"/>
      <c r="M2442" s="826">
        <v>500000</v>
      </c>
      <c r="N2442" s="830"/>
      <c r="O2442" s="830"/>
      <c r="P2442" s="830">
        <f t="shared" si="248"/>
        <v>300000</v>
      </c>
      <c r="Q2442" s="830">
        <v>300000</v>
      </c>
      <c r="R2442" s="1068">
        <f t="shared" si="246"/>
        <v>200000</v>
      </c>
      <c r="S2442" s="820"/>
      <c r="T2442" s="1104"/>
    </row>
    <row r="2443" spans="1:20" x14ac:dyDescent="0.25">
      <c r="A2443" s="858" t="s">
        <v>64</v>
      </c>
      <c r="B2443" s="860"/>
      <c r="C2443" s="833" t="s">
        <v>312</v>
      </c>
      <c r="D2443" s="861"/>
      <c r="E2443" s="862"/>
      <c r="F2443" s="863"/>
      <c r="G2443" s="916"/>
      <c r="H2443" s="992">
        <f>SUM(H2430:H2442)</f>
        <v>50459588</v>
      </c>
      <c r="I2443" s="992">
        <f>SUM(I2430:I2442)</f>
        <v>147166000</v>
      </c>
      <c r="J2443" s="992">
        <f>SUM(J2430:J2442)</f>
        <v>50459588</v>
      </c>
      <c r="K2443" s="992">
        <f>SUM(K2430:K2442)</f>
        <v>147166000</v>
      </c>
      <c r="L2443" s="837"/>
      <c r="M2443" s="838">
        <f>SUM(M2430:M2442)</f>
        <v>147166000</v>
      </c>
      <c r="N2443" s="837"/>
      <c r="O2443" s="959">
        <f>SUM(O2430:O2442)</f>
        <v>63235437</v>
      </c>
      <c r="P2443" s="959">
        <f>SUM(P2430:P2442)</f>
        <v>39917190.109999999</v>
      </c>
      <c r="Q2443" s="959">
        <f>SUM(Q2430:Q2442)</f>
        <v>103152627.11</v>
      </c>
      <c r="R2443" s="1093">
        <f t="shared" si="246"/>
        <v>44013372.890000001</v>
      </c>
      <c r="S2443" s="840"/>
      <c r="T2443" s="1106"/>
    </row>
    <row r="2444" spans="1:20" x14ac:dyDescent="0.25">
      <c r="C2444" s="842"/>
      <c r="G2444" s="917"/>
      <c r="H2444" s="922"/>
      <c r="I2444" s="922"/>
      <c r="J2444" s="922"/>
      <c r="K2444" s="922"/>
      <c r="L2444" s="846"/>
      <c r="M2444" s="847"/>
      <c r="N2444" s="846"/>
      <c r="O2444" s="846"/>
      <c r="P2444" s="846"/>
      <c r="Q2444" s="846"/>
      <c r="S2444" s="848"/>
    </row>
    <row r="2445" spans="1:20" x14ac:dyDescent="0.25">
      <c r="C2445" s="842"/>
      <c r="G2445" s="917"/>
      <c r="H2445" s="922"/>
      <c r="I2445" s="922"/>
      <c r="J2445" s="922"/>
      <c r="K2445" s="922"/>
      <c r="L2445" s="846"/>
      <c r="M2445" s="847"/>
      <c r="N2445" s="846"/>
      <c r="O2445" s="846"/>
      <c r="P2445" s="846"/>
      <c r="Q2445" s="846"/>
      <c r="S2445" s="848"/>
    </row>
    <row r="2446" spans="1:20" x14ac:dyDescent="0.25">
      <c r="C2446" s="842"/>
      <c r="G2446" s="917"/>
      <c r="H2446" s="922"/>
      <c r="I2446" s="922"/>
      <c r="J2446" s="922"/>
      <c r="K2446" s="922"/>
      <c r="L2446" s="846"/>
      <c r="M2446" s="847"/>
      <c r="N2446" s="846"/>
      <c r="O2446" s="846"/>
      <c r="P2446" s="846"/>
      <c r="Q2446" s="846"/>
      <c r="S2446" s="848"/>
    </row>
    <row r="2447" spans="1:20" x14ac:dyDescent="0.25">
      <c r="C2447" s="842"/>
      <c r="G2447" s="917"/>
      <c r="H2447" s="922"/>
      <c r="I2447" s="922"/>
      <c r="J2447" s="922"/>
      <c r="K2447" s="922"/>
      <c r="L2447" s="846"/>
      <c r="M2447" s="847"/>
      <c r="N2447" s="846"/>
      <c r="O2447" s="846"/>
      <c r="P2447" s="846"/>
      <c r="Q2447" s="846"/>
      <c r="S2447" s="848"/>
    </row>
    <row r="2448" spans="1:20" x14ac:dyDescent="0.25">
      <c r="C2448" s="842"/>
      <c r="G2448" s="917"/>
      <c r="H2448" s="922"/>
      <c r="I2448" s="922"/>
      <c r="J2448" s="922"/>
      <c r="K2448" s="922"/>
      <c r="L2448" s="846"/>
      <c r="M2448" s="847"/>
      <c r="N2448" s="846"/>
      <c r="O2448" s="846"/>
      <c r="P2448" s="846"/>
      <c r="Q2448" s="846"/>
      <c r="S2448" s="848"/>
    </row>
    <row r="2449" spans="1:20" x14ac:dyDescent="0.25">
      <c r="C2449" s="842"/>
      <c r="G2449" s="917"/>
      <c r="H2449" s="922"/>
      <c r="I2449" s="922"/>
      <c r="J2449" s="922"/>
      <c r="K2449" s="922"/>
      <c r="L2449" s="846"/>
      <c r="M2449" s="847"/>
      <c r="N2449" s="846"/>
      <c r="O2449" s="846"/>
      <c r="P2449" s="846"/>
      <c r="Q2449" s="846"/>
      <c r="S2449" s="848"/>
    </row>
    <row r="2450" spans="1:20" x14ac:dyDescent="0.25">
      <c r="C2450" s="842"/>
      <c r="G2450" s="917"/>
      <c r="H2450" s="922"/>
      <c r="I2450" s="922"/>
      <c r="J2450" s="922"/>
      <c r="K2450" s="922"/>
      <c r="L2450" s="846"/>
      <c r="M2450" s="847"/>
      <c r="N2450" s="846"/>
      <c r="O2450" s="846"/>
      <c r="P2450" s="846"/>
      <c r="Q2450" s="846"/>
      <c r="S2450" s="848"/>
    </row>
    <row r="2451" spans="1:20" x14ac:dyDescent="0.25">
      <c r="C2451" s="842"/>
      <c r="G2451" s="917"/>
      <c r="H2451" s="922"/>
      <c r="I2451" s="922"/>
      <c r="J2451" s="922"/>
      <c r="K2451" s="922"/>
      <c r="L2451" s="846"/>
      <c r="M2451" s="847"/>
      <c r="N2451" s="846"/>
      <c r="O2451" s="846"/>
      <c r="P2451" s="846"/>
      <c r="Q2451" s="846"/>
      <c r="S2451" s="848"/>
    </row>
    <row r="2452" spans="1:20" x14ac:dyDescent="0.25">
      <c r="C2452" s="842"/>
      <c r="G2452" s="917"/>
      <c r="H2452" s="922"/>
      <c r="I2452" s="922"/>
      <c r="J2452" s="922"/>
      <c r="K2452" s="922"/>
      <c r="L2452" s="846"/>
      <c r="M2452" s="847"/>
      <c r="N2452" s="846"/>
      <c r="O2452" s="846"/>
      <c r="P2452" s="846"/>
      <c r="Q2452" s="846"/>
      <c r="S2452" s="848"/>
    </row>
    <row r="2453" spans="1:20" x14ac:dyDescent="0.25">
      <c r="C2453" s="842"/>
      <c r="G2453" s="917"/>
      <c r="H2453" s="922"/>
      <c r="I2453" s="922"/>
      <c r="J2453" s="922"/>
      <c r="K2453" s="922"/>
      <c r="L2453" s="846"/>
      <c r="M2453" s="847"/>
      <c r="N2453" s="846"/>
      <c r="O2453" s="846"/>
      <c r="P2453" s="846"/>
      <c r="Q2453" s="846"/>
      <c r="S2453" s="848"/>
    </row>
    <row r="2454" spans="1:20" x14ac:dyDescent="0.25">
      <c r="C2454" s="842"/>
      <c r="G2454" s="917"/>
      <c r="H2454" s="922"/>
      <c r="I2454" s="922"/>
      <c r="J2454" s="922"/>
      <c r="K2454" s="922"/>
      <c r="L2454" s="846"/>
      <c r="M2454" s="847"/>
      <c r="N2454" s="846"/>
      <c r="O2454" s="846"/>
      <c r="P2454" s="846"/>
      <c r="Q2454" s="846"/>
      <c r="S2454" s="848"/>
    </row>
    <row r="2455" spans="1:20" x14ac:dyDescent="0.25">
      <c r="C2455" s="842"/>
      <c r="G2455" s="917"/>
      <c r="H2455" s="922"/>
      <c r="I2455" s="922"/>
      <c r="J2455" s="922"/>
      <c r="K2455" s="922"/>
      <c r="L2455" s="846"/>
      <c r="M2455" s="847"/>
      <c r="N2455" s="846"/>
      <c r="O2455" s="846"/>
      <c r="P2455" s="846"/>
      <c r="Q2455" s="846"/>
      <c r="S2455" s="848"/>
    </row>
    <row r="2456" spans="1:20" x14ac:dyDescent="0.25">
      <c r="C2456" s="842"/>
      <c r="G2456" s="917"/>
      <c r="H2456" s="922"/>
      <c r="I2456" s="922"/>
      <c r="J2456" s="922"/>
      <c r="K2456" s="922"/>
      <c r="L2456" s="846"/>
      <c r="M2456" s="847"/>
      <c r="N2456" s="846"/>
      <c r="O2456" s="846"/>
      <c r="P2456" s="846"/>
      <c r="Q2456" s="846"/>
      <c r="S2456" s="848"/>
    </row>
    <row r="2457" spans="1:20" x14ac:dyDescent="0.25">
      <c r="C2457" s="842"/>
      <c r="G2457" s="917"/>
      <c r="H2457" s="922"/>
      <c r="I2457" s="922"/>
      <c r="J2457" s="922"/>
      <c r="K2457" s="922"/>
      <c r="L2457" s="846"/>
      <c r="M2457" s="847"/>
      <c r="N2457" s="846"/>
      <c r="O2457" s="846"/>
      <c r="P2457" s="846"/>
      <c r="Q2457" s="846"/>
      <c r="S2457" s="848"/>
    </row>
    <row r="2458" spans="1:20" x14ac:dyDescent="0.25">
      <c r="C2458" s="842"/>
      <c r="G2458" s="917"/>
      <c r="H2458" s="922"/>
      <c r="I2458" s="922"/>
      <c r="J2458" s="922"/>
      <c r="K2458" s="922"/>
      <c r="L2458" s="846"/>
      <c r="M2458" s="847"/>
      <c r="N2458" s="846"/>
      <c r="O2458" s="846"/>
      <c r="P2458" s="846"/>
      <c r="Q2458" s="846"/>
      <c r="S2458" s="848"/>
    </row>
    <row r="2459" spans="1:20" x14ac:dyDescent="0.25">
      <c r="C2459" s="842"/>
      <c r="G2459" s="917"/>
      <c r="H2459" s="922"/>
      <c r="I2459" s="922"/>
      <c r="J2459" s="922"/>
      <c r="K2459" s="922"/>
      <c r="L2459" s="846"/>
      <c r="M2459" s="847"/>
      <c r="N2459" s="846"/>
      <c r="O2459" s="846"/>
      <c r="P2459" s="846"/>
      <c r="Q2459" s="846"/>
      <c r="S2459" s="848"/>
    </row>
    <row r="2460" spans="1:20" x14ac:dyDescent="0.25">
      <c r="B2460" s="1238" t="s">
        <v>2129</v>
      </c>
      <c r="C2460" s="1238"/>
      <c r="D2460" s="1238"/>
      <c r="E2460" s="1238"/>
      <c r="F2460" s="1238"/>
      <c r="G2460" s="1238"/>
      <c r="H2460" s="1238"/>
      <c r="I2460" s="1238"/>
      <c r="J2460" s="1238"/>
      <c r="K2460" s="1238"/>
      <c r="L2460" s="1238"/>
      <c r="M2460" s="1238"/>
      <c r="N2460" s="1238"/>
      <c r="O2460" s="1238"/>
      <c r="P2460" s="1238"/>
      <c r="Q2460" s="1238"/>
      <c r="R2460" s="1238"/>
      <c r="S2460" s="1238"/>
    </row>
    <row r="2461" spans="1:20" x14ac:dyDescent="0.25">
      <c r="B2461" s="881" t="s">
        <v>1618</v>
      </c>
      <c r="C2461" s="882"/>
      <c r="D2461" s="883"/>
      <c r="E2461" s="883"/>
      <c r="F2461" s="883"/>
      <c r="G2461" s="883"/>
      <c r="H2461" s="884"/>
      <c r="I2461" s="884"/>
      <c r="J2461" s="884"/>
      <c r="K2461" s="884"/>
      <c r="L2461" s="884"/>
      <c r="M2461" s="885"/>
      <c r="N2461" s="884"/>
      <c r="O2461" s="884"/>
      <c r="P2461" s="884"/>
      <c r="Q2461" s="884"/>
      <c r="R2461" s="1074"/>
      <c r="S2461" s="886"/>
    </row>
    <row r="2462" spans="1:20" s="802" customFormat="1" ht="30" x14ac:dyDescent="0.25">
      <c r="B2462" s="1234" t="s">
        <v>970</v>
      </c>
      <c r="C2462" s="1239" t="s">
        <v>938</v>
      </c>
      <c r="D2462" s="1236" t="s">
        <v>1024</v>
      </c>
      <c r="E2462" s="1230" t="s">
        <v>1025</v>
      </c>
      <c r="F2462" s="1236" t="s">
        <v>1026</v>
      </c>
      <c r="G2462" s="1232" t="s">
        <v>1027</v>
      </c>
      <c r="H2462" s="803" t="s">
        <v>1862</v>
      </c>
      <c r="I2462" s="804" t="s">
        <v>1833</v>
      </c>
      <c r="J2462" s="803" t="s">
        <v>1862</v>
      </c>
      <c r="K2462" s="1228" t="s">
        <v>1948</v>
      </c>
      <c r="L2462" s="1228" t="s">
        <v>1947</v>
      </c>
      <c r="M2462" s="805" t="s">
        <v>1818</v>
      </c>
      <c r="N2462" s="1228" t="s">
        <v>1819</v>
      </c>
      <c r="O2462" s="806" t="s">
        <v>2115</v>
      </c>
      <c r="P2462" s="1090" t="s">
        <v>2135</v>
      </c>
      <c r="Q2462" s="1090" t="s">
        <v>2136</v>
      </c>
      <c r="R2462" s="1065" t="s">
        <v>2132</v>
      </c>
      <c r="S2462" s="807" t="s">
        <v>1850</v>
      </c>
      <c r="T2462" s="1110" t="s">
        <v>1028</v>
      </c>
    </row>
    <row r="2463" spans="1:20" s="802" customFormat="1" x14ac:dyDescent="0.25">
      <c r="B2463" s="1235"/>
      <c r="C2463" s="1240"/>
      <c r="D2463" s="1237"/>
      <c r="E2463" s="1231"/>
      <c r="F2463" s="1237"/>
      <c r="G2463" s="1233"/>
      <c r="H2463" s="808"/>
      <c r="I2463" s="808" t="s">
        <v>939</v>
      </c>
      <c r="J2463" s="808"/>
      <c r="K2463" s="1229"/>
      <c r="L2463" s="1229"/>
      <c r="M2463" s="809" t="s">
        <v>939</v>
      </c>
      <c r="N2463" s="1229"/>
      <c r="O2463" s="808" t="s">
        <v>939</v>
      </c>
      <c r="P2463" s="808" t="s">
        <v>939</v>
      </c>
      <c r="Q2463" s="808" t="s">
        <v>939</v>
      </c>
      <c r="R2463" s="1066" t="s">
        <v>939</v>
      </c>
      <c r="S2463" s="810"/>
      <c r="T2463" s="1102"/>
    </row>
    <row r="2464" spans="1:20" s="828" customFormat="1" ht="30" x14ac:dyDescent="0.25">
      <c r="A2464" s="858" t="s">
        <v>64</v>
      </c>
      <c r="B2464" s="890" t="s">
        <v>342</v>
      </c>
      <c r="C2464" s="822" t="s">
        <v>509</v>
      </c>
      <c r="D2464" s="823">
        <v>70631</v>
      </c>
      <c r="E2464" s="907">
        <v>0</v>
      </c>
      <c r="F2464" s="823" t="s">
        <v>27</v>
      </c>
      <c r="G2464" s="896" t="s">
        <v>235</v>
      </c>
      <c r="H2464" s="826">
        <v>17869000</v>
      </c>
      <c r="I2464" s="826">
        <v>30000000</v>
      </c>
      <c r="J2464" s="826">
        <v>17869000</v>
      </c>
      <c r="K2464" s="830">
        <f t="shared" ref="K2464:K2475" si="249">M2464-L2464</f>
        <v>50000000</v>
      </c>
      <c r="L2464" s="871"/>
      <c r="M2464" s="871">
        <v>50000000</v>
      </c>
      <c r="N2464" s="871"/>
      <c r="O2464" s="871">
        <v>17869000</v>
      </c>
      <c r="P2464" s="871">
        <f>Q2464-O2464</f>
        <v>38709426</v>
      </c>
      <c r="Q2464" s="871">
        <v>56578426</v>
      </c>
      <c r="R2464" s="1068">
        <f>M2464-Q2464</f>
        <v>-6578426</v>
      </c>
      <c r="S2464" s="1119"/>
      <c r="T2464" s="1137" t="s">
        <v>2173</v>
      </c>
    </row>
    <row r="2465" spans="1:20" s="828" customFormat="1" x14ac:dyDescent="0.25">
      <c r="A2465" s="858" t="s">
        <v>64</v>
      </c>
      <c r="B2465" s="890" t="s">
        <v>460</v>
      </c>
      <c r="C2465" s="822" t="s">
        <v>517</v>
      </c>
      <c r="D2465" s="823">
        <v>70631</v>
      </c>
      <c r="E2465" s="907">
        <v>0</v>
      </c>
      <c r="F2465" s="823" t="s">
        <v>27</v>
      </c>
      <c r="G2465" s="896" t="s">
        <v>235</v>
      </c>
      <c r="H2465" s="826"/>
      <c r="I2465" s="826">
        <v>6000000</v>
      </c>
      <c r="J2465" s="826"/>
      <c r="K2465" s="830">
        <f t="shared" si="249"/>
        <v>0</v>
      </c>
      <c r="L2465" s="871"/>
      <c r="M2465" s="871">
        <v>0</v>
      </c>
      <c r="N2465" s="871"/>
      <c r="O2465" s="871"/>
      <c r="P2465" s="871"/>
      <c r="Q2465" s="871"/>
      <c r="R2465" s="1068">
        <f t="shared" ref="R2465:R2476" si="250">M2465-Q2465</f>
        <v>0</v>
      </c>
      <c r="S2465" s="1119"/>
      <c r="T2465" s="822"/>
    </row>
    <row r="2466" spans="1:20" s="828" customFormat="1" ht="90" x14ac:dyDescent="0.25">
      <c r="A2466" s="858" t="s">
        <v>64</v>
      </c>
      <c r="B2466" s="890" t="s">
        <v>458</v>
      </c>
      <c r="C2466" s="822" t="s">
        <v>251</v>
      </c>
      <c r="D2466" s="823">
        <v>70631</v>
      </c>
      <c r="E2466" s="907">
        <v>0</v>
      </c>
      <c r="F2466" s="823" t="s">
        <v>27</v>
      </c>
      <c r="G2466" s="896" t="s">
        <v>235</v>
      </c>
      <c r="H2466" s="826">
        <v>77247500</v>
      </c>
      <c r="I2466" s="826">
        <v>80000000</v>
      </c>
      <c r="J2466" s="826">
        <v>77247500</v>
      </c>
      <c r="K2466" s="830">
        <f t="shared" si="249"/>
        <v>120000000</v>
      </c>
      <c r="L2466" s="871"/>
      <c r="M2466" s="871">
        <v>120000000</v>
      </c>
      <c r="N2466" s="871"/>
      <c r="O2466" s="871">
        <v>77247500</v>
      </c>
      <c r="P2466" s="871">
        <f>Q2466-O2466</f>
        <v>31471845</v>
      </c>
      <c r="Q2466" s="871">
        <v>108719345</v>
      </c>
      <c r="R2466" s="1068">
        <f t="shared" si="250"/>
        <v>11280655</v>
      </c>
      <c r="S2466" s="1119"/>
      <c r="T2466" s="1138" t="s">
        <v>2176</v>
      </c>
    </row>
    <row r="2467" spans="1:20" s="828" customFormat="1" ht="90" x14ac:dyDescent="0.25">
      <c r="A2467" s="858" t="s">
        <v>64</v>
      </c>
      <c r="B2467" s="890" t="s">
        <v>239</v>
      </c>
      <c r="C2467" s="822" t="s">
        <v>485</v>
      </c>
      <c r="D2467" s="823">
        <v>70631</v>
      </c>
      <c r="E2467" s="907">
        <v>0</v>
      </c>
      <c r="F2467" s="823" t="s">
        <v>27</v>
      </c>
      <c r="G2467" s="896" t="s">
        <v>235</v>
      </c>
      <c r="H2467" s="826"/>
      <c r="I2467" s="826">
        <v>20000000</v>
      </c>
      <c r="J2467" s="826"/>
      <c r="K2467" s="830">
        <f t="shared" si="249"/>
        <v>60000000</v>
      </c>
      <c r="L2467" s="871"/>
      <c r="M2467" s="871">
        <v>60000000</v>
      </c>
      <c r="N2467" s="871"/>
      <c r="O2467" s="871">
        <v>5040000</v>
      </c>
      <c r="P2467" s="871">
        <f>Q2467-O2467</f>
        <v>31942000</v>
      </c>
      <c r="Q2467" s="871">
        <v>36982000</v>
      </c>
      <c r="R2467" s="1068">
        <f t="shared" si="250"/>
        <v>23018000</v>
      </c>
      <c r="S2467" s="1119"/>
      <c r="T2467" s="1138" t="s">
        <v>2172</v>
      </c>
    </row>
    <row r="2468" spans="1:20" s="828" customFormat="1" ht="45" x14ac:dyDescent="0.25">
      <c r="A2468" s="858" t="s">
        <v>64</v>
      </c>
      <c r="B2468" s="890" t="s">
        <v>489</v>
      </c>
      <c r="C2468" s="822" t="s">
        <v>976</v>
      </c>
      <c r="D2468" s="823">
        <v>70631</v>
      </c>
      <c r="E2468" s="907">
        <v>0</v>
      </c>
      <c r="F2468" s="823" t="s">
        <v>27</v>
      </c>
      <c r="G2468" s="896" t="s">
        <v>235</v>
      </c>
      <c r="H2468" s="826">
        <v>3128000</v>
      </c>
      <c r="I2468" s="826">
        <v>20000000</v>
      </c>
      <c r="J2468" s="826">
        <v>3128000</v>
      </c>
      <c r="K2468" s="830">
        <f t="shared" si="249"/>
        <v>20000000</v>
      </c>
      <c r="L2468" s="871"/>
      <c r="M2468" s="871">
        <v>20000000</v>
      </c>
      <c r="N2468" s="871"/>
      <c r="O2468" s="871">
        <v>19988000</v>
      </c>
      <c r="P2468" s="871">
        <f>Q2468-O2468</f>
        <v>0</v>
      </c>
      <c r="Q2468" s="871">
        <v>19988000</v>
      </c>
      <c r="R2468" s="1068">
        <f t="shared" si="250"/>
        <v>12000</v>
      </c>
      <c r="S2468" s="1119"/>
      <c r="T2468" s="1138" t="s">
        <v>2174</v>
      </c>
    </row>
    <row r="2469" spans="1:20" s="828" customFormat="1" ht="45" x14ac:dyDescent="0.25">
      <c r="A2469" s="858" t="s">
        <v>64</v>
      </c>
      <c r="B2469" s="890" t="s">
        <v>365</v>
      </c>
      <c r="C2469" s="822" t="s">
        <v>495</v>
      </c>
      <c r="D2469" s="823">
        <v>70631</v>
      </c>
      <c r="E2469" s="907">
        <v>0</v>
      </c>
      <c r="F2469" s="823" t="s">
        <v>27</v>
      </c>
      <c r="G2469" s="896" t="s">
        <v>235</v>
      </c>
      <c r="H2469" s="826">
        <v>3850000</v>
      </c>
      <c r="I2469" s="826">
        <v>15000000</v>
      </c>
      <c r="J2469" s="826">
        <v>3850000</v>
      </c>
      <c r="K2469" s="830">
        <f t="shared" si="249"/>
        <v>30000000</v>
      </c>
      <c r="L2469" s="871"/>
      <c r="M2469" s="871">
        <v>30000000</v>
      </c>
      <c r="N2469" s="871"/>
      <c r="O2469" s="871">
        <v>3850000</v>
      </c>
      <c r="P2469" s="871">
        <f>Q2469-O2469</f>
        <v>5000000</v>
      </c>
      <c r="Q2469" s="871">
        <v>8850000</v>
      </c>
      <c r="R2469" s="1068">
        <f t="shared" si="250"/>
        <v>21150000</v>
      </c>
      <c r="S2469" s="1119"/>
      <c r="T2469" s="1131" t="s">
        <v>2175</v>
      </c>
    </row>
    <row r="2470" spans="1:20" s="828" customFormat="1" x14ac:dyDescent="0.25">
      <c r="A2470" s="858" t="s">
        <v>64</v>
      </c>
      <c r="B2470" s="890" t="s">
        <v>522</v>
      </c>
      <c r="C2470" s="822" t="s">
        <v>241</v>
      </c>
      <c r="D2470" s="823">
        <v>70631</v>
      </c>
      <c r="E2470" s="907">
        <v>0</v>
      </c>
      <c r="F2470" s="823" t="s">
        <v>27</v>
      </c>
      <c r="G2470" s="896" t="s">
        <v>235</v>
      </c>
      <c r="H2470" s="826">
        <v>2723000</v>
      </c>
      <c r="I2470" s="826">
        <v>3000000</v>
      </c>
      <c r="J2470" s="826">
        <v>2723000</v>
      </c>
      <c r="K2470" s="830">
        <f t="shared" si="249"/>
        <v>10000000</v>
      </c>
      <c r="L2470" s="871"/>
      <c r="M2470" s="871">
        <v>10000000</v>
      </c>
      <c r="N2470" s="871"/>
      <c r="O2470" s="871">
        <v>2723000</v>
      </c>
      <c r="P2470" s="871">
        <f>Q2470-O2470</f>
        <v>0</v>
      </c>
      <c r="Q2470" s="871">
        <v>2723000</v>
      </c>
      <c r="R2470" s="1068">
        <f t="shared" si="250"/>
        <v>7277000</v>
      </c>
      <c r="S2470" s="1119"/>
      <c r="T2470" s="822"/>
    </row>
    <row r="2471" spans="1:20" s="828" customFormat="1" x14ac:dyDescent="0.25">
      <c r="A2471" s="858" t="s">
        <v>64</v>
      </c>
      <c r="B2471" s="823" t="s">
        <v>245</v>
      </c>
      <c r="C2471" s="822" t="s">
        <v>246</v>
      </c>
      <c r="D2471" s="823">
        <v>70631</v>
      </c>
      <c r="E2471" s="907">
        <v>0</v>
      </c>
      <c r="F2471" s="823" t="s">
        <v>27</v>
      </c>
      <c r="G2471" s="896" t="s">
        <v>235</v>
      </c>
      <c r="H2471" s="826"/>
      <c r="I2471" s="826">
        <v>3000000</v>
      </c>
      <c r="J2471" s="826"/>
      <c r="K2471" s="830">
        <f t="shared" si="249"/>
        <v>0</v>
      </c>
      <c r="L2471" s="871"/>
      <c r="M2471" s="871">
        <v>0</v>
      </c>
      <c r="N2471" s="871"/>
      <c r="O2471" s="871"/>
      <c r="P2471" s="871"/>
      <c r="Q2471" s="871"/>
      <c r="R2471" s="1068">
        <f t="shared" si="250"/>
        <v>0</v>
      </c>
      <c r="S2471" s="1119"/>
      <c r="T2471" s="822"/>
    </row>
    <row r="2472" spans="1:20" s="828" customFormat="1" x14ac:dyDescent="0.25">
      <c r="A2472" s="858" t="s">
        <v>64</v>
      </c>
      <c r="B2472" s="890" t="s">
        <v>158</v>
      </c>
      <c r="C2472" s="822" t="s">
        <v>366</v>
      </c>
      <c r="D2472" s="823">
        <v>70631</v>
      </c>
      <c r="E2472" s="907">
        <v>0</v>
      </c>
      <c r="F2472" s="823" t="s">
        <v>27</v>
      </c>
      <c r="G2472" s="896" t="s">
        <v>235</v>
      </c>
      <c r="H2472" s="826"/>
      <c r="I2472" s="826">
        <v>1000000</v>
      </c>
      <c r="J2472" s="826"/>
      <c r="K2472" s="830">
        <f t="shared" si="249"/>
        <v>0</v>
      </c>
      <c r="L2472" s="871"/>
      <c r="M2472" s="871">
        <v>0</v>
      </c>
      <c r="N2472" s="871"/>
      <c r="O2472" s="871"/>
      <c r="P2472" s="871"/>
      <c r="Q2472" s="871"/>
      <c r="R2472" s="1068">
        <f t="shared" si="250"/>
        <v>0</v>
      </c>
      <c r="S2472" s="1119"/>
      <c r="T2472" s="822"/>
    </row>
    <row r="2473" spans="1:20" s="828" customFormat="1" x14ac:dyDescent="0.25">
      <c r="A2473" s="858" t="s">
        <v>64</v>
      </c>
      <c r="B2473" s="890" t="s">
        <v>247</v>
      </c>
      <c r="C2473" s="822" t="s">
        <v>515</v>
      </c>
      <c r="D2473" s="823">
        <v>70631</v>
      </c>
      <c r="E2473" s="907">
        <v>0</v>
      </c>
      <c r="F2473" s="823" t="s">
        <v>27</v>
      </c>
      <c r="G2473" s="896" t="s">
        <v>235</v>
      </c>
      <c r="H2473" s="826"/>
      <c r="I2473" s="826">
        <v>1000000</v>
      </c>
      <c r="J2473" s="826"/>
      <c r="K2473" s="830">
        <f t="shared" si="249"/>
        <v>0</v>
      </c>
      <c r="L2473" s="871"/>
      <c r="M2473" s="871">
        <v>0</v>
      </c>
      <c r="N2473" s="871"/>
      <c r="O2473" s="871"/>
      <c r="P2473" s="871"/>
      <c r="Q2473" s="871"/>
      <c r="R2473" s="1068">
        <f t="shared" si="250"/>
        <v>0</v>
      </c>
      <c r="S2473" s="1119"/>
      <c r="T2473" s="822"/>
    </row>
    <row r="2474" spans="1:20" s="828" customFormat="1" x14ac:dyDescent="0.25">
      <c r="A2474" s="858" t="s">
        <v>64</v>
      </c>
      <c r="B2474" s="823" t="s">
        <v>248</v>
      </c>
      <c r="C2474" s="822" t="s">
        <v>779</v>
      </c>
      <c r="D2474" s="823">
        <v>70631</v>
      </c>
      <c r="E2474" s="907">
        <v>0</v>
      </c>
      <c r="F2474" s="823" t="s">
        <v>27</v>
      </c>
      <c r="G2474" s="896" t="s">
        <v>235</v>
      </c>
      <c r="H2474" s="826"/>
      <c r="I2474" s="826">
        <v>1000000</v>
      </c>
      <c r="J2474" s="826"/>
      <c r="K2474" s="830">
        <f t="shared" si="249"/>
        <v>0</v>
      </c>
      <c r="L2474" s="871"/>
      <c r="M2474" s="871">
        <v>0</v>
      </c>
      <c r="N2474" s="871"/>
      <c r="O2474" s="871"/>
      <c r="P2474" s="871"/>
      <c r="Q2474" s="871"/>
      <c r="R2474" s="1068">
        <f t="shared" si="250"/>
        <v>0</v>
      </c>
      <c r="S2474" s="1119"/>
      <c r="T2474" s="822"/>
    </row>
    <row r="2475" spans="1:20" s="828" customFormat="1" x14ac:dyDescent="0.25">
      <c r="A2475" s="858" t="s">
        <v>64</v>
      </c>
      <c r="B2475" s="890" t="s">
        <v>467</v>
      </c>
      <c r="C2475" s="822" t="s">
        <v>163</v>
      </c>
      <c r="D2475" s="823">
        <v>70631</v>
      </c>
      <c r="E2475" s="907">
        <v>0</v>
      </c>
      <c r="F2475" s="823" t="s">
        <v>27</v>
      </c>
      <c r="G2475" s="896" t="s">
        <v>235</v>
      </c>
      <c r="H2475" s="826"/>
      <c r="I2475" s="826">
        <v>2000000</v>
      </c>
      <c r="J2475" s="826"/>
      <c r="K2475" s="830">
        <f t="shared" si="249"/>
        <v>0</v>
      </c>
      <c r="L2475" s="871"/>
      <c r="M2475" s="871">
        <v>0</v>
      </c>
      <c r="N2475" s="871"/>
      <c r="O2475" s="871"/>
      <c r="P2475" s="871"/>
      <c r="Q2475" s="871"/>
      <c r="R2475" s="1068">
        <f t="shared" si="250"/>
        <v>0</v>
      </c>
      <c r="S2475" s="1119"/>
      <c r="T2475" s="822"/>
    </row>
    <row r="2476" spans="1:20" s="828" customFormat="1" x14ac:dyDescent="0.25">
      <c r="A2476" s="858" t="s">
        <v>64</v>
      </c>
      <c r="B2476" s="887"/>
      <c r="C2476" s="833" t="s">
        <v>26</v>
      </c>
      <c r="D2476" s="887"/>
      <c r="E2476" s="897"/>
      <c r="F2476" s="887"/>
      <c r="G2476" s="898"/>
      <c r="H2476" s="988">
        <f>SUM(H2464:H2475)</f>
        <v>104817500</v>
      </c>
      <c r="I2476" s="988">
        <f>SUM(I2464:I2475)</f>
        <v>182000000</v>
      </c>
      <c r="J2476" s="988">
        <f>SUM(J2464:J2475)</f>
        <v>104817500</v>
      </c>
      <c r="K2476" s="988">
        <f>SUM(K2464:K2475)</f>
        <v>290000000</v>
      </c>
      <c r="L2476" s="768"/>
      <c r="M2476" s="768">
        <f>SUM(M2464:M2475)</f>
        <v>290000000</v>
      </c>
      <c r="N2476" s="768"/>
      <c r="O2476" s="899">
        <f>SUM(O2464:O2475)</f>
        <v>126717500</v>
      </c>
      <c r="P2476" s="899">
        <f>SUM(P2464:P2475)</f>
        <v>107123271</v>
      </c>
      <c r="Q2476" s="899">
        <f>SUM(Q2464:Q2475)</f>
        <v>233840771</v>
      </c>
      <c r="R2476" s="1093">
        <f t="shared" si="250"/>
        <v>56159229</v>
      </c>
      <c r="S2476" s="1135"/>
      <c r="T2476" s="1003"/>
    </row>
    <row r="2477" spans="1:20" s="828" customFormat="1" x14ac:dyDescent="0.25">
      <c r="A2477" s="858"/>
      <c r="B2477" s="888"/>
      <c r="C2477" s="842"/>
      <c r="D2477" s="888"/>
      <c r="E2477" s="902"/>
      <c r="F2477" s="888"/>
      <c r="G2477" s="903"/>
      <c r="H2477" s="915"/>
      <c r="I2477" s="915"/>
      <c r="J2477" s="915"/>
      <c r="K2477" s="915"/>
      <c r="L2477" s="771"/>
      <c r="M2477" s="771"/>
      <c r="N2477" s="771"/>
      <c r="O2477" s="771"/>
      <c r="P2477" s="771"/>
      <c r="Q2477" s="771"/>
      <c r="R2477" s="1075"/>
      <c r="S2477" s="904"/>
    </row>
    <row r="2478" spans="1:20" s="828" customFormat="1" x14ac:dyDescent="0.25">
      <c r="A2478" s="858"/>
      <c r="B2478" s="888"/>
      <c r="C2478" s="842"/>
      <c r="D2478" s="888"/>
      <c r="E2478" s="902"/>
      <c r="F2478" s="888"/>
      <c r="G2478" s="903"/>
      <c r="H2478" s="915"/>
      <c r="I2478" s="915"/>
      <c r="J2478" s="915"/>
      <c r="K2478" s="915"/>
      <c r="L2478" s="771"/>
      <c r="M2478" s="771"/>
      <c r="N2478" s="771"/>
      <c r="O2478" s="771"/>
      <c r="P2478" s="771"/>
      <c r="Q2478" s="771"/>
      <c r="R2478" s="1075"/>
      <c r="S2478" s="904"/>
    </row>
    <row r="2479" spans="1:20" s="828" customFormat="1" x14ac:dyDescent="0.25">
      <c r="A2479" s="858"/>
      <c r="B2479" s="888"/>
      <c r="C2479" s="842"/>
      <c r="D2479" s="888"/>
      <c r="E2479" s="902"/>
      <c r="F2479" s="888"/>
      <c r="G2479" s="903"/>
      <c r="H2479" s="915"/>
      <c r="I2479" s="915"/>
      <c r="J2479" s="915"/>
      <c r="K2479" s="915"/>
      <c r="L2479" s="771"/>
      <c r="M2479" s="771"/>
      <c r="N2479" s="771"/>
      <c r="O2479" s="771"/>
      <c r="P2479" s="771"/>
      <c r="Q2479" s="771"/>
      <c r="R2479" s="1075"/>
      <c r="S2479" s="904"/>
    </row>
    <row r="2480" spans="1:20" x14ac:dyDescent="0.25">
      <c r="B2480" s="1238" t="s">
        <v>2127</v>
      </c>
      <c r="C2480" s="1238"/>
      <c r="D2480" s="1238"/>
      <c r="E2480" s="1238"/>
      <c r="F2480" s="1238"/>
      <c r="G2480" s="1238"/>
      <c r="H2480" s="1238"/>
      <c r="I2480" s="1238"/>
      <c r="J2480" s="1238"/>
      <c r="K2480" s="1238"/>
      <c r="L2480" s="1238"/>
      <c r="M2480" s="1238"/>
      <c r="N2480" s="1238"/>
      <c r="O2480" s="1238"/>
      <c r="P2480" s="1238"/>
      <c r="Q2480" s="1238"/>
      <c r="R2480" s="1238"/>
      <c r="S2480" s="1238"/>
    </row>
    <row r="2481" spans="1:20" x14ac:dyDescent="0.25">
      <c r="B2481" s="881" t="s">
        <v>1619</v>
      </c>
      <c r="C2481" s="882"/>
      <c r="D2481" s="883"/>
      <c r="E2481" s="883"/>
      <c r="F2481" s="883"/>
      <c r="G2481" s="883"/>
      <c r="H2481" s="884"/>
      <c r="I2481" s="884"/>
      <c r="J2481" s="884"/>
      <c r="K2481" s="884"/>
      <c r="L2481" s="884"/>
      <c r="M2481" s="885"/>
      <c r="N2481" s="884"/>
      <c r="O2481" s="884"/>
      <c r="P2481" s="884"/>
      <c r="Q2481" s="884"/>
      <c r="R2481" s="1074"/>
      <c r="S2481" s="886"/>
    </row>
    <row r="2482" spans="1:20" s="802" customFormat="1" ht="30" x14ac:dyDescent="0.25">
      <c r="B2482" s="1234" t="s">
        <v>970</v>
      </c>
      <c r="C2482" s="1239" t="s">
        <v>938</v>
      </c>
      <c r="D2482" s="1236" t="s">
        <v>1024</v>
      </c>
      <c r="E2482" s="1230" t="s">
        <v>1025</v>
      </c>
      <c r="F2482" s="1236" t="s">
        <v>1026</v>
      </c>
      <c r="G2482" s="1232" t="s">
        <v>1027</v>
      </c>
      <c r="H2482" s="803" t="s">
        <v>1862</v>
      </c>
      <c r="I2482" s="804" t="s">
        <v>1833</v>
      </c>
      <c r="J2482" s="803" t="s">
        <v>1862</v>
      </c>
      <c r="K2482" s="1228" t="s">
        <v>1948</v>
      </c>
      <c r="L2482" s="1228" t="s">
        <v>1947</v>
      </c>
      <c r="M2482" s="805" t="s">
        <v>1818</v>
      </c>
      <c r="N2482" s="1228" t="s">
        <v>1819</v>
      </c>
      <c r="O2482" s="806" t="s">
        <v>2115</v>
      </c>
      <c r="P2482" s="1090" t="s">
        <v>2135</v>
      </c>
      <c r="Q2482" s="1090" t="s">
        <v>2136</v>
      </c>
      <c r="R2482" s="1065" t="s">
        <v>2132</v>
      </c>
      <c r="S2482" s="807" t="s">
        <v>1850</v>
      </c>
      <c r="T2482" s="1110" t="s">
        <v>1028</v>
      </c>
    </row>
    <row r="2483" spans="1:20" s="802" customFormat="1" x14ac:dyDescent="0.25">
      <c r="B2483" s="1235"/>
      <c r="C2483" s="1240"/>
      <c r="D2483" s="1237"/>
      <c r="E2483" s="1231"/>
      <c r="F2483" s="1237"/>
      <c r="G2483" s="1233"/>
      <c r="H2483" s="808"/>
      <c r="I2483" s="808" t="s">
        <v>939</v>
      </c>
      <c r="J2483" s="808"/>
      <c r="K2483" s="1229"/>
      <c r="L2483" s="1229"/>
      <c r="M2483" s="809" t="s">
        <v>939</v>
      </c>
      <c r="N2483" s="1229"/>
      <c r="O2483" s="808" t="s">
        <v>939</v>
      </c>
      <c r="P2483" s="808" t="s">
        <v>939</v>
      </c>
      <c r="Q2483" s="808" t="s">
        <v>939</v>
      </c>
      <c r="R2483" s="1066" t="s">
        <v>939</v>
      </c>
      <c r="S2483" s="810"/>
      <c r="T2483" s="1102"/>
    </row>
    <row r="2484" spans="1:20" x14ac:dyDescent="0.25">
      <c r="A2484" s="858" t="s">
        <v>69</v>
      </c>
      <c r="B2484" s="812" t="s">
        <v>24</v>
      </c>
      <c r="C2484" s="813" t="s">
        <v>290</v>
      </c>
      <c r="D2484" s="814" t="s">
        <v>1</v>
      </c>
      <c r="E2484" s="968">
        <v>0</v>
      </c>
      <c r="F2484" s="816">
        <v>23540000</v>
      </c>
      <c r="G2484" s="817" t="s">
        <v>266</v>
      </c>
      <c r="H2484" s="1007">
        <v>47305304</v>
      </c>
      <c r="I2484" s="1007">
        <v>120429750</v>
      </c>
      <c r="J2484" s="1007">
        <v>47305304</v>
      </c>
      <c r="K2484" s="818">
        <f t="shared" ref="K2484:K2497" si="251">M2484-L2484</f>
        <v>120429750</v>
      </c>
      <c r="L2484" s="818"/>
      <c r="M2484" s="819">
        <v>120429750</v>
      </c>
      <c r="N2484" s="818"/>
      <c r="O2484" s="818">
        <v>56970875</v>
      </c>
      <c r="P2484" s="818">
        <f>Q2484-O2484</f>
        <v>28490526.280000001</v>
      </c>
      <c r="Q2484" s="818">
        <v>85461401.280000001</v>
      </c>
      <c r="R2484" s="1068">
        <f>M2484-Q2484</f>
        <v>34968348.719999999</v>
      </c>
      <c r="S2484" s="909"/>
      <c r="T2484" s="1117"/>
    </row>
    <row r="2485" spans="1:20" x14ac:dyDescent="0.25">
      <c r="A2485" s="858" t="s">
        <v>69</v>
      </c>
      <c r="B2485" s="825" t="s">
        <v>25</v>
      </c>
      <c r="C2485" s="822" t="s">
        <v>59</v>
      </c>
      <c r="D2485" s="823">
        <v>70631</v>
      </c>
      <c r="E2485" s="968">
        <v>0</v>
      </c>
      <c r="F2485" s="816">
        <v>23540000</v>
      </c>
      <c r="G2485" s="817" t="s">
        <v>266</v>
      </c>
      <c r="H2485" s="1006"/>
      <c r="I2485" s="1006">
        <v>2250000</v>
      </c>
      <c r="J2485" s="1006"/>
      <c r="K2485" s="830">
        <f t="shared" si="251"/>
        <v>2250000</v>
      </c>
      <c r="L2485" s="830"/>
      <c r="M2485" s="826">
        <v>2250000</v>
      </c>
      <c r="N2485" s="830"/>
      <c r="O2485" s="830"/>
      <c r="P2485" s="830"/>
      <c r="Q2485" s="830"/>
      <c r="R2485" s="1068"/>
      <c r="S2485" s="820"/>
      <c r="T2485" s="1104"/>
    </row>
    <row r="2486" spans="1:20" x14ac:dyDescent="0.25">
      <c r="A2486" s="858" t="s">
        <v>69</v>
      </c>
      <c r="B2486" s="812" t="s">
        <v>2</v>
      </c>
      <c r="C2486" s="822" t="s">
        <v>60</v>
      </c>
      <c r="D2486" s="823">
        <v>70631</v>
      </c>
      <c r="E2486" s="968">
        <v>0</v>
      </c>
      <c r="F2486" s="816">
        <v>23540000</v>
      </c>
      <c r="G2486" s="817" t="s">
        <v>266</v>
      </c>
      <c r="H2486" s="1006"/>
      <c r="I2486" s="1006">
        <v>925000</v>
      </c>
      <c r="J2486" s="1006"/>
      <c r="K2486" s="830">
        <f t="shared" si="251"/>
        <v>925000</v>
      </c>
      <c r="L2486" s="830"/>
      <c r="M2486" s="826">
        <v>925000</v>
      </c>
      <c r="N2486" s="830"/>
      <c r="O2486" s="830"/>
      <c r="P2486" s="830"/>
      <c r="Q2486" s="830"/>
      <c r="R2486" s="1068"/>
      <c r="S2486" s="820"/>
      <c r="T2486" s="1104"/>
    </row>
    <row r="2487" spans="1:20" x14ac:dyDescent="0.25">
      <c r="A2487" s="858" t="s">
        <v>69</v>
      </c>
      <c r="B2487" s="825" t="s">
        <v>267</v>
      </c>
      <c r="C2487" s="822" t="s">
        <v>752</v>
      </c>
      <c r="D2487" s="823">
        <v>70631</v>
      </c>
      <c r="E2487" s="968">
        <v>0</v>
      </c>
      <c r="F2487" s="816">
        <v>23540000</v>
      </c>
      <c r="G2487" s="817" t="s">
        <v>266</v>
      </c>
      <c r="H2487" s="1006"/>
      <c r="I2487" s="1006">
        <v>600000</v>
      </c>
      <c r="J2487" s="1006"/>
      <c r="K2487" s="830">
        <f t="shared" si="251"/>
        <v>600000</v>
      </c>
      <c r="L2487" s="830"/>
      <c r="M2487" s="826">
        <v>600000</v>
      </c>
      <c r="N2487" s="830"/>
      <c r="O2487" s="830"/>
      <c r="P2487" s="830"/>
      <c r="Q2487" s="830"/>
      <c r="R2487" s="1068"/>
      <c r="S2487" s="820"/>
      <c r="T2487" s="1104"/>
    </row>
    <row r="2488" spans="1:20" x14ac:dyDescent="0.25">
      <c r="A2488" s="858" t="s">
        <v>69</v>
      </c>
      <c r="B2488" s="812" t="s">
        <v>3</v>
      </c>
      <c r="C2488" s="822" t="s">
        <v>4</v>
      </c>
      <c r="D2488" s="823">
        <v>70631</v>
      </c>
      <c r="E2488" s="968">
        <v>0</v>
      </c>
      <c r="F2488" s="816">
        <v>23540000</v>
      </c>
      <c r="G2488" s="817" t="s">
        <v>266</v>
      </c>
      <c r="H2488" s="1006"/>
      <c r="I2488" s="1006">
        <v>1875000</v>
      </c>
      <c r="J2488" s="1006"/>
      <c r="K2488" s="830">
        <f t="shared" si="251"/>
        <v>1875000</v>
      </c>
      <c r="L2488" s="830"/>
      <c r="M2488" s="826">
        <v>1875000</v>
      </c>
      <c r="N2488" s="830"/>
      <c r="O2488" s="830"/>
      <c r="P2488" s="830"/>
      <c r="Q2488" s="830"/>
      <c r="R2488" s="1068"/>
      <c r="S2488" s="820"/>
      <c r="T2488" s="1104"/>
    </row>
    <row r="2489" spans="1:20" x14ac:dyDescent="0.25">
      <c r="A2489" s="858" t="s">
        <v>69</v>
      </c>
      <c r="B2489" s="812" t="s">
        <v>5</v>
      </c>
      <c r="C2489" s="822" t="s">
        <v>6</v>
      </c>
      <c r="D2489" s="823">
        <v>70631</v>
      </c>
      <c r="E2489" s="968">
        <v>0</v>
      </c>
      <c r="F2489" s="816">
        <v>23540000</v>
      </c>
      <c r="G2489" s="817" t="s">
        <v>266</v>
      </c>
      <c r="H2489" s="1006"/>
      <c r="I2489" s="1006">
        <v>375000</v>
      </c>
      <c r="J2489" s="1006"/>
      <c r="K2489" s="830">
        <f t="shared" si="251"/>
        <v>375000</v>
      </c>
      <c r="L2489" s="830"/>
      <c r="M2489" s="826">
        <v>375000</v>
      </c>
      <c r="N2489" s="830"/>
      <c r="O2489" s="830"/>
      <c r="P2489" s="830"/>
      <c r="Q2489" s="830"/>
      <c r="R2489" s="1068"/>
      <c r="S2489" s="820"/>
      <c r="T2489" s="1104"/>
    </row>
    <row r="2490" spans="1:20" x14ac:dyDescent="0.25">
      <c r="A2490" s="858" t="s">
        <v>69</v>
      </c>
      <c r="B2490" s="812" t="s">
        <v>32</v>
      </c>
      <c r="C2490" s="822" t="s">
        <v>33</v>
      </c>
      <c r="D2490" s="823">
        <v>70631</v>
      </c>
      <c r="E2490" s="968">
        <v>0</v>
      </c>
      <c r="F2490" s="816">
        <v>23540000</v>
      </c>
      <c r="G2490" s="817" t="s">
        <v>266</v>
      </c>
      <c r="H2490" s="1006"/>
      <c r="I2490" s="1006">
        <v>625000</v>
      </c>
      <c r="J2490" s="1006"/>
      <c r="K2490" s="830">
        <f t="shared" si="251"/>
        <v>625000</v>
      </c>
      <c r="L2490" s="830"/>
      <c r="M2490" s="826">
        <v>625000</v>
      </c>
      <c r="N2490" s="830"/>
      <c r="O2490" s="830"/>
      <c r="P2490" s="830"/>
      <c r="Q2490" s="830"/>
      <c r="R2490" s="1068"/>
      <c r="S2490" s="820"/>
      <c r="T2490" s="1104"/>
    </row>
    <row r="2491" spans="1:20" x14ac:dyDescent="0.25">
      <c r="A2491" s="858" t="s">
        <v>69</v>
      </c>
      <c r="B2491" s="812" t="s">
        <v>9</v>
      </c>
      <c r="C2491" s="822" t="s">
        <v>10</v>
      </c>
      <c r="D2491" s="823">
        <v>70631</v>
      </c>
      <c r="E2491" s="968">
        <v>0</v>
      </c>
      <c r="F2491" s="816">
        <v>23540000</v>
      </c>
      <c r="G2491" s="817" t="s">
        <v>266</v>
      </c>
      <c r="H2491" s="1006"/>
      <c r="I2491" s="1006">
        <v>625000</v>
      </c>
      <c r="J2491" s="1006"/>
      <c r="K2491" s="830">
        <f t="shared" si="251"/>
        <v>625000</v>
      </c>
      <c r="L2491" s="830"/>
      <c r="M2491" s="826">
        <v>625000</v>
      </c>
      <c r="N2491" s="830"/>
      <c r="O2491" s="830"/>
      <c r="P2491" s="830"/>
      <c r="Q2491" s="830"/>
      <c r="R2491" s="1068"/>
      <c r="S2491" s="820"/>
      <c r="T2491" s="1104"/>
    </row>
    <row r="2492" spans="1:20" x14ac:dyDescent="0.25">
      <c r="A2492" s="858" t="s">
        <v>69</v>
      </c>
      <c r="B2492" s="812" t="s">
        <v>11</v>
      </c>
      <c r="C2492" s="822" t="s">
        <v>12</v>
      </c>
      <c r="D2492" s="823">
        <v>70631</v>
      </c>
      <c r="E2492" s="968">
        <v>0</v>
      </c>
      <c r="F2492" s="816">
        <v>23540000</v>
      </c>
      <c r="G2492" s="817" t="s">
        <v>266</v>
      </c>
      <c r="H2492" s="1006"/>
      <c r="I2492" s="1006">
        <v>2750000</v>
      </c>
      <c r="J2492" s="1006"/>
      <c r="K2492" s="830">
        <f t="shared" si="251"/>
        <v>2750000</v>
      </c>
      <c r="L2492" s="830"/>
      <c r="M2492" s="826">
        <v>2750000</v>
      </c>
      <c r="N2492" s="830"/>
      <c r="O2492" s="830"/>
      <c r="P2492" s="830"/>
      <c r="Q2492" s="830"/>
      <c r="R2492" s="1068"/>
      <c r="S2492" s="820"/>
      <c r="T2492" s="1104"/>
    </row>
    <row r="2493" spans="1:20" x14ac:dyDescent="0.25">
      <c r="A2493" s="858" t="s">
        <v>69</v>
      </c>
      <c r="B2493" s="812" t="s">
        <v>13</v>
      </c>
      <c r="C2493" s="822" t="s">
        <v>14</v>
      </c>
      <c r="D2493" s="823">
        <v>70631</v>
      </c>
      <c r="E2493" s="968">
        <v>0</v>
      </c>
      <c r="F2493" s="816">
        <v>23540000</v>
      </c>
      <c r="G2493" s="817" t="s">
        <v>266</v>
      </c>
      <c r="H2493" s="1006"/>
      <c r="I2493" s="1006">
        <v>500000</v>
      </c>
      <c r="J2493" s="1006"/>
      <c r="K2493" s="830">
        <f t="shared" si="251"/>
        <v>500000</v>
      </c>
      <c r="L2493" s="830"/>
      <c r="M2493" s="826">
        <v>500000</v>
      </c>
      <c r="N2493" s="830"/>
      <c r="O2493" s="830"/>
      <c r="P2493" s="830"/>
      <c r="Q2493" s="830"/>
      <c r="R2493" s="1068"/>
      <c r="S2493" s="820"/>
      <c r="T2493" s="1104"/>
    </row>
    <row r="2494" spans="1:20" x14ac:dyDescent="0.25">
      <c r="A2494" s="858" t="s">
        <v>69</v>
      </c>
      <c r="B2494" s="812" t="s">
        <v>41</v>
      </c>
      <c r="C2494" s="822" t="s">
        <v>28</v>
      </c>
      <c r="D2494" s="823">
        <v>70631</v>
      </c>
      <c r="E2494" s="968">
        <v>0</v>
      </c>
      <c r="F2494" s="816">
        <v>23540000</v>
      </c>
      <c r="G2494" s="817" t="s">
        <v>266</v>
      </c>
      <c r="H2494" s="1006"/>
      <c r="I2494" s="1006">
        <v>2500000</v>
      </c>
      <c r="J2494" s="1006"/>
      <c r="K2494" s="830">
        <f t="shared" si="251"/>
        <v>2500000</v>
      </c>
      <c r="L2494" s="830"/>
      <c r="M2494" s="826">
        <v>2500000</v>
      </c>
      <c r="N2494" s="830"/>
      <c r="O2494" s="830"/>
      <c r="P2494" s="830"/>
      <c r="Q2494" s="830"/>
      <c r="R2494" s="1068"/>
      <c r="S2494" s="820"/>
      <c r="T2494" s="1104"/>
    </row>
    <row r="2495" spans="1:20" x14ac:dyDescent="0.25">
      <c r="A2495" s="858" t="s">
        <v>69</v>
      </c>
      <c r="B2495" s="812" t="s">
        <v>15</v>
      </c>
      <c r="C2495" s="822" t="s">
        <v>436</v>
      </c>
      <c r="D2495" s="823">
        <v>70631</v>
      </c>
      <c r="E2495" s="968">
        <v>0</v>
      </c>
      <c r="F2495" s="816">
        <v>23540000</v>
      </c>
      <c r="G2495" s="817" t="s">
        <v>266</v>
      </c>
      <c r="H2495" s="1006"/>
      <c r="I2495" s="1006">
        <v>2000000</v>
      </c>
      <c r="J2495" s="1006"/>
      <c r="K2495" s="830">
        <f t="shared" si="251"/>
        <v>2000000</v>
      </c>
      <c r="L2495" s="830"/>
      <c r="M2495" s="826">
        <v>2000000</v>
      </c>
      <c r="N2495" s="830"/>
      <c r="O2495" s="830"/>
      <c r="P2495" s="830"/>
      <c r="Q2495" s="830"/>
      <c r="R2495" s="1068"/>
      <c r="S2495" s="820"/>
      <c r="T2495" s="1104"/>
    </row>
    <row r="2496" spans="1:20" x14ac:dyDescent="0.25">
      <c r="A2496" s="858" t="s">
        <v>69</v>
      </c>
      <c r="B2496" s="812" t="s">
        <v>17</v>
      </c>
      <c r="C2496" s="822" t="s">
        <v>18</v>
      </c>
      <c r="D2496" s="823">
        <v>70631</v>
      </c>
      <c r="E2496" s="968">
        <v>0</v>
      </c>
      <c r="F2496" s="816">
        <v>23540000</v>
      </c>
      <c r="G2496" s="817" t="s">
        <v>266</v>
      </c>
      <c r="H2496" s="1006"/>
      <c r="I2496" s="1006">
        <v>5875000</v>
      </c>
      <c r="J2496" s="1006"/>
      <c r="K2496" s="830">
        <f t="shared" si="251"/>
        <v>5875000</v>
      </c>
      <c r="L2496" s="830"/>
      <c r="M2496" s="826">
        <v>5875000</v>
      </c>
      <c r="N2496" s="830"/>
      <c r="O2496" s="830"/>
      <c r="P2496" s="830"/>
      <c r="Q2496" s="830"/>
      <c r="R2496" s="1068"/>
      <c r="S2496" s="820"/>
      <c r="T2496" s="1104"/>
    </row>
    <row r="2497" spans="1:20" x14ac:dyDescent="0.25">
      <c r="A2497" s="858" t="s">
        <v>69</v>
      </c>
      <c r="B2497" s="812" t="s">
        <v>19</v>
      </c>
      <c r="C2497" s="822" t="s">
        <v>20</v>
      </c>
      <c r="D2497" s="823">
        <v>70631</v>
      </c>
      <c r="E2497" s="968">
        <v>0</v>
      </c>
      <c r="F2497" s="816">
        <v>23540000</v>
      </c>
      <c r="G2497" s="817" t="s">
        <v>266</v>
      </c>
      <c r="H2497" s="1006"/>
      <c r="I2497" s="1006">
        <v>100000</v>
      </c>
      <c r="J2497" s="1006"/>
      <c r="K2497" s="830">
        <f t="shared" si="251"/>
        <v>100000</v>
      </c>
      <c r="L2497" s="830"/>
      <c r="M2497" s="826">
        <v>100000</v>
      </c>
      <c r="N2497" s="830"/>
      <c r="O2497" s="830"/>
      <c r="P2497" s="830"/>
      <c r="Q2497" s="830"/>
      <c r="R2497" s="1068"/>
      <c r="S2497" s="820"/>
      <c r="T2497" s="1104"/>
    </row>
    <row r="2498" spans="1:20" x14ac:dyDescent="0.25">
      <c r="A2498" s="858" t="s">
        <v>69</v>
      </c>
      <c r="B2498" s="860"/>
      <c r="C2498" s="833" t="s">
        <v>312</v>
      </c>
      <c r="D2498" s="861"/>
      <c r="E2498" s="862"/>
      <c r="F2498" s="863"/>
      <c r="G2498" s="916"/>
      <c r="H2498" s="992">
        <v>787500</v>
      </c>
      <c r="I2498" s="992">
        <f>SUM(I2485:I2497)</f>
        <v>21000000</v>
      </c>
      <c r="J2498" s="992">
        <v>787500</v>
      </c>
      <c r="K2498" s="992">
        <f>SUM(K2485:K2497)</f>
        <v>21000000</v>
      </c>
      <c r="L2498" s="837"/>
      <c r="M2498" s="838">
        <f>SUM(M2485:M2497)</f>
        <v>21000000</v>
      </c>
      <c r="N2498" s="837"/>
      <c r="O2498" s="959">
        <v>900000</v>
      </c>
      <c r="P2498" s="959">
        <f>Q2498-O2498</f>
        <v>337500</v>
      </c>
      <c r="Q2498" s="959">
        <v>1237500</v>
      </c>
      <c r="R2498" s="1093">
        <f t="shared" ref="R2498" si="252">M2498-Q2498</f>
        <v>19762500</v>
      </c>
      <c r="S2498" s="840"/>
      <c r="T2498" s="1106"/>
    </row>
    <row r="2499" spans="1:20" x14ac:dyDescent="0.25">
      <c r="C2499" s="842"/>
      <c r="G2499" s="917"/>
      <c r="H2499" s="922"/>
      <c r="I2499" s="922"/>
      <c r="J2499" s="922"/>
      <c r="K2499" s="922"/>
      <c r="L2499" s="846"/>
      <c r="M2499" s="847"/>
      <c r="N2499" s="846"/>
      <c r="O2499" s="846"/>
      <c r="P2499" s="846"/>
      <c r="Q2499" s="846"/>
      <c r="S2499" s="848"/>
    </row>
    <row r="2500" spans="1:20" x14ac:dyDescent="0.25">
      <c r="C2500" s="842"/>
      <c r="G2500" s="917"/>
      <c r="H2500" s="922"/>
      <c r="I2500" s="922"/>
      <c r="J2500" s="922"/>
      <c r="K2500" s="922"/>
      <c r="L2500" s="846"/>
      <c r="M2500" s="847"/>
      <c r="N2500" s="846"/>
      <c r="O2500" s="846"/>
      <c r="P2500" s="846"/>
      <c r="Q2500" s="846"/>
      <c r="S2500" s="848"/>
    </row>
    <row r="2501" spans="1:20" x14ac:dyDescent="0.25">
      <c r="C2501" s="842"/>
      <c r="G2501" s="917"/>
      <c r="H2501" s="922"/>
      <c r="I2501" s="922"/>
      <c r="J2501" s="922"/>
      <c r="K2501" s="922"/>
      <c r="L2501" s="846"/>
      <c r="M2501" s="847"/>
      <c r="N2501" s="846"/>
      <c r="O2501" s="846"/>
      <c r="P2501" s="846"/>
      <c r="Q2501" s="846"/>
      <c r="S2501" s="848"/>
    </row>
    <row r="2502" spans="1:20" x14ac:dyDescent="0.25">
      <c r="C2502" s="842"/>
      <c r="G2502" s="917"/>
      <c r="H2502" s="922"/>
      <c r="I2502" s="922"/>
      <c r="J2502" s="922"/>
      <c r="K2502" s="922"/>
      <c r="L2502" s="846"/>
      <c r="M2502" s="847"/>
      <c r="N2502" s="846"/>
      <c r="O2502" s="846"/>
      <c r="P2502" s="846"/>
      <c r="Q2502" s="846"/>
      <c r="S2502" s="848"/>
    </row>
    <row r="2503" spans="1:20" x14ac:dyDescent="0.25">
      <c r="C2503" s="842"/>
      <c r="G2503" s="917"/>
      <c r="H2503" s="922"/>
      <c r="I2503" s="922"/>
      <c r="J2503" s="922"/>
      <c r="K2503" s="922"/>
      <c r="L2503" s="846"/>
      <c r="M2503" s="847"/>
      <c r="N2503" s="846"/>
      <c r="O2503" s="846"/>
      <c r="P2503" s="846"/>
      <c r="Q2503" s="846"/>
      <c r="S2503" s="848"/>
    </row>
    <row r="2504" spans="1:20" x14ac:dyDescent="0.25">
      <c r="C2504" s="842"/>
      <c r="G2504" s="917"/>
      <c r="H2504" s="922"/>
      <c r="I2504" s="922"/>
      <c r="J2504" s="922"/>
      <c r="K2504" s="922"/>
      <c r="L2504" s="846"/>
      <c r="M2504" s="847"/>
      <c r="N2504" s="846"/>
      <c r="O2504" s="846"/>
      <c r="P2504" s="846"/>
      <c r="Q2504" s="846"/>
      <c r="S2504" s="848"/>
    </row>
    <row r="2505" spans="1:20" x14ac:dyDescent="0.25">
      <c r="C2505" s="842"/>
      <c r="G2505" s="917"/>
      <c r="H2505" s="922"/>
      <c r="I2505" s="922"/>
      <c r="J2505" s="922"/>
      <c r="K2505" s="922"/>
      <c r="L2505" s="846"/>
      <c r="M2505" s="847"/>
      <c r="N2505" s="846"/>
      <c r="O2505" s="846"/>
      <c r="P2505" s="846"/>
      <c r="Q2505" s="846"/>
      <c r="S2505" s="848"/>
    </row>
    <row r="2506" spans="1:20" x14ac:dyDescent="0.25">
      <c r="C2506" s="842"/>
      <c r="G2506" s="917"/>
      <c r="H2506" s="922"/>
      <c r="I2506" s="922"/>
      <c r="J2506" s="922"/>
      <c r="K2506" s="922"/>
      <c r="L2506" s="846"/>
      <c r="M2506" s="847"/>
      <c r="N2506" s="846"/>
      <c r="O2506" s="846"/>
      <c r="P2506" s="846"/>
      <c r="Q2506" s="846"/>
      <c r="S2506" s="848"/>
    </row>
    <row r="2507" spans="1:20" x14ac:dyDescent="0.25">
      <c r="C2507" s="842"/>
      <c r="G2507" s="917"/>
      <c r="H2507" s="922"/>
      <c r="I2507" s="922"/>
      <c r="J2507" s="922"/>
      <c r="K2507" s="922"/>
      <c r="L2507" s="846"/>
      <c r="M2507" s="847"/>
      <c r="N2507" s="846"/>
      <c r="O2507" s="846"/>
      <c r="P2507" s="846"/>
      <c r="Q2507" s="846"/>
      <c r="S2507" s="848"/>
    </row>
    <row r="2508" spans="1:20" x14ac:dyDescent="0.25">
      <c r="C2508" s="842"/>
      <c r="G2508" s="917"/>
      <c r="H2508" s="922"/>
      <c r="I2508" s="922"/>
      <c r="J2508" s="922"/>
      <c r="K2508" s="922"/>
      <c r="L2508" s="846"/>
      <c r="M2508" s="847"/>
      <c r="N2508" s="846"/>
      <c r="O2508" s="846"/>
      <c r="P2508" s="846"/>
      <c r="Q2508" s="846"/>
      <c r="S2508" s="848"/>
    </row>
    <row r="2509" spans="1:20" x14ac:dyDescent="0.25">
      <c r="C2509" s="842"/>
      <c r="G2509" s="917"/>
      <c r="H2509" s="922"/>
      <c r="I2509" s="922"/>
      <c r="J2509" s="922"/>
      <c r="K2509" s="922"/>
      <c r="L2509" s="846"/>
      <c r="M2509" s="847"/>
      <c r="N2509" s="846"/>
      <c r="O2509" s="846"/>
      <c r="P2509" s="846"/>
      <c r="Q2509" s="846"/>
      <c r="S2509" s="848"/>
    </row>
    <row r="2510" spans="1:20" x14ac:dyDescent="0.25">
      <c r="C2510" s="842"/>
      <c r="G2510" s="917"/>
      <c r="H2510" s="922"/>
      <c r="I2510" s="922"/>
      <c r="J2510" s="922"/>
      <c r="K2510" s="922"/>
      <c r="L2510" s="846"/>
      <c r="M2510" s="847"/>
      <c r="N2510" s="846"/>
      <c r="O2510" s="846"/>
      <c r="P2510" s="846"/>
      <c r="Q2510" s="846"/>
      <c r="S2510" s="848"/>
    </row>
    <row r="2511" spans="1:20" x14ac:dyDescent="0.25">
      <c r="C2511" s="842"/>
      <c r="G2511" s="917"/>
      <c r="H2511" s="922"/>
      <c r="I2511" s="922"/>
      <c r="J2511" s="922"/>
      <c r="K2511" s="922"/>
      <c r="L2511" s="846"/>
      <c r="M2511" s="847"/>
      <c r="N2511" s="846"/>
      <c r="O2511" s="846"/>
      <c r="P2511" s="846"/>
      <c r="Q2511" s="846"/>
      <c r="S2511" s="848"/>
    </row>
    <row r="2512" spans="1:20" x14ac:dyDescent="0.25">
      <c r="C2512" s="842"/>
      <c r="G2512" s="917"/>
      <c r="H2512" s="922"/>
      <c r="I2512" s="922"/>
      <c r="J2512" s="922"/>
      <c r="K2512" s="922"/>
      <c r="L2512" s="846"/>
      <c r="M2512" s="847"/>
      <c r="N2512" s="846"/>
      <c r="O2512" s="846"/>
      <c r="P2512" s="846"/>
      <c r="Q2512" s="846"/>
      <c r="S2512" s="848"/>
    </row>
    <row r="2513" spans="1:20" x14ac:dyDescent="0.25">
      <c r="C2513" s="842"/>
      <c r="G2513" s="917"/>
      <c r="H2513" s="922"/>
      <c r="I2513" s="922"/>
      <c r="J2513" s="922"/>
      <c r="K2513" s="922"/>
      <c r="L2513" s="846"/>
      <c r="M2513" s="847"/>
      <c r="N2513" s="846"/>
      <c r="O2513" s="846"/>
      <c r="P2513" s="846"/>
      <c r="Q2513" s="846"/>
      <c r="S2513" s="848"/>
    </row>
    <row r="2514" spans="1:20" x14ac:dyDescent="0.25">
      <c r="C2514" s="842"/>
      <c r="G2514" s="917"/>
      <c r="H2514" s="922"/>
      <c r="I2514" s="922"/>
      <c r="J2514" s="922"/>
      <c r="K2514" s="922"/>
      <c r="L2514" s="846"/>
      <c r="M2514" s="847"/>
      <c r="N2514" s="846"/>
      <c r="O2514" s="846"/>
      <c r="P2514" s="846"/>
      <c r="Q2514" s="846"/>
      <c r="S2514" s="848"/>
    </row>
    <row r="2515" spans="1:20" x14ac:dyDescent="0.25">
      <c r="B2515" s="1238" t="s">
        <v>2129</v>
      </c>
      <c r="C2515" s="1238"/>
      <c r="D2515" s="1238"/>
      <c r="E2515" s="1238"/>
      <c r="F2515" s="1238"/>
      <c r="G2515" s="1238"/>
      <c r="H2515" s="1238"/>
      <c r="I2515" s="1238"/>
      <c r="J2515" s="1238"/>
      <c r="K2515" s="1238"/>
      <c r="L2515" s="1238"/>
      <c r="M2515" s="1238"/>
      <c r="N2515" s="1238"/>
      <c r="O2515" s="1238"/>
      <c r="P2515" s="1238"/>
      <c r="Q2515" s="1238"/>
      <c r="R2515" s="1238"/>
      <c r="S2515" s="1238"/>
    </row>
    <row r="2516" spans="1:20" x14ac:dyDescent="0.25">
      <c r="B2516" s="881" t="s">
        <v>1619</v>
      </c>
      <c r="C2516" s="882"/>
      <c r="D2516" s="883"/>
      <c r="E2516" s="883"/>
      <c r="F2516" s="883"/>
      <c r="G2516" s="883"/>
      <c r="H2516" s="884"/>
      <c r="I2516" s="884"/>
      <c r="J2516" s="884"/>
      <c r="K2516" s="884"/>
      <c r="L2516" s="884"/>
      <c r="M2516" s="885"/>
      <c r="N2516" s="884"/>
      <c r="O2516" s="884"/>
      <c r="P2516" s="884"/>
      <c r="Q2516" s="884"/>
      <c r="R2516" s="1074"/>
      <c r="S2516" s="886"/>
    </row>
    <row r="2517" spans="1:20" s="802" customFormat="1" ht="30" x14ac:dyDescent="0.25">
      <c r="B2517" s="1234" t="s">
        <v>970</v>
      </c>
      <c r="C2517" s="1239" t="s">
        <v>938</v>
      </c>
      <c r="D2517" s="1236" t="s">
        <v>1024</v>
      </c>
      <c r="E2517" s="1230" t="s">
        <v>1025</v>
      </c>
      <c r="F2517" s="1236" t="s">
        <v>1026</v>
      </c>
      <c r="G2517" s="1232" t="s">
        <v>1027</v>
      </c>
      <c r="H2517" s="803" t="s">
        <v>1862</v>
      </c>
      <c r="I2517" s="804" t="s">
        <v>1833</v>
      </c>
      <c r="J2517" s="803" t="s">
        <v>1862</v>
      </c>
      <c r="K2517" s="1228" t="s">
        <v>1948</v>
      </c>
      <c r="L2517" s="1228" t="s">
        <v>1947</v>
      </c>
      <c r="M2517" s="805" t="s">
        <v>1818</v>
      </c>
      <c r="N2517" s="1228" t="s">
        <v>1819</v>
      </c>
      <c r="O2517" s="806" t="s">
        <v>2115</v>
      </c>
      <c r="P2517" s="1090" t="s">
        <v>2135</v>
      </c>
      <c r="Q2517" s="1090" t="s">
        <v>2136</v>
      </c>
      <c r="R2517" s="1065" t="s">
        <v>2132</v>
      </c>
      <c r="S2517" s="807" t="s">
        <v>1850</v>
      </c>
      <c r="T2517" s="1110" t="s">
        <v>1028</v>
      </c>
    </row>
    <row r="2518" spans="1:20" s="802" customFormat="1" x14ac:dyDescent="0.25">
      <c r="B2518" s="1235"/>
      <c r="C2518" s="1240"/>
      <c r="D2518" s="1237"/>
      <c r="E2518" s="1231"/>
      <c r="F2518" s="1237"/>
      <c r="G2518" s="1233"/>
      <c r="H2518" s="808"/>
      <c r="I2518" s="808" t="s">
        <v>939</v>
      </c>
      <c r="J2518" s="808"/>
      <c r="K2518" s="1229"/>
      <c r="L2518" s="1229"/>
      <c r="M2518" s="809" t="s">
        <v>939</v>
      </c>
      <c r="N2518" s="1229"/>
      <c r="O2518" s="808" t="s">
        <v>939</v>
      </c>
      <c r="P2518" s="808" t="s">
        <v>939</v>
      </c>
      <c r="Q2518" s="808" t="s">
        <v>939</v>
      </c>
      <c r="R2518" s="1066" t="s">
        <v>939</v>
      </c>
      <c r="S2518" s="810"/>
      <c r="T2518" s="1102"/>
    </row>
    <row r="2519" spans="1:20" s="828" customFormat="1" ht="105" x14ac:dyDescent="0.25">
      <c r="A2519" s="858" t="s">
        <v>69</v>
      </c>
      <c r="B2519" s="1039" t="s">
        <v>342</v>
      </c>
      <c r="C2519" s="975" t="s">
        <v>509</v>
      </c>
      <c r="D2519" s="974">
        <v>70631</v>
      </c>
      <c r="E2519" s="1040">
        <v>0</v>
      </c>
      <c r="F2519" s="974" t="s">
        <v>27</v>
      </c>
      <c r="G2519" s="976" t="s">
        <v>235</v>
      </c>
      <c r="H2519" s="1041">
        <v>13181625</v>
      </c>
      <c r="I2519" s="1041">
        <v>60500000</v>
      </c>
      <c r="J2519" s="1041">
        <v>13181625</v>
      </c>
      <c r="K2519" s="830">
        <f t="shared" ref="K2519:K2534" si="253">M2519-L2519</f>
        <v>50500000</v>
      </c>
      <c r="L2519" s="977"/>
      <c r="M2519" s="977">
        <v>50500000</v>
      </c>
      <c r="N2519" s="977"/>
      <c r="O2519" s="977">
        <v>13931625</v>
      </c>
      <c r="P2519" s="871">
        <f>Q2519-O2519</f>
        <v>27257000</v>
      </c>
      <c r="Q2519" s="871">
        <v>41188625</v>
      </c>
      <c r="R2519" s="1068">
        <f>M2519-Q2519</f>
        <v>9311375</v>
      </c>
      <c r="S2519" s="1139"/>
      <c r="T2519" s="1137" t="s">
        <v>2182</v>
      </c>
    </row>
    <row r="2520" spans="1:20" s="828" customFormat="1" ht="45" x14ac:dyDescent="0.25">
      <c r="A2520" s="858" t="s">
        <v>69</v>
      </c>
      <c r="B2520" s="890" t="s">
        <v>458</v>
      </c>
      <c r="C2520" s="822" t="s">
        <v>251</v>
      </c>
      <c r="D2520" s="823">
        <v>70631</v>
      </c>
      <c r="E2520" s="907">
        <v>0</v>
      </c>
      <c r="F2520" s="823" t="s">
        <v>27</v>
      </c>
      <c r="G2520" s="896" t="s">
        <v>235</v>
      </c>
      <c r="H2520" s="921">
        <v>930000</v>
      </c>
      <c r="I2520" s="921">
        <v>20000000</v>
      </c>
      <c r="J2520" s="921">
        <v>930000</v>
      </c>
      <c r="K2520" s="830">
        <f t="shared" si="253"/>
        <v>20000000</v>
      </c>
      <c r="L2520" s="871"/>
      <c r="M2520" s="871">
        <v>20000000</v>
      </c>
      <c r="N2520" s="871"/>
      <c r="O2520" s="871">
        <v>930000</v>
      </c>
      <c r="P2520" s="871">
        <f>Q2520-O2520</f>
        <v>0</v>
      </c>
      <c r="Q2520" s="871">
        <v>930000</v>
      </c>
      <c r="R2520" s="1068">
        <f t="shared" ref="R2520:R2535" si="254">M2520-Q2520</f>
        <v>19070000</v>
      </c>
      <c r="S2520" s="1119"/>
      <c r="T2520" s="1131" t="s">
        <v>2179</v>
      </c>
    </row>
    <row r="2521" spans="1:20" s="828" customFormat="1" x14ac:dyDescent="0.25">
      <c r="A2521" s="858" t="s">
        <v>69</v>
      </c>
      <c r="B2521" s="890" t="s">
        <v>508</v>
      </c>
      <c r="C2521" s="822" t="s">
        <v>766</v>
      </c>
      <c r="D2521" s="823">
        <v>70631</v>
      </c>
      <c r="E2521" s="907">
        <v>0</v>
      </c>
      <c r="F2521" s="823" t="s">
        <v>27</v>
      </c>
      <c r="G2521" s="896" t="s">
        <v>235</v>
      </c>
      <c r="H2521" s="921"/>
      <c r="I2521" s="921">
        <v>10000000</v>
      </c>
      <c r="J2521" s="921"/>
      <c r="K2521" s="830">
        <f t="shared" si="253"/>
        <v>10000000</v>
      </c>
      <c r="L2521" s="871"/>
      <c r="M2521" s="871">
        <v>10000000</v>
      </c>
      <c r="N2521" s="871"/>
      <c r="O2521" s="871"/>
      <c r="P2521" s="871"/>
      <c r="Q2521" s="871"/>
      <c r="R2521" s="1068">
        <f t="shared" si="254"/>
        <v>10000000</v>
      </c>
      <c r="S2521" s="1119"/>
      <c r="T2521" s="822"/>
    </row>
    <row r="2522" spans="1:20" s="828" customFormat="1" x14ac:dyDescent="0.25">
      <c r="A2522" s="858" t="s">
        <v>69</v>
      </c>
      <c r="B2522" s="890" t="s">
        <v>210</v>
      </c>
      <c r="C2522" s="822" t="s">
        <v>1401</v>
      </c>
      <c r="D2522" s="823">
        <v>70631</v>
      </c>
      <c r="E2522" s="907">
        <v>0</v>
      </c>
      <c r="F2522" s="823" t="s">
        <v>27</v>
      </c>
      <c r="G2522" s="896" t="s">
        <v>235</v>
      </c>
      <c r="H2522" s="921"/>
      <c r="I2522" s="921">
        <v>50000000</v>
      </c>
      <c r="J2522" s="921"/>
      <c r="K2522" s="830">
        <f t="shared" si="253"/>
        <v>0</v>
      </c>
      <c r="L2522" s="871"/>
      <c r="M2522" s="871">
        <v>0</v>
      </c>
      <c r="N2522" s="871"/>
      <c r="O2522" s="871"/>
      <c r="P2522" s="871"/>
      <c r="Q2522" s="871"/>
      <c r="R2522" s="1068">
        <f t="shared" si="254"/>
        <v>0</v>
      </c>
      <c r="S2522" s="1119"/>
      <c r="T2522" s="822"/>
    </row>
    <row r="2523" spans="1:20" s="828" customFormat="1" x14ac:dyDescent="0.25">
      <c r="A2523" s="858" t="s">
        <v>69</v>
      </c>
      <c r="B2523" s="890" t="s">
        <v>239</v>
      </c>
      <c r="C2523" s="822" t="s">
        <v>485</v>
      </c>
      <c r="D2523" s="823">
        <v>70631</v>
      </c>
      <c r="E2523" s="907">
        <v>0</v>
      </c>
      <c r="F2523" s="823" t="s">
        <v>27</v>
      </c>
      <c r="G2523" s="896" t="s">
        <v>235</v>
      </c>
      <c r="H2523" s="921"/>
      <c r="I2523" s="921">
        <v>20000000</v>
      </c>
      <c r="J2523" s="921"/>
      <c r="K2523" s="830">
        <f t="shared" si="253"/>
        <v>10000000</v>
      </c>
      <c r="L2523" s="871"/>
      <c r="M2523" s="871">
        <v>10000000</v>
      </c>
      <c r="N2523" s="871"/>
      <c r="O2523" s="871"/>
      <c r="P2523" s="871"/>
      <c r="Q2523" s="871"/>
      <c r="R2523" s="1068">
        <f t="shared" si="254"/>
        <v>10000000</v>
      </c>
      <c r="S2523" s="1119"/>
      <c r="T2523" s="822"/>
    </row>
    <row r="2524" spans="1:20" s="828" customFormat="1" ht="60" x14ac:dyDescent="0.25">
      <c r="A2524" s="858" t="s">
        <v>69</v>
      </c>
      <c r="B2524" s="890" t="s">
        <v>489</v>
      </c>
      <c r="C2524" s="822" t="s">
        <v>976</v>
      </c>
      <c r="D2524" s="823">
        <v>70631</v>
      </c>
      <c r="E2524" s="907">
        <v>0</v>
      </c>
      <c r="F2524" s="823" t="s">
        <v>27</v>
      </c>
      <c r="G2524" s="896" t="s">
        <v>235</v>
      </c>
      <c r="H2524" s="921"/>
      <c r="I2524" s="921">
        <v>40000000</v>
      </c>
      <c r="J2524" s="921"/>
      <c r="K2524" s="830">
        <f t="shared" si="253"/>
        <v>30000000</v>
      </c>
      <c r="L2524" s="871"/>
      <c r="M2524" s="871">
        <v>30000000</v>
      </c>
      <c r="N2524" s="871"/>
      <c r="O2524" s="871"/>
      <c r="P2524" s="871">
        <f>Q2524-O2524</f>
        <v>5962500</v>
      </c>
      <c r="Q2524" s="871">
        <v>5962500</v>
      </c>
      <c r="R2524" s="1068">
        <f t="shared" si="254"/>
        <v>24037500</v>
      </c>
      <c r="S2524" s="1119"/>
      <c r="T2524" s="1131" t="s">
        <v>2180</v>
      </c>
    </row>
    <row r="2525" spans="1:20" s="828" customFormat="1" x14ac:dyDescent="0.25">
      <c r="A2525" s="858" t="s">
        <v>69</v>
      </c>
      <c r="B2525" s="890" t="s">
        <v>522</v>
      </c>
      <c r="C2525" s="822" t="s">
        <v>241</v>
      </c>
      <c r="D2525" s="823">
        <v>70631</v>
      </c>
      <c r="E2525" s="907">
        <v>0</v>
      </c>
      <c r="F2525" s="823" t="s">
        <v>27</v>
      </c>
      <c r="G2525" s="896" t="s">
        <v>235</v>
      </c>
      <c r="H2525" s="921"/>
      <c r="I2525" s="921">
        <v>2000000</v>
      </c>
      <c r="J2525" s="921"/>
      <c r="K2525" s="830">
        <f t="shared" si="253"/>
        <v>2000000</v>
      </c>
      <c r="L2525" s="871"/>
      <c r="M2525" s="871">
        <v>2000000</v>
      </c>
      <c r="N2525" s="871"/>
      <c r="O2525" s="871"/>
      <c r="P2525" s="871"/>
      <c r="Q2525" s="871"/>
      <c r="R2525" s="1068">
        <f t="shared" si="254"/>
        <v>2000000</v>
      </c>
      <c r="S2525" s="1119"/>
      <c r="T2525" s="822"/>
    </row>
    <row r="2526" spans="1:20" s="828" customFormat="1" x14ac:dyDescent="0.25">
      <c r="A2526" s="858" t="s">
        <v>69</v>
      </c>
      <c r="B2526" s="890" t="s">
        <v>158</v>
      </c>
      <c r="C2526" s="822" t="s">
        <v>366</v>
      </c>
      <c r="D2526" s="823">
        <v>70631</v>
      </c>
      <c r="E2526" s="907">
        <v>0</v>
      </c>
      <c r="F2526" s="823" t="s">
        <v>27</v>
      </c>
      <c r="G2526" s="896" t="s">
        <v>235</v>
      </c>
      <c r="H2526" s="921"/>
      <c r="I2526" s="921">
        <v>750000</v>
      </c>
      <c r="J2526" s="921"/>
      <c r="K2526" s="830">
        <f t="shared" si="253"/>
        <v>0</v>
      </c>
      <c r="L2526" s="871"/>
      <c r="M2526" s="871">
        <v>0</v>
      </c>
      <c r="N2526" s="871"/>
      <c r="O2526" s="871"/>
      <c r="P2526" s="871"/>
      <c r="Q2526" s="871"/>
      <c r="R2526" s="1068">
        <f t="shared" si="254"/>
        <v>0</v>
      </c>
      <c r="S2526" s="1119"/>
      <c r="T2526" s="822"/>
    </row>
    <row r="2527" spans="1:20" s="828" customFormat="1" x14ac:dyDescent="0.25">
      <c r="A2527" s="858" t="s">
        <v>69</v>
      </c>
      <c r="B2527" s="890" t="s">
        <v>247</v>
      </c>
      <c r="C2527" s="822" t="s">
        <v>515</v>
      </c>
      <c r="D2527" s="823">
        <v>70631</v>
      </c>
      <c r="E2527" s="907">
        <v>0</v>
      </c>
      <c r="F2527" s="823" t="s">
        <v>27</v>
      </c>
      <c r="G2527" s="896" t="s">
        <v>235</v>
      </c>
      <c r="H2527" s="921"/>
      <c r="I2527" s="921">
        <v>150000</v>
      </c>
      <c r="J2527" s="921"/>
      <c r="K2527" s="830">
        <f t="shared" si="253"/>
        <v>0</v>
      </c>
      <c r="L2527" s="871"/>
      <c r="M2527" s="871">
        <v>0</v>
      </c>
      <c r="N2527" s="871"/>
      <c r="O2527" s="871"/>
      <c r="P2527" s="871"/>
      <c r="Q2527" s="871"/>
      <c r="R2527" s="1068">
        <f t="shared" si="254"/>
        <v>0</v>
      </c>
      <c r="S2527" s="1119"/>
      <c r="T2527" s="822"/>
    </row>
    <row r="2528" spans="1:20" s="828" customFormat="1" x14ac:dyDescent="0.25">
      <c r="A2528" s="858" t="s">
        <v>69</v>
      </c>
      <c r="B2528" s="890" t="s">
        <v>357</v>
      </c>
      <c r="C2528" s="822" t="s">
        <v>764</v>
      </c>
      <c r="D2528" s="823">
        <v>70631</v>
      </c>
      <c r="E2528" s="907">
        <v>0</v>
      </c>
      <c r="F2528" s="823" t="s">
        <v>27</v>
      </c>
      <c r="G2528" s="896" t="s">
        <v>235</v>
      </c>
      <c r="H2528" s="921"/>
      <c r="I2528" s="921">
        <v>100000</v>
      </c>
      <c r="J2528" s="921"/>
      <c r="K2528" s="830">
        <f t="shared" si="253"/>
        <v>0</v>
      </c>
      <c r="L2528" s="871"/>
      <c r="M2528" s="871">
        <v>0</v>
      </c>
      <c r="N2528" s="871"/>
      <c r="O2528" s="871"/>
      <c r="P2528" s="871"/>
      <c r="Q2528" s="871"/>
      <c r="R2528" s="1068">
        <f t="shared" si="254"/>
        <v>0</v>
      </c>
      <c r="S2528" s="1119"/>
      <c r="T2528" s="822"/>
    </row>
    <row r="2529" spans="1:20" s="828" customFormat="1" x14ac:dyDescent="0.25">
      <c r="A2529" s="858" t="s">
        <v>69</v>
      </c>
      <c r="B2529" s="890" t="s">
        <v>749</v>
      </c>
      <c r="C2529" s="822" t="s">
        <v>731</v>
      </c>
      <c r="D2529" s="823">
        <v>70631</v>
      </c>
      <c r="E2529" s="907">
        <v>0</v>
      </c>
      <c r="F2529" s="823" t="s">
        <v>27</v>
      </c>
      <c r="G2529" s="896" t="s">
        <v>235</v>
      </c>
      <c r="H2529" s="921"/>
      <c r="I2529" s="921">
        <v>100000</v>
      </c>
      <c r="J2529" s="921"/>
      <c r="K2529" s="830">
        <f t="shared" si="253"/>
        <v>0</v>
      </c>
      <c r="L2529" s="871"/>
      <c r="M2529" s="871">
        <v>0</v>
      </c>
      <c r="N2529" s="871"/>
      <c r="O2529" s="871"/>
      <c r="P2529" s="871"/>
      <c r="Q2529" s="871"/>
      <c r="R2529" s="1068">
        <f t="shared" si="254"/>
        <v>0</v>
      </c>
      <c r="S2529" s="1119"/>
      <c r="T2529" s="822"/>
    </row>
    <row r="2530" spans="1:20" s="828" customFormat="1" x14ac:dyDescent="0.25">
      <c r="A2530" s="858" t="s">
        <v>69</v>
      </c>
      <c r="B2530" s="890" t="s">
        <v>360</v>
      </c>
      <c r="C2530" s="822" t="s">
        <v>979</v>
      </c>
      <c r="D2530" s="823">
        <v>70631</v>
      </c>
      <c r="E2530" s="907">
        <v>0</v>
      </c>
      <c r="F2530" s="823" t="s">
        <v>27</v>
      </c>
      <c r="G2530" s="896" t="s">
        <v>235</v>
      </c>
      <c r="H2530" s="921"/>
      <c r="I2530" s="921">
        <v>400000</v>
      </c>
      <c r="J2530" s="921"/>
      <c r="K2530" s="830">
        <f t="shared" si="253"/>
        <v>0</v>
      </c>
      <c r="L2530" s="871"/>
      <c r="M2530" s="871">
        <v>0</v>
      </c>
      <c r="N2530" s="871"/>
      <c r="O2530" s="871"/>
      <c r="P2530" s="871"/>
      <c r="Q2530" s="871"/>
      <c r="R2530" s="1068">
        <f t="shared" si="254"/>
        <v>0</v>
      </c>
      <c r="S2530" s="1119"/>
      <c r="T2530" s="822"/>
    </row>
    <row r="2531" spans="1:20" s="828" customFormat="1" x14ac:dyDescent="0.25">
      <c r="A2531" s="858" t="s">
        <v>69</v>
      </c>
      <c r="B2531" s="890" t="s">
        <v>206</v>
      </c>
      <c r="C2531" s="822" t="s">
        <v>1857</v>
      </c>
      <c r="D2531" s="823">
        <v>70631</v>
      </c>
      <c r="E2531" s="907">
        <v>0</v>
      </c>
      <c r="F2531" s="823" t="s">
        <v>27</v>
      </c>
      <c r="G2531" s="896" t="s">
        <v>235</v>
      </c>
      <c r="H2531" s="921"/>
      <c r="I2531" s="921">
        <v>850000</v>
      </c>
      <c r="J2531" s="921"/>
      <c r="K2531" s="830">
        <f t="shared" si="253"/>
        <v>0</v>
      </c>
      <c r="L2531" s="871"/>
      <c r="M2531" s="871">
        <v>0</v>
      </c>
      <c r="N2531" s="871"/>
      <c r="O2531" s="871"/>
      <c r="P2531" s="871"/>
      <c r="Q2531" s="871"/>
      <c r="R2531" s="1068">
        <f t="shared" si="254"/>
        <v>0</v>
      </c>
      <c r="S2531" s="1119"/>
      <c r="T2531" s="822"/>
    </row>
    <row r="2532" spans="1:20" s="828" customFormat="1" x14ac:dyDescent="0.25">
      <c r="A2532" s="858" t="s">
        <v>69</v>
      </c>
      <c r="B2532" s="890" t="s">
        <v>207</v>
      </c>
      <c r="C2532" s="822" t="s">
        <v>220</v>
      </c>
      <c r="D2532" s="823">
        <v>70631</v>
      </c>
      <c r="E2532" s="907">
        <v>0</v>
      </c>
      <c r="F2532" s="823" t="s">
        <v>27</v>
      </c>
      <c r="G2532" s="896" t="s">
        <v>235</v>
      </c>
      <c r="H2532" s="921"/>
      <c r="I2532" s="921">
        <v>590000</v>
      </c>
      <c r="J2532" s="921"/>
      <c r="K2532" s="830">
        <f t="shared" si="253"/>
        <v>0</v>
      </c>
      <c r="L2532" s="871"/>
      <c r="M2532" s="871">
        <v>0</v>
      </c>
      <c r="N2532" s="871"/>
      <c r="O2532" s="871"/>
      <c r="P2532" s="871"/>
      <c r="Q2532" s="871"/>
      <c r="R2532" s="1068">
        <f t="shared" si="254"/>
        <v>0</v>
      </c>
      <c r="S2532" s="1119"/>
      <c r="T2532" s="822"/>
    </row>
    <row r="2533" spans="1:20" s="828" customFormat="1" x14ac:dyDescent="0.25">
      <c r="A2533" s="858" t="s">
        <v>69</v>
      </c>
      <c r="B2533" s="890" t="s">
        <v>208</v>
      </c>
      <c r="C2533" s="822" t="s">
        <v>751</v>
      </c>
      <c r="D2533" s="823">
        <v>70631</v>
      </c>
      <c r="E2533" s="907">
        <v>0</v>
      </c>
      <c r="F2533" s="823" t="s">
        <v>27</v>
      </c>
      <c r="G2533" s="896" t="s">
        <v>235</v>
      </c>
      <c r="H2533" s="921"/>
      <c r="I2533" s="921">
        <v>560000</v>
      </c>
      <c r="J2533" s="921"/>
      <c r="K2533" s="830">
        <f t="shared" si="253"/>
        <v>0</v>
      </c>
      <c r="L2533" s="871"/>
      <c r="M2533" s="871">
        <v>0</v>
      </c>
      <c r="N2533" s="871"/>
      <c r="O2533" s="871"/>
      <c r="P2533" s="871"/>
      <c r="Q2533" s="871"/>
      <c r="R2533" s="1068">
        <f t="shared" si="254"/>
        <v>0</v>
      </c>
      <c r="S2533" s="1119"/>
      <c r="T2533" s="822"/>
    </row>
    <row r="2534" spans="1:20" s="828" customFormat="1" ht="60" x14ac:dyDescent="0.25">
      <c r="A2534" s="858" t="s">
        <v>69</v>
      </c>
      <c r="B2534" s="890" t="s">
        <v>474</v>
      </c>
      <c r="C2534" s="822" t="s">
        <v>164</v>
      </c>
      <c r="D2534" s="823">
        <v>70631</v>
      </c>
      <c r="E2534" s="907">
        <v>0</v>
      </c>
      <c r="F2534" s="823" t="s">
        <v>27</v>
      </c>
      <c r="G2534" s="896" t="s">
        <v>235</v>
      </c>
      <c r="H2534" s="921"/>
      <c r="I2534" s="921">
        <v>50000000</v>
      </c>
      <c r="J2534" s="921"/>
      <c r="K2534" s="830">
        <f t="shared" si="253"/>
        <v>50000000</v>
      </c>
      <c r="L2534" s="871"/>
      <c r="M2534" s="871">
        <v>50000000</v>
      </c>
      <c r="N2534" s="871"/>
      <c r="O2534" s="871">
        <v>3000000</v>
      </c>
      <c r="P2534" s="871">
        <f>Q2534-O2534</f>
        <v>750000</v>
      </c>
      <c r="Q2534" s="871">
        <v>3750000</v>
      </c>
      <c r="R2534" s="1068">
        <f t="shared" si="254"/>
        <v>46250000</v>
      </c>
      <c r="S2534" s="1119"/>
      <c r="T2534" s="1138" t="s">
        <v>2181</v>
      </c>
    </row>
    <row r="2535" spans="1:20" s="828" customFormat="1" x14ac:dyDescent="0.25">
      <c r="A2535" s="858" t="s">
        <v>69</v>
      </c>
      <c r="B2535" s="873"/>
      <c r="C2535" s="833" t="s">
        <v>26</v>
      </c>
      <c r="D2535" s="873"/>
      <c r="E2535" s="911"/>
      <c r="F2535" s="873"/>
      <c r="G2535" s="912"/>
      <c r="H2535" s="988"/>
      <c r="I2535" s="988">
        <f>SUM(I2519:I2534)</f>
        <v>256000000</v>
      </c>
      <c r="J2535" s="988"/>
      <c r="K2535" s="988">
        <f>SUM(K2519:K2534)</f>
        <v>172500000</v>
      </c>
      <c r="L2535" s="768"/>
      <c r="M2535" s="768">
        <f>SUM(M2519:M2534)</f>
        <v>172500000</v>
      </c>
      <c r="N2535" s="768"/>
      <c r="O2535" s="899">
        <f>SUM(O2519:O2534)</f>
        <v>17861625</v>
      </c>
      <c r="P2535" s="899">
        <f>SUM(P2519:P2534)</f>
        <v>33969500</v>
      </c>
      <c r="Q2535" s="899">
        <f>SUM(Q2519:Q2534)</f>
        <v>51831125</v>
      </c>
      <c r="R2535" s="1093">
        <f t="shared" si="254"/>
        <v>120668875</v>
      </c>
      <c r="S2535" s="1135"/>
      <c r="T2535" s="1003"/>
    </row>
    <row r="2536" spans="1:20" s="828" customFormat="1" x14ac:dyDescent="0.25">
      <c r="B2536" s="877"/>
      <c r="C2536" s="842"/>
      <c r="D2536" s="877"/>
      <c r="E2536" s="913"/>
      <c r="F2536" s="877"/>
      <c r="G2536" s="914"/>
      <c r="H2536" s="915"/>
      <c r="I2536" s="915"/>
      <c r="J2536" s="915"/>
      <c r="K2536" s="915"/>
      <c r="L2536" s="771"/>
      <c r="M2536" s="771"/>
      <c r="N2536" s="771"/>
      <c r="O2536" s="771"/>
      <c r="P2536" s="771"/>
      <c r="Q2536" s="771"/>
      <c r="R2536" s="1075"/>
      <c r="S2536" s="904"/>
    </row>
    <row r="2537" spans="1:20" x14ac:dyDescent="0.25">
      <c r="B2537" s="1238" t="s">
        <v>2128</v>
      </c>
      <c r="C2537" s="1238"/>
      <c r="D2537" s="1238"/>
      <c r="E2537" s="1238"/>
      <c r="F2537" s="1238"/>
      <c r="G2537" s="1238"/>
      <c r="H2537" s="1238"/>
      <c r="I2537" s="1238"/>
      <c r="J2537" s="1238"/>
      <c r="K2537" s="1238"/>
      <c r="L2537" s="1238"/>
      <c r="M2537" s="1238"/>
      <c r="N2537" s="1238"/>
      <c r="O2537" s="1238"/>
      <c r="P2537" s="1238"/>
      <c r="Q2537" s="1238"/>
      <c r="R2537" s="1238"/>
      <c r="S2537" s="1238"/>
    </row>
    <row r="2538" spans="1:20" x14ac:dyDescent="0.25">
      <c r="B2538" s="881" t="s">
        <v>1620</v>
      </c>
      <c r="C2538" s="882"/>
      <c r="D2538" s="883"/>
      <c r="E2538" s="883"/>
      <c r="F2538" s="883"/>
      <c r="G2538" s="883"/>
      <c r="H2538" s="884"/>
      <c r="I2538" s="884"/>
      <c r="J2538" s="884"/>
      <c r="K2538" s="884"/>
      <c r="L2538" s="884"/>
      <c r="M2538" s="885"/>
      <c r="N2538" s="884"/>
      <c r="O2538" s="884"/>
      <c r="P2538" s="884"/>
      <c r="Q2538" s="884"/>
      <c r="R2538" s="1074"/>
      <c r="S2538" s="886"/>
    </row>
    <row r="2539" spans="1:20" s="802" customFormat="1" ht="30" x14ac:dyDescent="0.25">
      <c r="B2539" s="1234" t="s">
        <v>970</v>
      </c>
      <c r="C2539" s="1239" t="s">
        <v>938</v>
      </c>
      <c r="D2539" s="1236" t="s">
        <v>1024</v>
      </c>
      <c r="E2539" s="1230" t="s">
        <v>1025</v>
      </c>
      <c r="F2539" s="1236" t="s">
        <v>1026</v>
      </c>
      <c r="G2539" s="1232" t="s">
        <v>1027</v>
      </c>
      <c r="H2539" s="803" t="s">
        <v>1862</v>
      </c>
      <c r="I2539" s="804" t="s">
        <v>1833</v>
      </c>
      <c r="J2539" s="803" t="s">
        <v>1862</v>
      </c>
      <c r="K2539" s="1228" t="s">
        <v>1948</v>
      </c>
      <c r="L2539" s="1228" t="s">
        <v>1947</v>
      </c>
      <c r="M2539" s="805" t="s">
        <v>1818</v>
      </c>
      <c r="N2539" s="1228" t="s">
        <v>1819</v>
      </c>
      <c r="O2539" s="806" t="s">
        <v>2115</v>
      </c>
      <c r="P2539" s="1090" t="s">
        <v>2135</v>
      </c>
      <c r="Q2539" s="1090" t="s">
        <v>2136</v>
      </c>
      <c r="R2539" s="1065" t="s">
        <v>2132</v>
      </c>
      <c r="S2539" s="807" t="s">
        <v>1850</v>
      </c>
      <c r="T2539" s="1110" t="s">
        <v>1028</v>
      </c>
    </row>
    <row r="2540" spans="1:20" s="802" customFormat="1" x14ac:dyDescent="0.25">
      <c r="B2540" s="1235"/>
      <c r="C2540" s="1240"/>
      <c r="D2540" s="1237"/>
      <c r="E2540" s="1231"/>
      <c r="F2540" s="1237"/>
      <c r="G2540" s="1233"/>
      <c r="H2540" s="808"/>
      <c r="I2540" s="808" t="s">
        <v>939</v>
      </c>
      <c r="J2540" s="808"/>
      <c r="K2540" s="1229"/>
      <c r="L2540" s="1229"/>
      <c r="M2540" s="809" t="s">
        <v>939</v>
      </c>
      <c r="N2540" s="1229"/>
      <c r="O2540" s="808" t="s">
        <v>939</v>
      </c>
      <c r="P2540" s="808" t="s">
        <v>939</v>
      </c>
      <c r="Q2540" s="808" t="s">
        <v>939</v>
      </c>
      <c r="R2540" s="1066" t="s">
        <v>939</v>
      </c>
      <c r="S2540" s="810"/>
      <c r="T2540" s="1102"/>
    </row>
    <row r="2541" spans="1:20" x14ac:dyDescent="0.25">
      <c r="A2541" s="858" t="s">
        <v>42</v>
      </c>
      <c r="B2541" s="822" t="s">
        <v>24</v>
      </c>
      <c r="C2541" s="813" t="s">
        <v>290</v>
      </c>
      <c r="D2541" s="829" t="s">
        <v>1</v>
      </c>
      <c r="E2541" s="968">
        <v>0</v>
      </c>
      <c r="F2541" s="829">
        <v>23510200</v>
      </c>
      <c r="G2541" s="829" t="s">
        <v>266</v>
      </c>
      <c r="H2541" s="1042">
        <v>8580097.75</v>
      </c>
      <c r="I2541" s="1042">
        <v>11591438</v>
      </c>
      <c r="J2541" s="1042">
        <v>8580097.75</v>
      </c>
      <c r="K2541" s="818">
        <f t="shared" ref="K2541:K2550" si="255">M2541-L2541</f>
        <v>15341772.600000001</v>
      </c>
      <c r="L2541" s="818"/>
      <c r="M2541" s="819">
        <v>15341772.600000001</v>
      </c>
      <c r="N2541" s="818"/>
      <c r="O2541" s="818"/>
      <c r="P2541" s="818">
        <f>Q2541-O2541</f>
        <v>4750330</v>
      </c>
      <c r="Q2541" s="818">
        <v>4750330</v>
      </c>
      <c r="R2541" s="1068">
        <f>M2541-Q2541</f>
        <v>10591442.600000001</v>
      </c>
      <c r="S2541" s="909"/>
      <c r="T2541" s="1117"/>
    </row>
    <row r="2542" spans="1:20" x14ac:dyDescent="0.25">
      <c r="A2542" s="858" t="s">
        <v>42</v>
      </c>
      <c r="B2542" s="938" t="s">
        <v>2</v>
      </c>
      <c r="C2542" s="822" t="s">
        <v>60</v>
      </c>
      <c r="D2542" s="823">
        <v>70611</v>
      </c>
      <c r="E2542" s="968">
        <v>0</v>
      </c>
      <c r="F2542" s="829">
        <v>23510200</v>
      </c>
      <c r="G2542" s="829" t="s">
        <v>266</v>
      </c>
      <c r="H2542" s="972">
        <v>3500000</v>
      </c>
      <c r="I2542" s="972">
        <v>2500000</v>
      </c>
      <c r="J2542" s="972">
        <v>3500000</v>
      </c>
      <c r="K2542" s="830">
        <f t="shared" si="255"/>
        <v>5000000</v>
      </c>
      <c r="L2542" s="830"/>
      <c r="M2542" s="826">
        <v>5000000</v>
      </c>
      <c r="N2542" s="830"/>
      <c r="O2542" s="830">
        <v>500000</v>
      </c>
      <c r="P2542" s="830">
        <f>Q2542-O2542</f>
        <v>0</v>
      </c>
      <c r="Q2542" s="830">
        <v>500000</v>
      </c>
      <c r="R2542" s="1068">
        <f t="shared" ref="R2542:R2551" si="256">M2542-Q2542</f>
        <v>4500000</v>
      </c>
      <c r="S2542" s="909"/>
      <c r="T2542" s="1104"/>
    </row>
    <row r="2543" spans="1:20" x14ac:dyDescent="0.25">
      <c r="A2543" s="858" t="s">
        <v>42</v>
      </c>
      <c r="B2543" s="822" t="s">
        <v>67</v>
      </c>
      <c r="C2543" s="822" t="s">
        <v>92</v>
      </c>
      <c r="D2543" s="823">
        <v>70611</v>
      </c>
      <c r="E2543" s="968">
        <v>0</v>
      </c>
      <c r="F2543" s="829">
        <v>23510200</v>
      </c>
      <c r="G2543" s="829" t="s">
        <v>266</v>
      </c>
      <c r="H2543" s="972"/>
      <c r="I2543" s="972">
        <v>300000</v>
      </c>
      <c r="J2543" s="972"/>
      <c r="K2543" s="830">
        <f t="shared" si="255"/>
        <v>300000</v>
      </c>
      <c r="L2543" s="830"/>
      <c r="M2543" s="826">
        <v>300000</v>
      </c>
      <c r="N2543" s="830"/>
      <c r="O2543" s="830"/>
      <c r="P2543" s="830">
        <f t="shared" ref="P2543:P2550" si="257">Q2543-O2543</f>
        <v>200000</v>
      </c>
      <c r="Q2543" s="830">
        <v>200000</v>
      </c>
      <c r="R2543" s="1068">
        <f t="shared" si="256"/>
        <v>100000</v>
      </c>
      <c r="S2543" s="909"/>
      <c r="T2543" s="1104"/>
    </row>
    <row r="2544" spans="1:20" x14ac:dyDescent="0.25">
      <c r="A2544" s="858" t="s">
        <v>42</v>
      </c>
      <c r="B2544" s="822" t="s">
        <v>3</v>
      </c>
      <c r="C2544" s="822" t="s">
        <v>4</v>
      </c>
      <c r="D2544" s="823">
        <v>70611</v>
      </c>
      <c r="E2544" s="968">
        <v>0</v>
      </c>
      <c r="F2544" s="829">
        <v>23510200</v>
      </c>
      <c r="G2544" s="829" t="s">
        <v>266</v>
      </c>
      <c r="H2544" s="972"/>
      <c r="I2544" s="972">
        <v>1500000</v>
      </c>
      <c r="J2544" s="972"/>
      <c r="K2544" s="830">
        <f t="shared" si="255"/>
        <v>1500000</v>
      </c>
      <c r="L2544" s="830"/>
      <c r="M2544" s="826">
        <v>1500000</v>
      </c>
      <c r="N2544" s="830"/>
      <c r="O2544" s="830"/>
      <c r="P2544" s="830">
        <f t="shared" si="257"/>
        <v>700000</v>
      </c>
      <c r="Q2544" s="830">
        <v>700000</v>
      </c>
      <c r="R2544" s="1068">
        <f t="shared" si="256"/>
        <v>800000</v>
      </c>
      <c r="S2544" s="909"/>
      <c r="T2544" s="1104"/>
    </row>
    <row r="2545" spans="1:20" x14ac:dyDescent="0.25">
      <c r="A2545" s="858" t="s">
        <v>42</v>
      </c>
      <c r="B2545" s="822" t="s">
        <v>32</v>
      </c>
      <c r="C2545" s="822" t="s">
        <v>33</v>
      </c>
      <c r="D2545" s="823">
        <v>70611</v>
      </c>
      <c r="E2545" s="968">
        <v>0</v>
      </c>
      <c r="F2545" s="829">
        <v>23510200</v>
      </c>
      <c r="G2545" s="829" t="s">
        <v>266</v>
      </c>
      <c r="H2545" s="972"/>
      <c r="I2545" s="972">
        <v>9000000</v>
      </c>
      <c r="J2545" s="972"/>
      <c r="K2545" s="830">
        <f t="shared" si="255"/>
        <v>3000000</v>
      </c>
      <c r="L2545" s="830"/>
      <c r="M2545" s="826">
        <v>3000000</v>
      </c>
      <c r="N2545" s="830"/>
      <c r="O2545" s="830">
        <v>1500000</v>
      </c>
      <c r="P2545" s="830">
        <f t="shared" si="257"/>
        <v>0</v>
      </c>
      <c r="Q2545" s="830">
        <v>1500000</v>
      </c>
      <c r="R2545" s="1068">
        <f t="shared" si="256"/>
        <v>1500000</v>
      </c>
      <c r="S2545" s="909"/>
      <c r="T2545" s="1104"/>
    </row>
    <row r="2546" spans="1:20" x14ac:dyDescent="0.25">
      <c r="A2546" s="858" t="s">
        <v>42</v>
      </c>
      <c r="B2546" s="938" t="s">
        <v>11</v>
      </c>
      <c r="C2546" s="822" t="s">
        <v>1346</v>
      </c>
      <c r="D2546" s="823">
        <v>70611</v>
      </c>
      <c r="E2546" s="968">
        <v>0</v>
      </c>
      <c r="F2546" s="829">
        <v>23510200</v>
      </c>
      <c r="G2546" s="829" t="s">
        <v>266</v>
      </c>
      <c r="H2546" s="972">
        <v>500000</v>
      </c>
      <c r="I2546" s="972">
        <v>1200000</v>
      </c>
      <c r="J2546" s="972">
        <v>500000</v>
      </c>
      <c r="K2546" s="830">
        <f t="shared" si="255"/>
        <v>1200000</v>
      </c>
      <c r="L2546" s="830"/>
      <c r="M2546" s="826">
        <v>1200000</v>
      </c>
      <c r="N2546" s="830"/>
      <c r="O2546" s="830">
        <v>1000000</v>
      </c>
      <c r="P2546" s="830">
        <f t="shared" si="257"/>
        <v>0</v>
      </c>
      <c r="Q2546" s="830">
        <v>1000000</v>
      </c>
      <c r="R2546" s="1068">
        <f t="shared" si="256"/>
        <v>200000</v>
      </c>
      <c r="S2546" s="909"/>
      <c r="T2546" s="1104"/>
    </row>
    <row r="2547" spans="1:20" x14ac:dyDescent="0.25">
      <c r="A2547" s="858" t="s">
        <v>42</v>
      </c>
      <c r="B2547" s="822" t="s">
        <v>15</v>
      </c>
      <c r="C2547" s="822" t="s">
        <v>436</v>
      </c>
      <c r="D2547" s="823">
        <v>70611</v>
      </c>
      <c r="E2547" s="968">
        <v>0</v>
      </c>
      <c r="F2547" s="829">
        <v>23510200</v>
      </c>
      <c r="G2547" s="829" t="s">
        <v>266</v>
      </c>
      <c r="H2547" s="972">
        <v>500000</v>
      </c>
      <c r="I2547" s="972">
        <v>1000000</v>
      </c>
      <c r="J2547" s="972">
        <v>500000</v>
      </c>
      <c r="K2547" s="830">
        <f t="shared" si="255"/>
        <v>500000</v>
      </c>
      <c r="L2547" s="830"/>
      <c r="M2547" s="826">
        <v>500000</v>
      </c>
      <c r="N2547" s="830"/>
      <c r="O2547" s="830"/>
      <c r="P2547" s="830">
        <f t="shared" si="257"/>
        <v>300000</v>
      </c>
      <c r="Q2547" s="830">
        <v>300000</v>
      </c>
      <c r="R2547" s="1068">
        <f t="shared" si="256"/>
        <v>200000</v>
      </c>
      <c r="S2547" s="909"/>
      <c r="T2547" s="1104"/>
    </row>
    <row r="2548" spans="1:20" x14ac:dyDescent="0.25">
      <c r="A2548" s="858" t="s">
        <v>42</v>
      </c>
      <c r="B2548" s="822" t="s">
        <v>17</v>
      </c>
      <c r="C2548" s="822" t="s">
        <v>18</v>
      </c>
      <c r="D2548" s="823">
        <v>70611</v>
      </c>
      <c r="E2548" s="968">
        <v>0</v>
      </c>
      <c r="F2548" s="829">
        <v>23510200</v>
      </c>
      <c r="G2548" s="829" t="s">
        <v>266</v>
      </c>
      <c r="H2548" s="972">
        <v>1000000</v>
      </c>
      <c r="I2548" s="972">
        <v>2100000</v>
      </c>
      <c r="J2548" s="972">
        <v>1000000</v>
      </c>
      <c r="K2548" s="830">
        <f t="shared" si="255"/>
        <v>1500000</v>
      </c>
      <c r="L2548" s="830"/>
      <c r="M2548" s="826">
        <v>1500000</v>
      </c>
      <c r="N2548" s="830"/>
      <c r="O2548" s="830">
        <v>1000000</v>
      </c>
      <c r="P2548" s="830">
        <f t="shared" si="257"/>
        <v>0</v>
      </c>
      <c r="Q2548" s="830">
        <v>1000000</v>
      </c>
      <c r="R2548" s="1068">
        <f t="shared" si="256"/>
        <v>500000</v>
      </c>
      <c r="S2548" s="909"/>
      <c r="T2548" s="1104"/>
    </row>
    <row r="2549" spans="1:20" x14ac:dyDescent="0.25">
      <c r="A2549" s="858" t="s">
        <v>42</v>
      </c>
      <c r="B2549" s="822" t="s">
        <v>19</v>
      </c>
      <c r="C2549" s="822" t="s">
        <v>20</v>
      </c>
      <c r="D2549" s="823">
        <v>70611</v>
      </c>
      <c r="E2549" s="968">
        <v>0</v>
      </c>
      <c r="F2549" s="829">
        <v>23510200</v>
      </c>
      <c r="G2549" s="829" t="s">
        <v>266</v>
      </c>
      <c r="H2549" s="972"/>
      <c r="I2549" s="972">
        <v>200000</v>
      </c>
      <c r="J2549" s="972"/>
      <c r="K2549" s="830">
        <f t="shared" si="255"/>
        <v>10000</v>
      </c>
      <c r="L2549" s="830"/>
      <c r="M2549" s="826">
        <v>10000</v>
      </c>
      <c r="N2549" s="830"/>
      <c r="O2549" s="830"/>
      <c r="P2549" s="830">
        <f t="shared" si="257"/>
        <v>0</v>
      </c>
      <c r="Q2549" s="830"/>
      <c r="R2549" s="1068">
        <f t="shared" si="256"/>
        <v>10000</v>
      </c>
      <c r="S2549" s="909"/>
      <c r="T2549" s="1104"/>
    </row>
    <row r="2550" spans="1:20" x14ac:dyDescent="0.25">
      <c r="A2550" s="858" t="s">
        <v>42</v>
      </c>
      <c r="B2550" s="822" t="s">
        <v>37</v>
      </c>
      <c r="C2550" s="822" t="s">
        <v>38</v>
      </c>
      <c r="D2550" s="823">
        <v>70611</v>
      </c>
      <c r="E2550" s="968">
        <v>0</v>
      </c>
      <c r="F2550" s="829">
        <v>23510200</v>
      </c>
      <c r="G2550" s="829" t="s">
        <v>266</v>
      </c>
      <c r="H2550" s="972"/>
      <c r="I2550" s="972">
        <v>1200000</v>
      </c>
      <c r="J2550" s="972"/>
      <c r="K2550" s="830">
        <f t="shared" si="255"/>
        <v>500000</v>
      </c>
      <c r="L2550" s="830"/>
      <c r="M2550" s="826">
        <v>500000</v>
      </c>
      <c r="N2550" s="830"/>
      <c r="O2550" s="830"/>
      <c r="P2550" s="830">
        <f t="shared" si="257"/>
        <v>300000</v>
      </c>
      <c r="Q2550" s="830">
        <v>300000</v>
      </c>
      <c r="R2550" s="1068">
        <f t="shared" si="256"/>
        <v>200000</v>
      </c>
      <c r="S2550" s="909"/>
      <c r="T2550" s="1104"/>
    </row>
    <row r="2551" spans="1:20" x14ac:dyDescent="0.25">
      <c r="A2551" s="858" t="s">
        <v>42</v>
      </c>
      <c r="B2551" s="833"/>
      <c r="C2551" s="833" t="s">
        <v>312</v>
      </c>
      <c r="D2551" s="834"/>
      <c r="E2551" s="946"/>
      <c r="F2551" s="834"/>
      <c r="G2551" s="834"/>
      <c r="H2551" s="1004">
        <f>SUM(H2542:H2550)</f>
        <v>5500000</v>
      </c>
      <c r="I2551" s="1004">
        <f>SUM(I2542:I2550)</f>
        <v>19000000</v>
      </c>
      <c r="J2551" s="1004">
        <f>SUM(J2542:J2550)</f>
        <v>5500000</v>
      </c>
      <c r="K2551" s="1004">
        <f>SUM(K2542:K2550)</f>
        <v>13510000</v>
      </c>
      <c r="L2551" s="837"/>
      <c r="M2551" s="838">
        <f>SUM(M2542:M2550)</f>
        <v>13510000</v>
      </c>
      <c r="N2551" s="837"/>
      <c r="O2551" s="959">
        <f>SUM(O2542:O2550)</f>
        <v>4000000</v>
      </c>
      <c r="P2551" s="959">
        <f>SUM(P2542:P2550)</f>
        <v>1500000</v>
      </c>
      <c r="Q2551" s="959">
        <f>SUM(Q2542:Q2550)</f>
        <v>5500000</v>
      </c>
      <c r="R2551" s="1093">
        <f t="shared" si="256"/>
        <v>8010000</v>
      </c>
      <c r="S2551" s="840"/>
      <c r="T2551" s="1106"/>
    </row>
    <row r="2552" spans="1:20" x14ac:dyDescent="0.25">
      <c r="A2552" s="858"/>
      <c r="B2552" s="842"/>
      <c r="C2552" s="842"/>
      <c r="D2552" s="843"/>
      <c r="E2552" s="948"/>
      <c r="F2552" s="843"/>
      <c r="G2552" s="843"/>
      <c r="H2552" s="895"/>
      <c r="I2552" s="895"/>
      <c r="J2552" s="895"/>
      <c r="K2552" s="895"/>
      <c r="L2552" s="846"/>
      <c r="M2552" s="847"/>
      <c r="N2552" s="846"/>
      <c r="O2552" s="846"/>
      <c r="P2552" s="846"/>
      <c r="Q2552" s="846"/>
      <c r="S2552" s="848"/>
    </row>
    <row r="2553" spans="1:20" x14ac:dyDescent="0.25">
      <c r="B2553" s="1238" t="s">
        <v>2129</v>
      </c>
      <c r="C2553" s="1238"/>
      <c r="D2553" s="1238"/>
      <c r="E2553" s="1238"/>
      <c r="F2553" s="1238"/>
      <c r="G2553" s="1238"/>
      <c r="H2553" s="1238"/>
      <c r="I2553" s="1238"/>
      <c r="J2553" s="1238"/>
      <c r="K2553" s="1238"/>
      <c r="L2553" s="1238"/>
      <c r="M2553" s="1238"/>
      <c r="N2553" s="1238"/>
      <c r="O2553" s="1238"/>
      <c r="P2553" s="1238"/>
      <c r="Q2553" s="1238"/>
      <c r="R2553" s="1238"/>
      <c r="S2553" s="1238"/>
    </row>
    <row r="2554" spans="1:20" x14ac:dyDescent="0.25">
      <c r="B2554" s="881" t="s">
        <v>1620</v>
      </c>
      <c r="C2554" s="882"/>
      <c r="D2554" s="883"/>
      <c r="E2554" s="883"/>
      <c r="F2554" s="883"/>
      <c r="G2554" s="883"/>
      <c r="H2554" s="884"/>
      <c r="I2554" s="884"/>
      <c r="J2554" s="884"/>
      <c r="K2554" s="884"/>
      <c r="L2554" s="884"/>
      <c r="M2554" s="885"/>
      <c r="N2554" s="884"/>
      <c r="O2554" s="884"/>
      <c r="P2554" s="884"/>
      <c r="Q2554" s="884"/>
      <c r="R2554" s="1074"/>
      <c r="S2554" s="886"/>
    </row>
    <row r="2555" spans="1:20" s="802" customFormat="1" ht="30" x14ac:dyDescent="0.25">
      <c r="B2555" s="1234" t="s">
        <v>970</v>
      </c>
      <c r="C2555" s="1239" t="s">
        <v>938</v>
      </c>
      <c r="D2555" s="1236" t="s">
        <v>1024</v>
      </c>
      <c r="E2555" s="1230" t="s">
        <v>1025</v>
      </c>
      <c r="F2555" s="1236" t="s">
        <v>1026</v>
      </c>
      <c r="G2555" s="1232" t="s">
        <v>1027</v>
      </c>
      <c r="H2555" s="803" t="s">
        <v>1862</v>
      </c>
      <c r="I2555" s="804" t="s">
        <v>1833</v>
      </c>
      <c r="J2555" s="803" t="s">
        <v>1862</v>
      </c>
      <c r="K2555" s="1228" t="s">
        <v>1948</v>
      </c>
      <c r="L2555" s="1228" t="s">
        <v>1947</v>
      </c>
      <c r="M2555" s="805" t="s">
        <v>1818</v>
      </c>
      <c r="N2555" s="1228" t="s">
        <v>1819</v>
      </c>
      <c r="O2555" s="806" t="s">
        <v>2115</v>
      </c>
      <c r="P2555" s="1090" t="s">
        <v>2135</v>
      </c>
      <c r="Q2555" s="1090" t="s">
        <v>2136</v>
      </c>
      <c r="R2555" s="1065" t="s">
        <v>2132</v>
      </c>
      <c r="S2555" s="807" t="s">
        <v>1850</v>
      </c>
      <c r="T2555" s="1110" t="s">
        <v>1028</v>
      </c>
    </row>
    <row r="2556" spans="1:20" s="802" customFormat="1" x14ac:dyDescent="0.25">
      <c r="B2556" s="1235"/>
      <c r="C2556" s="1240"/>
      <c r="D2556" s="1237"/>
      <c r="E2556" s="1231"/>
      <c r="F2556" s="1237"/>
      <c r="G2556" s="1233"/>
      <c r="H2556" s="808"/>
      <c r="I2556" s="808" t="s">
        <v>939</v>
      </c>
      <c r="J2556" s="808"/>
      <c r="K2556" s="1229"/>
      <c r="L2556" s="1229"/>
      <c r="M2556" s="809" t="s">
        <v>939</v>
      </c>
      <c r="N2556" s="1229"/>
      <c r="O2556" s="808" t="s">
        <v>939</v>
      </c>
      <c r="P2556" s="808" t="s">
        <v>939</v>
      </c>
      <c r="Q2556" s="808" t="s">
        <v>939</v>
      </c>
      <c r="R2556" s="1066" t="s">
        <v>939</v>
      </c>
      <c r="S2556" s="810"/>
      <c r="T2556" s="1102"/>
    </row>
    <row r="2557" spans="1:20" s="842" customFormat="1" ht="75" x14ac:dyDescent="0.25">
      <c r="A2557" s="858" t="s">
        <v>42</v>
      </c>
      <c r="B2557" s="823" t="s">
        <v>253</v>
      </c>
      <c r="C2557" s="822" t="s">
        <v>238</v>
      </c>
      <c r="D2557" s="823">
        <v>70611</v>
      </c>
      <c r="E2557" s="907">
        <v>0</v>
      </c>
      <c r="F2557" s="823" t="s">
        <v>27</v>
      </c>
      <c r="G2557" s="896" t="s">
        <v>235</v>
      </c>
      <c r="H2557" s="921"/>
      <c r="I2557" s="921">
        <v>22000000</v>
      </c>
      <c r="J2557" s="921"/>
      <c r="K2557" s="830">
        <f t="shared" ref="K2557:K2562" si="258">M2557-L2557</f>
        <v>22000000</v>
      </c>
      <c r="L2557" s="826"/>
      <c r="M2557" s="826">
        <v>22000000</v>
      </c>
      <c r="N2557" s="826"/>
      <c r="O2557" s="826"/>
      <c r="P2557" s="826">
        <f>Q2557-O2557</f>
        <v>5350000</v>
      </c>
      <c r="Q2557" s="826">
        <v>5350000</v>
      </c>
      <c r="R2557" s="1068">
        <f>M2557-Q2557</f>
        <v>16650000</v>
      </c>
      <c r="S2557" s="1119"/>
      <c r="T2557" s="1137" t="s">
        <v>2183</v>
      </c>
    </row>
    <row r="2558" spans="1:20" s="828" customFormat="1" x14ac:dyDescent="0.25">
      <c r="A2558" s="858" t="s">
        <v>42</v>
      </c>
      <c r="B2558" s="890" t="s">
        <v>212</v>
      </c>
      <c r="C2558" s="822" t="s">
        <v>676</v>
      </c>
      <c r="D2558" s="823">
        <v>70611</v>
      </c>
      <c r="E2558" s="907">
        <v>0</v>
      </c>
      <c r="F2558" s="823" t="s">
        <v>27</v>
      </c>
      <c r="G2558" s="896" t="s">
        <v>235</v>
      </c>
      <c r="H2558" s="921"/>
      <c r="I2558" s="921">
        <v>55000000</v>
      </c>
      <c r="J2558" s="921"/>
      <c r="K2558" s="830">
        <f t="shared" si="258"/>
        <v>25000000</v>
      </c>
      <c r="L2558" s="826"/>
      <c r="M2558" s="826">
        <v>25000000</v>
      </c>
      <c r="N2558" s="826"/>
      <c r="O2558" s="826"/>
      <c r="P2558" s="826"/>
      <c r="Q2558" s="826"/>
      <c r="R2558" s="1068">
        <f t="shared" ref="R2558:R2563" si="259">M2558-Q2558</f>
        <v>25000000</v>
      </c>
      <c r="S2558" s="1119"/>
      <c r="T2558" s="822"/>
    </row>
    <row r="2559" spans="1:20" s="828" customFormat="1" x14ac:dyDescent="0.25">
      <c r="A2559" s="858" t="s">
        <v>42</v>
      </c>
      <c r="B2559" s="823" t="s">
        <v>161</v>
      </c>
      <c r="C2559" s="822" t="s">
        <v>233</v>
      </c>
      <c r="D2559" s="823">
        <v>70611</v>
      </c>
      <c r="E2559" s="907">
        <v>0</v>
      </c>
      <c r="F2559" s="823" t="s">
        <v>27</v>
      </c>
      <c r="G2559" s="896" t="s">
        <v>235</v>
      </c>
      <c r="H2559" s="921">
        <v>5000000</v>
      </c>
      <c r="I2559" s="921">
        <v>20000000</v>
      </c>
      <c r="J2559" s="921">
        <v>5000000</v>
      </c>
      <c r="K2559" s="830">
        <f t="shared" si="258"/>
        <v>10000000</v>
      </c>
      <c r="L2559" s="921"/>
      <c r="M2559" s="921">
        <v>10000000</v>
      </c>
      <c r="N2559" s="921"/>
      <c r="O2559" s="921">
        <v>5000000</v>
      </c>
      <c r="P2559" s="921">
        <f>Q2559-O2559</f>
        <v>0</v>
      </c>
      <c r="Q2559" s="921">
        <v>5000000</v>
      </c>
      <c r="R2559" s="1068">
        <f t="shared" si="259"/>
        <v>5000000</v>
      </c>
      <c r="S2559" s="1119"/>
      <c r="T2559" s="822" t="s">
        <v>2185</v>
      </c>
    </row>
    <row r="2560" spans="1:20" s="828" customFormat="1" x14ac:dyDescent="0.25">
      <c r="A2560" s="858" t="s">
        <v>42</v>
      </c>
      <c r="B2560" s="890" t="s">
        <v>158</v>
      </c>
      <c r="C2560" s="822" t="s">
        <v>366</v>
      </c>
      <c r="D2560" s="823">
        <v>70611</v>
      </c>
      <c r="E2560" s="907">
        <v>0</v>
      </c>
      <c r="F2560" s="823" t="s">
        <v>27</v>
      </c>
      <c r="G2560" s="896" t="s">
        <v>235</v>
      </c>
      <c r="H2560" s="921"/>
      <c r="I2560" s="921">
        <v>3000000</v>
      </c>
      <c r="J2560" s="921"/>
      <c r="K2560" s="830">
        <f t="shared" si="258"/>
        <v>0</v>
      </c>
      <c r="L2560" s="826"/>
      <c r="M2560" s="826">
        <v>0</v>
      </c>
      <c r="N2560" s="826"/>
      <c r="O2560" s="826"/>
      <c r="P2560" s="826"/>
      <c r="Q2560" s="826"/>
      <c r="R2560" s="1068">
        <f t="shared" si="259"/>
        <v>0</v>
      </c>
      <c r="S2560" s="1119"/>
      <c r="T2560" s="822"/>
    </row>
    <row r="2561" spans="1:20" s="828" customFormat="1" x14ac:dyDescent="0.25">
      <c r="A2561" s="858" t="s">
        <v>42</v>
      </c>
      <c r="B2561" s="890" t="s">
        <v>469</v>
      </c>
      <c r="C2561" s="822" t="s">
        <v>162</v>
      </c>
      <c r="D2561" s="823">
        <v>70611</v>
      </c>
      <c r="E2561" s="907">
        <v>0</v>
      </c>
      <c r="F2561" s="823" t="s">
        <v>27</v>
      </c>
      <c r="G2561" s="896" t="s">
        <v>235</v>
      </c>
      <c r="H2561" s="921"/>
      <c r="I2561" s="921"/>
      <c r="J2561" s="921"/>
      <c r="K2561" s="830">
        <f t="shared" si="258"/>
        <v>30000000</v>
      </c>
      <c r="L2561" s="826"/>
      <c r="M2561" s="826">
        <v>30000000</v>
      </c>
      <c r="N2561" s="826"/>
      <c r="O2561" s="826"/>
      <c r="P2561" s="826"/>
      <c r="Q2561" s="826"/>
      <c r="R2561" s="1068">
        <f t="shared" si="259"/>
        <v>30000000</v>
      </c>
      <c r="S2561" s="1119"/>
      <c r="T2561" s="822"/>
    </row>
    <row r="2562" spans="1:20" s="828" customFormat="1" ht="45" x14ac:dyDescent="0.25">
      <c r="A2562" s="858" t="s">
        <v>42</v>
      </c>
      <c r="B2562" s="890" t="s">
        <v>467</v>
      </c>
      <c r="C2562" s="822" t="s">
        <v>163</v>
      </c>
      <c r="D2562" s="823">
        <v>70611</v>
      </c>
      <c r="E2562" s="907">
        <v>0</v>
      </c>
      <c r="F2562" s="823" t="s">
        <v>27</v>
      </c>
      <c r="G2562" s="896" t="s">
        <v>235</v>
      </c>
      <c r="H2562" s="921">
        <v>2500000</v>
      </c>
      <c r="I2562" s="921">
        <v>3000000</v>
      </c>
      <c r="J2562" s="921">
        <v>2500000</v>
      </c>
      <c r="K2562" s="830">
        <f t="shared" si="258"/>
        <v>200000000</v>
      </c>
      <c r="L2562" s="826"/>
      <c r="M2562" s="826">
        <v>200000000</v>
      </c>
      <c r="N2562" s="826"/>
      <c r="O2562" s="826">
        <v>50484063</v>
      </c>
      <c r="P2562" s="826">
        <f>Q2562-O2562</f>
        <v>52984061.5</v>
      </c>
      <c r="Q2562" s="826">
        <v>103468124.5</v>
      </c>
      <c r="R2562" s="1068">
        <f t="shared" si="259"/>
        <v>96531875.5</v>
      </c>
      <c r="S2562" s="1119"/>
      <c r="T2562" s="1131" t="s">
        <v>2184</v>
      </c>
    </row>
    <row r="2563" spans="1:20" s="828" customFormat="1" x14ac:dyDescent="0.25">
      <c r="A2563" s="858" t="s">
        <v>42</v>
      </c>
      <c r="B2563" s="949"/>
      <c r="C2563" s="833" t="s">
        <v>26</v>
      </c>
      <c r="D2563" s="887"/>
      <c r="E2563" s="897"/>
      <c r="F2563" s="887"/>
      <c r="G2563" s="898"/>
      <c r="H2563" s="988">
        <f>SUM(H2557:H2562)</f>
        <v>7500000</v>
      </c>
      <c r="I2563" s="988">
        <f>SUM(I2557:I2562)</f>
        <v>103000000</v>
      </c>
      <c r="J2563" s="988">
        <f>SUM(J2557:J2562)</f>
        <v>7500000</v>
      </c>
      <c r="K2563" s="988">
        <f>SUM(K2557:K2562)</f>
        <v>287000000</v>
      </c>
      <c r="L2563" s="768"/>
      <c r="M2563" s="768">
        <f>SUM(M2557:M2562)</f>
        <v>287000000</v>
      </c>
      <c r="N2563" s="768"/>
      <c r="O2563" s="899">
        <f>SUM(O2557:O2562)</f>
        <v>55484063</v>
      </c>
      <c r="P2563" s="899">
        <f>SUM(P2557:P2562)</f>
        <v>58334061.5</v>
      </c>
      <c r="Q2563" s="899">
        <f>SUM(Q2557:Q2562)</f>
        <v>113818124.5</v>
      </c>
      <c r="R2563" s="1093">
        <f t="shared" si="259"/>
        <v>173181875.5</v>
      </c>
      <c r="S2563" s="1141"/>
      <c r="T2563" s="1003"/>
    </row>
    <row r="2564" spans="1:20" x14ac:dyDescent="0.25">
      <c r="B2564" s="1238" t="s">
        <v>2128</v>
      </c>
      <c r="C2564" s="1238"/>
      <c r="D2564" s="1238"/>
      <c r="E2564" s="1238"/>
      <c r="F2564" s="1238"/>
      <c r="G2564" s="1238"/>
      <c r="H2564" s="1238"/>
      <c r="I2564" s="1238"/>
      <c r="J2564" s="1238"/>
      <c r="K2564" s="1238"/>
      <c r="L2564" s="1238"/>
      <c r="M2564" s="1238"/>
      <c r="N2564" s="1238"/>
      <c r="O2564" s="1238"/>
      <c r="P2564" s="1238"/>
      <c r="Q2564" s="1238"/>
      <c r="R2564" s="1238"/>
      <c r="S2564" s="1238"/>
    </row>
    <row r="2565" spans="1:20" x14ac:dyDescent="0.25">
      <c r="B2565" s="881" t="s">
        <v>1621</v>
      </c>
      <c r="C2565" s="882"/>
      <c r="D2565" s="883"/>
      <c r="E2565" s="883"/>
      <c r="F2565" s="883"/>
      <c r="G2565" s="883"/>
      <c r="H2565" s="884"/>
      <c r="I2565" s="884"/>
      <c r="J2565" s="884"/>
      <c r="K2565" s="884"/>
      <c r="L2565" s="884"/>
      <c r="M2565" s="885"/>
      <c r="N2565" s="884"/>
      <c r="O2565" s="884"/>
      <c r="P2565" s="884"/>
      <c r="Q2565" s="884"/>
      <c r="R2565" s="1074"/>
      <c r="S2565" s="886"/>
    </row>
    <row r="2566" spans="1:20" s="802" customFormat="1" ht="30" x14ac:dyDescent="0.25">
      <c r="B2566" s="1234" t="s">
        <v>970</v>
      </c>
      <c r="C2566" s="1239" t="s">
        <v>938</v>
      </c>
      <c r="D2566" s="1236" t="s">
        <v>1024</v>
      </c>
      <c r="E2566" s="1230" t="s">
        <v>1025</v>
      </c>
      <c r="F2566" s="1236" t="s">
        <v>1026</v>
      </c>
      <c r="G2566" s="1232" t="s">
        <v>1027</v>
      </c>
      <c r="H2566" s="803" t="s">
        <v>1862</v>
      </c>
      <c r="I2566" s="804" t="s">
        <v>1833</v>
      </c>
      <c r="J2566" s="803" t="s">
        <v>1862</v>
      </c>
      <c r="K2566" s="1228" t="s">
        <v>1948</v>
      </c>
      <c r="L2566" s="1228" t="s">
        <v>1947</v>
      </c>
      <c r="M2566" s="805" t="s">
        <v>1818</v>
      </c>
      <c r="N2566" s="1228" t="s">
        <v>1819</v>
      </c>
      <c r="O2566" s="806" t="s">
        <v>2115</v>
      </c>
      <c r="P2566" s="1090" t="s">
        <v>2135</v>
      </c>
      <c r="Q2566" s="1090" t="s">
        <v>2136</v>
      </c>
      <c r="R2566" s="1065" t="s">
        <v>2132</v>
      </c>
      <c r="S2566" s="807" t="s">
        <v>1850</v>
      </c>
      <c r="T2566" s="1110" t="s">
        <v>1028</v>
      </c>
    </row>
    <row r="2567" spans="1:20" s="802" customFormat="1" x14ac:dyDescent="0.25">
      <c r="B2567" s="1235"/>
      <c r="C2567" s="1240"/>
      <c r="D2567" s="1237"/>
      <c r="E2567" s="1231"/>
      <c r="F2567" s="1237"/>
      <c r="G2567" s="1233"/>
      <c r="H2567" s="808"/>
      <c r="I2567" s="808" t="s">
        <v>939</v>
      </c>
      <c r="J2567" s="808"/>
      <c r="K2567" s="1229"/>
      <c r="L2567" s="1229"/>
      <c r="M2567" s="809" t="s">
        <v>939</v>
      </c>
      <c r="N2567" s="1229"/>
      <c r="O2567" s="808" t="s">
        <v>939</v>
      </c>
      <c r="P2567" s="808" t="s">
        <v>939</v>
      </c>
      <c r="Q2567" s="808" t="s">
        <v>939</v>
      </c>
      <c r="R2567" s="1066" t="s">
        <v>939</v>
      </c>
      <c r="S2567" s="810"/>
      <c r="T2567" s="1102"/>
    </row>
    <row r="2568" spans="1:20" x14ac:dyDescent="0.25">
      <c r="A2568" s="858" t="s">
        <v>599</v>
      </c>
      <c r="B2568" s="812" t="s">
        <v>24</v>
      </c>
      <c r="C2568" s="813" t="s">
        <v>290</v>
      </c>
      <c r="D2568" s="814" t="s">
        <v>1</v>
      </c>
      <c r="E2568" s="968">
        <v>0</v>
      </c>
      <c r="F2568" s="816" t="s">
        <v>27</v>
      </c>
      <c r="G2568" s="817" t="s">
        <v>266</v>
      </c>
      <c r="H2568" s="1007">
        <v>15471730</v>
      </c>
      <c r="I2568" s="1007">
        <v>43996550</v>
      </c>
      <c r="J2568" s="1007">
        <v>15471730</v>
      </c>
      <c r="K2568" s="818">
        <f t="shared" ref="K2568:K2578" si="260">M2568-L2568</f>
        <v>43996550</v>
      </c>
      <c r="L2568" s="818"/>
      <c r="M2568" s="819">
        <v>43996550</v>
      </c>
      <c r="N2568" s="818"/>
      <c r="O2568" s="818">
        <v>18434788</v>
      </c>
      <c r="P2568" s="818">
        <f>Q2568-O2568</f>
        <v>8454778.4800000004</v>
      </c>
      <c r="Q2568" s="818">
        <v>26889566.48</v>
      </c>
      <c r="R2568" s="1068">
        <f>M2568-Q2568</f>
        <v>17106983.52</v>
      </c>
      <c r="S2568" s="909"/>
      <c r="T2568" s="1117"/>
    </row>
    <row r="2569" spans="1:20" x14ac:dyDescent="0.25">
      <c r="A2569" s="858" t="s">
        <v>599</v>
      </c>
      <c r="B2569" s="825" t="s">
        <v>25</v>
      </c>
      <c r="C2569" s="822" t="s">
        <v>59</v>
      </c>
      <c r="D2569" s="823">
        <v>70611</v>
      </c>
      <c r="E2569" s="968">
        <v>0</v>
      </c>
      <c r="F2569" s="816" t="s">
        <v>27</v>
      </c>
      <c r="G2569" s="817" t="s">
        <v>266</v>
      </c>
      <c r="H2569" s="1006"/>
      <c r="I2569" s="1006">
        <v>285000</v>
      </c>
      <c r="J2569" s="1006"/>
      <c r="K2569" s="830">
        <f t="shared" si="260"/>
        <v>285000</v>
      </c>
      <c r="L2569" s="830"/>
      <c r="M2569" s="826">
        <v>285000</v>
      </c>
      <c r="N2569" s="830"/>
      <c r="O2569" s="830"/>
      <c r="P2569" s="830"/>
      <c r="Q2569" s="830"/>
      <c r="R2569" s="1068"/>
      <c r="S2569" s="820"/>
      <c r="T2569" s="1104"/>
    </row>
    <row r="2570" spans="1:20" x14ac:dyDescent="0.25">
      <c r="A2570" s="858" t="s">
        <v>599</v>
      </c>
      <c r="B2570" s="812" t="s">
        <v>2</v>
      </c>
      <c r="C2570" s="822" t="s">
        <v>60</v>
      </c>
      <c r="D2570" s="823">
        <v>70611</v>
      </c>
      <c r="E2570" s="968">
        <v>0</v>
      </c>
      <c r="F2570" s="816" t="s">
        <v>27</v>
      </c>
      <c r="G2570" s="817" t="s">
        <v>266</v>
      </c>
      <c r="H2570" s="1006"/>
      <c r="I2570" s="1006">
        <v>3500000</v>
      </c>
      <c r="J2570" s="1006"/>
      <c r="K2570" s="830">
        <f t="shared" si="260"/>
        <v>2500000</v>
      </c>
      <c r="L2570" s="830"/>
      <c r="M2570" s="826">
        <v>2500000</v>
      </c>
      <c r="N2570" s="830"/>
      <c r="O2570" s="830"/>
      <c r="P2570" s="830"/>
      <c r="Q2570" s="830"/>
      <c r="R2570" s="1068"/>
      <c r="S2570" s="820"/>
      <c r="T2570" s="1104"/>
    </row>
    <row r="2571" spans="1:20" s="831" customFormat="1" x14ac:dyDescent="0.25">
      <c r="A2571" s="858" t="s">
        <v>599</v>
      </c>
      <c r="B2571" s="812" t="s">
        <v>3</v>
      </c>
      <c r="C2571" s="822" t="s">
        <v>4</v>
      </c>
      <c r="D2571" s="823">
        <v>70611</v>
      </c>
      <c r="E2571" s="968">
        <v>0</v>
      </c>
      <c r="F2571" s="816" t="s">
        <v>27</v>
      </c>
      <c r="G2571" s="817" t="s">
        <v>266</v>
      </c>
      <c r="H2571" s="1006"/>
      <c r="I2571" s="1006">
        <v>200000</v>
      </c>
      <c r="J2571" s="1006"/>
      <c r="K2571" s="830">
        <f t="shared" si="260"/>
        <v>200000</v>
      </c>
      <c r="L2571" s="830"/>
      <c r="M2571" s="826">
        <v>200000</v>
      </c>
      <c r="N2571" s="830"/>
      <c r="O2571" s="830"/>
      <c r="P2571" s="830"/>
      <c r="Q2571" s="830"/>
      <c r="R2571" s="1068"/>
      <c r="S2571" s="820"/>
      <c r="T2571" s="1105"/>
    </row>
    <row r="2572" spans="1:20" x14ac:dyDescent="0.25">
      <c r="A2572" s="858" t="s">
        <v>599</v>
      </c>
      <c r="B2572" s="812" t="s">
        <v>9</v>
      </c>
      <c r="C2572" s="822" t="s">
        <v>10</v>
      </c>
      <c r="D2572" s="823">
        <v>70611</v>
      </c>
      <c r="E2572" s="968">
        <v>0</v>
      </c>
      <c r="F2572" s="816" t="s">
        <v>27</v>
      </c>
      <c r="G2572" s="817" t="s">
        <v>266</v>
      </c>
      <c r="H2572" s="1006"/>
      <c r="I2572" s="1006">
        <v>575000</v>
      </c>
      <c r="J2572" s="1006"/>
      <c r="K2572" s="830">
        <f t="shared" si="260"/>
        <v>575000</v>
      </c>
      <c r="L2572" s="830"/>
      <c r="M2572" s="826">
        <v>575000</v>
      </c>
      <c r="N2572" s="830"/>
      <c r="O2572" s="830"/>
      <c r="P2572" s="830"/>
      <c r="Q2572" s="830"/>
      <c r="R2572" s="1068"/>
      <c r="S2572" s="820"/>
      <c r="T2572" s="1104"/>
    </row>
    <row r="2573" spans="1:20" x14ac:dyDescent="0.25">
      <c r="A2573" s="858" t="s">
        <v>599</v>
      </c>
      <c r="B2573" s="812" t="s">
        <v>13</v>
      </c>
      <c r="C2573" s="822" t="s">
        <v>14</v>
      </c>
      <c r="D2573" s="823">
        <v>70611</v>
      </c>
      <c r="E2573" s="968">
        <v>0</v>
      </c>
      <c r="F2573" s="816" t="s">
        <v>27</v>
      </c>
      <c r="G2573" s="817" t="s">
        <v>266</v>
      </c>
      <c r="H2573" s="1006"/>
      <c r="I2573" s="1006">
        <v>2500000</v>
      </c>
      <c r="J2573" s="1006"/>
      <c r="K2573" s="830">
        <f t="shared" si="260"/>
        <v>1500000</v>
      </c>
      <c r="L2573" s="830"/>
      <c r="M2573" s="826">
        <v>1500000</v>
      </c>
      <c r="N2573" s="830"/>
      <c r="O2573" s="830"/>
      <c r="P2573" s="830"/>
      <c r="Q2573" s="830"/>
      <c r="R2573" s="1068"/>
      <c r="S2573" s="820"/>
      <c r="T2573" s="1104"/>
    </row>
    <row r="2574" spans="1:20" s="831" customFormat="1" x14ac:dyDescent="0.25">
      <c r="A2574" s="858" t="s">
        <v>599</v>
      </c>
      <c r="B2574" s="812" t="s">
        <v>45</v>
      </c>
      <c r="C2574" s="822" t="s">
        <v>46</v>
      </c>
      <c r="D2574" s="823">
        <v>70611</v>
      </c>
      <c r="E2574" s="968">
        <v>0</v>
      </c>
      <c r="F2574" s="816" t="s">
        <v>27</v>
      </c>
      <c r="G2574" s="817" t="s">
        <v>266</v>
      </c>
      <c r="H2574" s="1006"/>
      <c r="I2574" s="1006">
        <v>4000000</v>
      </c>
      <c r="J2574" s="1006"/>
      <c r="K2574" s="830">
        <f t="shared" si="260"/>
        <v>2000000</v>
      </c>
      <c r="L2574" s="830"/>
      <c r="M2574" s="826">
        <v>2000000</v>
      </c>
      <c r="N2574" s="830"/>
      <c r="O2574" s="830"/>
      <c r="P2574" s="830"/>
      <c r="Q2574" s="830"/>
      <c r="R2574" s="1068"/>
      <c r="S2574" s="820"/>
      <c r="T2574" s="1105"/>
    </row>
    <row r="2575" spans="1:20" x14ac:dyDescent="0.25">
      <c r="A2575" s="858" t="s">
        <v>599</v>
      </c>
      <c r="B2575" s="812" t="s">
        <v>47</v>
      </c>
      <c r="C2575" s="822" t="s">
        <v>48</v>
      </c>
      <c r="D2575" s="823">
        <v>70611</v>
      </c>
      <c r="E2575" s="968">
        <v>0</v>
      </c>
      <c r="F2575" s="816" t="s">
        <v>27</v>
      </c>
      <c r="G2575" s="817" t="s">
        <v>266</v>
      </c>
      <c r="H2575" s="1006"/>
      <c r="I2575" s="1006">
        <v>290000</v>
      </c>
      <c r="J2575" s="1006"/>
      <c r="K2575" s="830">
        <f t="shared" si="260"/>
        <v>290000</v>
      </c>
      <c r="L2575" s="830"/>
      <c r="M2575" s="826">
        <v>290000</v>
      </c>
      <c r="N2575" s="830"/>
      <c r="O2575" s="830"/>
      <c r="P2575" s="830"/>
      <c r="Q2575" s="830"/>
      <c r="R2575" s="1068"/>
      <c r="S2575" s="820"/>
      <c r="T2575" s="1104"/>
    </row>
    <row r="2576" spans="1:20" x14ac:dyDescent="0.25">
      <c r="A2576" s="858" t="s">
        <v>599</v>
      </c>
      <c r="B2576" s="812" t="s">
        <v>19</v>
      </c>
      <c r="C2576" s="822" t="s">
        <v>20</v>
      </c>
      <c r="D2576" s="823">
        <v>70611</v>
      </c>
      <c r="E2576" s="968">
        <v>0</v>
      </c>
      <c r="F2576" s="816" t="s">
        <v>27</v>
      </c>
      <c r="G2576" s="817" t="s">
        <v>266</v>
      </c>
      <c r="H2576" s="1006"/>
      <c r="I2576" s="1006">
        <v>15000</v>
      </c>
      <c r="J2576" s="1006"/>
      <c r="K2576" s="830">
        <f t="shared" si="260"/>
        <v>15000</v>
      </c>
      <c r="L2576" s="830"/>
      <c r="M2576" s="826">
        <v>15000</v>
      </c>
      <c r="N2576" s="830"/>
      <c r="O2576" s="830"/>
      <c r="P2576" s="830"/>
      <c r="Q2576" s="830"/>
      <c r="R2576" s="1068"/>
      <c r="S2576" s="820"/>
      <c r="T2576" s="1104"/>
    </row>
    <row r="2577" spans="1:20" x14ac:dyDescent="0.25">
      <c r="A2577" s="858" t="s">
        <v>599</v>
      </c>
      <c r="B2577" s="812" t="s">
        <v>22</v>
      </c>
      <c r="C2577" s="822" t="s">
        <v>23</v>
      </c>
      <c r="D2577" s="823">
        <v>70611</v>
      </c>
      <c r="E2577" s="968">
        <v>0</v>
      </c>
      <c r="F2577" s="816" t="s">
        <v>27</v>
      </c>
      <c r="G2577" s="817" t="s">
        <v>266</v>
      </c>
      <c r="H2577" s="1006"/>
      <c r="I2577" s="1006">
        <v>500000</v>
      </c>
      <c r="J2577" s="1006"/>
      <c r="K2577" s="830">
        <f t="shared" si="260"/>
        <v>500000</v>
      </c>
      <c r="L2577" s="830"/>
      <c r="M2577" s="826">
        <v>500000</v>
      </c>
      <c r="N2577" s="830"/>
      <c r="O2577" s="830"/>
      <c r="P2577" s="830"/>
      <c r="Q2577" s="830"/>
      <c r="R2577" s="1068"/>
      <c r="S2577" s="820"/>
      <c r="T2577" s="1104"/>
    </row>
    <row r="2578" spans="1:20" x14ac:dyDescent="0.25">
      <c r="A2578" s="858" t="s">
        <v>599</v>
      </c>
      <c r="B2578" s="812" t="s">
        <v>37</v>
      </c>
      <c r="C2578" s="822" t="s">
        <v>38</v>
      </c>
      <c r="D2578" s="823">
        <v>70611</v>
      </c>
      <c r="E2578" s="968">
        <v>0</v>
      </c>
      <c r="F2578" s="816" t="s">
        <v>27</v>
      </c>
      <c r="G2578" s="817" t="s">
        <v>266</v>
      </c>
      <c r="H2578" s="1006"/>
      <c r="I2578" s="1006">
        <v>235000</v>
      </c>
      <c r="J2578" s="1006"/>
      <c r="K2578" s="830">
        <f t="shared" si="260"/>
        <v>235000</v>
      </c>
      <c r="L2578" s="830"/>
      <c r="M2578" s="826">
        <v>235000</v>
      </c>
      <c r="N2578" s="830"/>
      <c r="O2578" s="830"/>
      <c r="P2578" s="830"/>
      <c r="Q2578" s="830"/>
      <c r="R2578" s="1068"/>
      <c r="S2578" s="820"/>
      <c r="T2578" s="1104"/>
    </row>
    <row r="2579" spans="1:20" x14ac:dyDescent="0.25">
      <c r="A2579" s="858" t="s">
        <v>599</v>
      </c>
      <c r="B2579" s="860"/>
      <c r="C2579" s="833" t="s">
        <v>312</v>
      </c>
      <c r="D2579" s="861"/>
      <c r="E2579" s="862"/>
      <c r="F2579" s="863"/>
      <c r="G2579" s="916"/>
      <c r="H2579" s="992">
        <v>612500</v>
      </c>
      <c r="I2579" s="992">
        <f>SUM(I2569:I2578)</f>
        <v>12100000</v>
      </c>
      <c r="J2579" s="992">
        <v>612500</v>
      </c>
      <c r="K2579" s="992">
        <f>SUM(K2569:K2578)</f>
        <v>8100000</v>
      </c>
      <c r="L2579" s="837"/>
      <c r="M2579" s="838">
        <f>SUM(M2569:M2578)</f>
        <v>8100000</v>
      </c>
      <c r="N2579" s="837"/>
      <c r="O2579" s="839">
        <v>700000</v>
      </c>
      <c r="P2579" s="839">
        <f>Q2579-O2579</f>
        <v>262500</v>
      </c>
      <c r="Q2579" s="839">
        <v>962500</v>
      </c>
      <c r="R2579" s="1069">
        <f>M2579-Q2579</f>
        <v>7137500</v>
      </c>
      <c r="S2579" s="840"/>
      <c r="T2579" s="1106"/>
    </row>
    <row r="2580" spans="1:20" x14ac:dyDescent="0.25">
      <c r="C2580" s="842"/>
      <c r="G2580" s="917"/>
      <c r="H2580" s="922"/>
      <c r="I2580" s="922"/>
      <c r="J2580" s="922"/>
      <c r="K2580" s="922"/>
      <c r="L2580" s="846"/>
      <c r="M2580" s="847"/>
      <c r="N2580" s="846"/>
      <c r="O2580" s="846"/>
      <c r="P2580" s="846"/>
      <c r="Q2580" s="846"/>
      <c r="S2580" s="848"/>
    </row>
    <row r="2581" spans="1:20" x14ac:dyDescent="0.25">
      <c r="C2581" s="842"/>
      <c r="G2581" s="917"/>
      <c r="H2581" s="922"/>
      <c r="I2581" s="922"/>
      <c r="J2581" s="922"/>
      <c r="K2581" s="922"/>
      <c r="L2581" s="846"/>
      <c r="M2581" s="847"/>
      <c r="N2581" s="846"/>
      <c r="O2581" s="846"/>
      <c r="P2581" s="846"/>
      <c r="Q2581" s="846"/>
      <c r="S2581" s="848"/>
    </row>
    <row r="2582" spans="1:20" x14ac:dyDescent="0.25">
      <c r="B2582" s="1238" t="s">
        <v>2129</v>
      </c>
      <c r="C2582" s="1238"/>
      <c r="D2582" s="1238"/>
      <c r="E2582" s="1238"/>
      <c r="F2582" s="1238"/>
      <c r="G2582" s="1238"/>
      <c r="H2582" s="1238"/>
      <c r="I2582" s="1238"/>
      <c r="J2582" s="1238"/>
      <c r="K2582" s="1238"/>
      <c r="L2582" s="1238"/>
      <c r="M2582" s="1238"/>
      <c r="N2582" s="1238"/>
      <c r="O2582" s="1238"/>
      <c r="P2582" s="1238"/>
      <c r="Q2582" s="1238"/>
      <c r="R2582" s="1238"/>
      <c r="S2582" s="1238"/>
    </row>
    <row r="2583" spans="1:20" x14ac:dyDescent="0.25">
      <c r="B2583" s="881" t="s">
        <v>1621</v>
      </c>
      <c r="C2583" s="882"/>
      <c r="D2583" s="883"/>
      <c r="E2583" s="883"/>
      <c r="F2583" s="883"/>
      <c r="G2583" s="883"/>
      <c r="H2583" s="884"/>
      <c r="I2583" s="884"/>
      <c r="J2583" s="884"/>
      <c r="K2583" s="884"/>
      <c r="L2583" s="884"/>
      <c r="M2583" s="885"/>
      <c r="N2583" s="884"/>
      <c r="O2583" s="884"/>
      <c r="P2583" s="884"/>
      <c r="Q2583" s="884"/>
      <c r="R2583" s="1074"/>
      <c r="S2583" s="886"/>
    </row>
    <row r="2584" spans="1:20" s="802" customFormat="1" ht="30" x14ac:dyDescent="0.25">
      <c r="B2584" s="1234" t="s">
        <v>970</v>
      </c>
      <c r="C2584" s="1239" t="s">
        <v>938</v>
      </c>
      <c r="D2584" s="1236" t="s">
        <v>1024</v>
      </c>
      <c r="E2584" s="1230" t="s">
        <v>1025</v>
      </c>
      <c r="F2584" s="1236" t="s">
        <v>1026</v>
      </c>
      <c r="G2584" s="1232" t="s">
        <v>1027</v>
      </c>
      <c r="H2584" s="803" t="s">
        <v>1862</v>
      </c>
      <c r="I2584" s="804" t="s">
        <v>1833</v>
      </c>
      <c r="J2584" s="803" t="s">
        <v>1862</v>
      </c>
      <c r="K2584" s="1228" t="s">
        <v>1948</v>
      </c>
      <c r="L2584" s="1228" t="s">
        <v>1947</v>
      </c>
      <c r="M2584" s="805" t="s">
        <v>1818</v>
      </c>
      <c r="N2584" s="1228" t="s">
        <v>1819</v>
      </c>
      <c r="O2584" s="806" t="s">
        <v>2115</v>
      </c>
      <c r="P2584" s="1090" t="s">
        <v>2135</v>
      </c>
      <c r="Q2584" s="1090" t="s">
        <v>2136</v>
      </c>
      <c r="R2584" s="1065" t="s">
        <v>2132</v>
      </c>
      <c r="S2584" s="807" t="s">
        <v>1850</v>
      </c>
      <c r="T2584" s="1110" t="s">
        <v>1028</v>
      </c>
    </row>
    <row r="2585" spans="1:20" s="802" customFormat="1" x14ac:dyDescent="0.25">
      <c r="B2585" s="1235"/>
      <c r="C2585" s="1240"/>
      <c r="D2585" s="1237"/>
      <c r="E2585" s="1231"/>
      <c r="F2585" s="1237"/>
      <c r="G2585" s="1233"/>
      <c r="H2585" s="808"/>
      <c r="I2585" s="808" t="s">
        <v>939</v>
      </c>
      <c r="J2585" s="808"/>
      <c r="K2585" s="1229"/>
      <c r="L2585" s="1229"/>
      <c r="M2585" s="809" t="s">
        <v>939</v>
      </c>
      <c r="N2585" s="1229"/>
      <c r="O2585" s="808" t="s">
        <v>939</v>
      </c>
      <c r="P2585" s="808" t="s">
        <v>939</v>
      </c>
      <c r="Q2585" s="808" t="s">
        <v>939</v>
      </c>
      <c r="R2585" s="1066" t="s">
        <v>939</v>
      </c>
      <c r="S2585" s="810"/>
      <c r="T2585" s="1102"/>
    </row>
    <row r="2586" spans="1:20" s="828" customFormat="1" x14ac:dyDescent="0.25">
      <c r="A2586" s="858" t="s">
        <v>599</v>
      </c>
      <c r="B2586" s="890" t="s">
        <v>212</v>
      </c>
      <c r="C2586" s="822" t="s">
        <v>676</v>
      </c>
      <c r="D2586" s="823">
        <v>70611</v>
      </c>
      <c r="E2586" s="907">
        <v>0</v>
      </c>
      <c r="F2586" s="823" t="s">
        <v>27</v>
      </c>
      <c r="G2586" s="896" t="s">
        <v>235</v>
      </c>
      <c r="H2586" s="921">
        <v>1613290174</v>
      </c>
      <c r="I2586" s="921">
        <v>8000000000</v>
      </c>
      <c r="J2586" s="921">
        <v>1613290174</v>
      </c>
      <c r="K2586" s="826">
        <f t="shared" ref="K2586" si="261">M2586-L2586</f>
        <v>3226580348</v>
      </c>
      <c r="L2586" s="826"/>
      <c r="M2586" s="826">
        <f>J2586*2</f>
        <v>3226580348</v>
      </c>
      <c r="N2586" s="826"/>
      <c r="O2586" s="826">
        <v>1613290174</v>
      </c>
      <c r="P2586" s="826">
        <f>Q2586-O2586</f>
        <v>3111010407</v>
      </c>
      <c r="Q2586" s="826">
        <v>4724300581</v>
      </c>
      <c r="R2586" s="1068">
        <f>M2586-Q2586</f>
        <v>-1497720233</v>
      </c>
      <c r="S2586" s="827"/>
      <c r="T2586" s="975"/>
    </row>
    <row r="2587" spans="1:20" s="828" customFormat="1" x14ac:dyDescent="0.25">
      <c r="A2587" s="858" t="s">
        <v>599</v>
      </c>
      <c r="B2587" s="887"/>
      <c r="C2587" s="833" t="s">
        <v>26</v>
      </c>
      <c r="D2587" s="887"/>
      <c r="E2587" s="897"/>
      <c r="F2587" s="887"/>
      <c r="G2587" s="898"/>
      <c r="H2587" s="988">
        <f>SUM(H2586)</f>
        <v>1613290174</v>
      </c>
      <c r="I2587" s="988">
        <f>SUM(I2586)</f>
        <v>8000000000</v>
      </c>
      <c r="J2587" s="988">
        <f>SUM(J2586)</f>
        <v>1613290174</v>
      </c>
      <c r="K2587" s="988">
        <f>SUM(K2586)</f>
        <v>3226580348</v>
      </c>
      <c r="L2587" s="988"/>
      <c r="M2587" s="988">
        <f>SUM(M2586)</f>
        <v>3226580348</v>
      </c>
      <c r="N2587" s="988"/>
      <c r="O2587" s="1021">
        <f>SUM(O2586)</f>
        <v>1613290174</v>
      </c>
      <c r="P2587" s="1021">
        <f>SUM(P2586)</f>
        <v>3111010407</v>
      </c>
      <c r="Q2587" s="1021">
        <f>SUM(Q2586)</f>
        <v>4724300581</v>
      </c>
      <c r="R2587" s="1093">
        <f>M2587-Q2587</f>
        <v>-1497720233</v>
      </c>
      <c r="S2587" s="908"/>
      <c r="T2587" s="1003"/>
    </row>
    <row r="2588" spans="1:20" s="828" customFormat="1" x14ac:dyDescent="0.25">
      <c r="B2588" s="1044"/>
      <c r="C2588" s="842"/>
      <c r="D2588" s="888"/>
      <c r="E2588" s="902"/>
      <c r="F2588" s="888"/>
      <c r="G2588" s="903"/>
      <c r="H2588" s="924"/>
      <c r="I2588" s="924"/>
      <c r="J2588" s="924"/>
      <c r="K2588" s="924"/>
      <c r="L2588" s="771"/>
      <c r="M2588" s="771"/>
      <c r="N2588" s="771"/>
      <c r="O2588" s="771"/>
      <c r="P2588" s="771"/>
      <c r="Q2588" s="771"/>
      <c r="R2588" s="1075"/>
      <c r="S2588" s="904"/>
    </row>
    <row r="2589" spans="1:20" s="828" customFormat="1" x14ac:dyDescent="0.25">
      <c r="B2589" s="1044"/>
      <c r="C2589" s="842"/>
      <c r="D2589" s="888"/>
      <c r="E2589" s="902"/>
      <c r="F2589" s="888"/>
      <c r="G2589" s="903"/>
      <c r="H2589" s="924"/>
      <c r="I2589" s="924"/>
      <c r="J2589" s="924"/>
      <c r="K2589" s="924"/>
      <c r="L2589" s="771"/>
      <c r="M2589" s="771"/>
      <c r="N2589" s="771"/>
      <c r="O2589" s="771"/>
      <c r="P2589" s="771"/>
      <c r="Q2589" s="771"/>
      <c r="R2589" s="1075"/>
      <c r="S2589" s="904"/>
    </row>
    <row r="2590" spans="1:20" s="828" customFormat="1" x14ac:dyDescent="0.25">
      <c r="B2590" s="1044"/>
      <c r="C2590" s="842"/>
      <c r="D2590" s="888"/>
      <c r="E2590" s="902"/>
      <c r="F2590" s="888"/>
      <c r="G2590" s="903"/>
      <c r="H2590" s="924"/>
      <c r="I2590" s="924"/>
      <c r="J2590" s="924"/>
      <c r="K2590" s="924"/>
      <c r="L2590" s="771"/>
      <c r="M2590" s="771"/>
      <c r="N2590" s="771"/>
      <c r="O2590" s="771"/>
      <c r="P2590" s="771"/>
      <c r="Q2590" s="771"/>
      <c r="R2590" s="1075"/>
      <c r="S2590" s="904"/>
    </row>
    <row r="2591" spans="1:20" s="828" customFormat="1" x14ac:dyDescent="0.25">
      <c r="B2591" s="1044"/>
      <c r="C2591" s="842"/>
      <c r="D2591" s="888"/>
      <c r="E2591" s="902"/>
      <c r="F2591" s="888"/>
      <c r="G2591" s="903"/>
      <c r="H2591" s="924"/>
      <c r="I2591" s="924"/>
      <c r="J2591" s="924"/>
      <c r="K2591" s="924"/>
      <c r="L2591" s="771"/>
      <c r="M2591" s="771"/>
      <c r="N2591" s="771"/>
      <c r="O2591" s="771"/>
      <c r="P2591" s="771"/>
      <c r="Q2591" s="771"/>
      <c r="R2591" s="1075"/>
      <c r="S2591" s="904"/>
    </row>
    <row r="2592" spans="1:20" s="828" customFormat="1" x14ac:dyDescent="0.25">
      <c r="B2592" s="1044"/>
      <c r="C2592" s="842"/>
      <c r="D2592" s="888"/>
      <c r="E2592" s="902"/>
      <c r="F2592" s="888"/>
      <c r="G2592" s="903"/>
      <c r="H2592" s="924"/>
      <c r="I2592" s="924"/>
      <c r="J2592" s="924"/>
      <c r="K2592" s="924"/>
      <c r="L2592" s="771"/>
      <c r="M2592" s="771"/>
      <c r="N2592" s="771"/>
      <c r="O2592" s="771"/>
      <c r="P2592" s="771"/>
      <c r="Q2592" s="771"/>
      <c r="R2592" s="1075"/>
      <c r="S2592" s="904"/>
    </row>
    <row r="2593" spans="1:20" s="828" customFormat="1" x14ac:dyDescent="0.25">
      <c r="B2593" s="1044"/>
      <c r="C2593" s="842"/>
      <c r="D2593" s="888"/>
      <c r="E2593" s="902"/>
      <c r="F2593" s="888"/>
      <c r="G2593" s="903"/>
      <c r="H2593" s="924"/>
      <c r="I2593" s="924"/>
      <c r="J2593" s="924"/>
      <c r="K2593" s="924"/>
      <c r="L2593" s="771"/>
      <c r="M2593" s="771"/>
      <c r="N2593" s="771"/>
      <c r="O2593" s="771"/>
      <c r="P2593" s="771"/>
      <c r="Q2593" s="771"/>
      <c r="R2593" s="1075"/>
      <c r="S2593" s="904"/>
    </row>
    <row r="2594" spans="1:20" s="828" customFormat="1" x14ac:dyDescent="0.25">
      <c r="B2594" s="1044"/>
      <c r="C2594" s="842"/>
      <c r="D2594" s="888"/>
      <c r="E2594" s="902"/>
      <c r="F2594" s="888"/>
      <c r="G2594" s="903"/>
      <c r="H2594" s="924"/>
      <c r="I2594" s="924"/>
      <c r="J2594" s="924"/>
      <c r="K2594" s="924"/>
      <c r="L2594" s="771"/>
      <c r="M2594" s="771"/>
      <c r="N2594" s="771"/>
      <c r="O2594" s="771"/>
      <c r="P2594" s="771"/>
      <c r="Q2594" s="771"/>
      <c r="R2594" s="1075"/>
      <c r="S2594" s="904"/>
    </row>
    <row r="2595" spans="1:20" s="828" customFormat="1" x14ac:dyDescent="0.25">
      <c r="B2595" s="1044"/>
      <c r="C2595" s="842"/>
      <c r="D2595" s="888"/>
      <c r="E2595" s="902"/>
      <c r="F2595" s="888"/>
      <c r="G2595" s="903"/>
      <c r="H2595" s="924"/>
      <c r="I2595" s="924"/>
      <c r="J2595" s="924"/>
      <c r="K2595" s="924"/>
      <c r="L2595" s="771"/>
      <c r="M2595" s="771"/>
      <c r="N2595" s="771"/>
      <c r="O2595" s="771"/>
      <c r="P2595" s="771"/>
      <c r="Q2595" s="771"/>
      <c r="R2595" s="1075"/>
      <c r="S2595" s="904"/>
    </row>
    <row r="2596" spans="1:20" s="828" customFormat="1" x14ac:dyDescent="0.25">
      <c r="B2596" s="1044"/>
      <c r="C2596" s="842"/>
      <c r="D2596" s="888"/>
      <c r="E2596" s="902"/>
      <c r="F2596" s="888"/>
      <c r="G2596" s="903"/>
      <c r="H2596" s="924"/>
      <c r="I2596" s="924"/>
      <c r="J2596" s="924"/>
      <c r="K2596" s="924"/>
      <c r="L2596" s="771"/>
      <c r="M2596" s="771"/>
      <c r="N2596" s="771"/>
      <c r="O2596" s="771"/>
      <c r="P2596" s="771"/>
      <c r="Q2596" s="771"/>
      <c r="R2596" s="1075"/>
      <c r="S2596" s="904"/>
    </row>
    <row r="2597" spans="1:20" s="828" customFormat="1" x14ac:dyDescent="0.25">
      <c r="B2597" s="1044"/>
      <c r="C2597" s="842"/>
      <c r="D2597" s="888"/>
      <c r="E2597" s="902"/>
      <c r="F2597" s="888"/>
      <c r="G2597" s="903"/>
      <c r="H2597" s="924"/>
      <c r="I2597" s="924"/>
      <c r="J2597" s="924"/>
      <c r="K2597" s="924"/>
      <c r="L2597" s="771"/>
      <c r="M2597" s="771"/>
      <c r="N2597" s="771"/>
      <c r="O2597" s="771"/>
      <c r="P2597" s="771"/>
      <c r="Q2597" s="771"/>
      <c r="R2597" s="1075"/>
      <c r="S2597" s="904"/>
    </row>
    <row r="2598" spans="1:20" x14ac:dyDescent="0.25">
      <c r="B2598" s="1238" t="s">
        <v>2128</v>
      </c>
      <c r="C2598" s="1238"/>
      <c r="D2598" s="1238"/>
      <c r="E2598" s="1238"/>
      <c r="F2598" s="1238"/>
      <c r="G2598" s="1238"/>
      <c r="H2598" s="1238"/>
      <c r="I2598" s="1238"/>
      <c r="J2598" s="1238"/>
      <c r="K2598" s="1238"/>
      <c r="L2598" s="1238"/>
      <c r="M2598" s="1238"/>
      <c r="N2598" s="1238"/>
      <c r="O2598" s="1238"/>
      <c r="P2598" s="1238"/>
      <c r="Q2598" s="1238"/>
      <c r="R2598" s="1238"/>
      <c r="S2598" s="1238"/>
    </row>
    <row r="2599" spans="1:20" x14ac:dyDescent="0.25">
      <c r="B2599" s="881" t="s">
        <v>1622</v>
      </c>
      <c r="C2599" s="882"/>
      <c r="D2599" s="883"/>
      <c r="E2599" s="883"/>
      <c r="F2599" s="883"/>
      <c r="G2599" s="883"/>
      <c r="H2599" s="884"/>
      <c r="I2599" s="884"/>
      <c r="J2599" s="884"/>
      <c r="K2599" s="884"/>
      <c r="L2599" s="884"/>
      <c r="M2599" s="885"/>
      <c r="N2599" s="884"/>
      <c r="O2599" s="884"/>
      <c r="P2599" s="884"/>
      <c r="Q2599" s="884"/>
      <c r="R2599" s="1074"/>
      <c r="S2599" s="886"/>
    </row>
    <row r="2600" spans="1:20" s="802" customFormat="1" ht="30" x14ac:dyDescent="0.25">
      <c r="B2600" s="1234" t="s">
        <v>970</v>
      </c>
      <c r="C2600" s="1239" t="s">
        <v>938</v>
      </c>
      <c r="D2600" s="1236" t="s">
        <v>1024</v>
      </c>
      <c r="E2600" s="1230" t="s">
        <v>1025</v>
      </c>
      <c r="F2600" s="1236" t="s">
        <v>1026</v>
      </c>
      <c r="G2600" s="1232" t="s">
        <v>1027</v>
      </c>
      <c r="H2600" s="803" t="s">
        <v>1862</v>
      </c>
      <c r="I2600" s="804" t="s">
        <v>1833</v>
      </c>
      <c r="J2600" s="803" t="s">
        <v>1862</v>
      </c>
      <c r="K2600" s="1228" t="s">
        <v>1948</v>
      </c>
      <c r="L2600" s="1228" t="s">
        <v>1947</v>
      </c>
      <c r="M2600" s="805" t="s">
        <v>1818</v>
      </c>
      <c r="N2600" s="1228" t="s">
        <v>1819</v>
      </c>
      <c r="O2600" s="806" t="s">
        <v>2115</v>
      </c>
      <c r="P2600" s="1090" t="s">
        <v>2135</v>
      </c>
      <c r="Q2600" s="1090" t="s">
        <v>2136</v>
      </c>
      <c r="R2600" s="1065" t="s">
        <v>2132</v>
      </c>
      <c r="S2600" s="807" t="s">
        <v>1850</v>
      </c>
      <c r="T2600" s="1110" t="s">
        <v>1028</v>
      </c>
    </row>
    <row r="2601" spans="1:20" s="802" customFormat="1" x14ac:dyDescent="0.25">
      <c r="B2601" s="1235"/>
      <c r="C2601" s="1240"/>
      <c r="D2601" s="1237"/>
      <c r="E2601" s="1231"/>
      <c r="F2601" s="1237"/>
      <c r="G2601" s="1233"/>
      <c r="H2601" s="808"/>
      <c r="I2601" s="808" t="s">
        <v>939</v>
      </c>
      <c r="J2601" s="808"/>
      <c r="K2601" s="1229"/>
      <c r="L2601" s="1229"/>
      <c r="M2601" s="809" t="s">
        <v>939</v>
      </c>
      <c r="N2601" s="1229"/>
      <c r="O2601" s="808" t="s">
        <v>939</v>
      </c>
      <c r="P2601" s="808" t="s">
        <v>939</v>
      </c>
      <c r="Q2601" s="808" t="s">
        <v>939</v>
      </c>
      <c r="R2601" s="1066" t="s">
        <v>939</v>
      </c>
      <c r="S2601" s="810"/>
      <c r="T2601" s="1102"/>
    </row>
    <row r="2602" spans="1:20" ht="13.9" customHeight="1" x14ac:dyDescent="0.25">
      <c r="A2602" s="858" t="s">
        <v>1347</v>
      </c>
      <c r="B2602" s="812" t="s">
        <v>24</v>
      </c>
      <c r="C2602" s="813" t="s">
        <v>290</v>
      </c>
      <c r="D2602" s="814" t="s">
        <v>1</v>
      </c>
      <c r="E2602" s="968">
        <v>0</v>
      </c>
      <c r="F2602" s="816" t="s">
        <v>27</v>
      </c>
      <c r="G2602" s="817" t="s">
        <v>266</v>
      </c>
      <c r="H2602" s="1007">
        <f>153310553-4780000</f>
        <v>148530553</v>
      </c>
      <c r="I2602" s="1007">
        <v>374167860</v>
      </c>
      <c r="J2602" s="1007">
        <f>153310553-4780000</f>
        <v>148530553</v>
      </c>
      <c r="K2602" s="1007">
        <f>M2602-L2602</f>
        <v>374167860</v>
      </c>
      <c r="L2602" s="818"/>
      <c r="M2602" s="819">
        <v>374167860</v>
      </c>
      <c r="N2602" s="818"/>
      <c r="O2602" s="818">
        <f>65346984+123547313</f>
        <v>188894297</v>
      </c>
      <c r="P2602" s="818">
        <f>Q2602-O2602</f>
        <v>86526331.410000026</v>
      </c>
      <c r="Q2602" s="818">
        <v>275420628.41000003</v>
      </c>
      <c r="R2602" s="1068">
        <f>M2602-Q2602</f>
        <v>98747231.589999974</v>
      </c>
      <c r="S2602" s="909"/>
      <c r="T2602" s="1117"/>
    </row>
    <row r="2603" spans="1:20" ht="13.9" customHeight="1" x14ac:dyDescent="0.25">
      <c r="A2603" s="858" t="s">
        <v>1347</v>
      </c>
      <c r="B2603" s="825" t="s">
        <v>25</v>
      </c>
      <c r="C2603" s="822" t="s">
        <v>59</v>
      </c>
      <c r="D2603" s="829">
        <v>70133</v>
      </c>
      <c r="E2603" s="968">
        <v>0</v>
      </c>
      <c r="F2603" s="816" t="s">
        <v>27</v>
      </c>
      <c r="G2603" s="817" t="s">
        <v>266</v>
      </c>
      <c r="H2603" s="1006"/>
      <c r="I2603" s="1006">
        <v>1000000</v>
      </c>
      <c r="J2603" s="1006"/>
      <c r="K2603" s="1006">
        <f>M2603-L2603</f>
        <v>500000</v>
      </c>
      <c r="L2603" s="830"/>
      <c r="M2603" s="826">
        <v>500000</v>
      </c>
      <c r="N2603" s="830"/>
      <c r="O2603" s="830"/>
      <c r="P2603" s="830"/>
      <c r="Q2603" s="830">
        <v>300000</v>
      </c>
      <c r="R2603" s="1068">
        <f t="shared" ref="R2603:R2614" si="262">M2603-Q2603</f>
        <v>200000</v>
      </c>
      <c r="S2603" s="820"/>
      <c r="T2603" s="1104"/>
    </row>
    <row r="2604" spans="1:20" ht="13.9" customHeight="1" x14ac:dyDescent="0.25">
      <c r="A2604" s="858" t="s">
        <v>1347</v>
      </c>
      <c r="B2604" s="812" t="s">
        <v>2</v>
      </c>
      <c r="C2604" s="822" t="s">
        <v>60</v>
      </c>
      <c r="D2604" s="829">
        <v>70133</v>
      </c>
      <c r="E2604" s="968">
        <v>0</v>
      </c>
      <c r="F2604" s="816" t="s">
        <v>27</v>
      </c>
      <c r="G2604" s="817" t="s">
        <v>266</v>
      </c>
      <c r="H2604" s="1006"/>
      <c r="I2604" s="1006">
        <v>1125000</v>
      </c>
      <c r="J2604" s="1006"/>
      <c r="K2604" s="1006">
        <f t="shared" ref="K2604:K2613" si="263">M2604-L2604</f>
        <v>925000</v>
      </c>
      <c r="L2604" s="830"/>
      <c r="M2604" s="826">
        <v>925000</v>
      </c>
      <c r="N2604" s="830"/>
      <c r="O2604" s="830">
        <v>500000</v>
      </c>
      <c r="P2604" s="830">
        <f>Q2604-O2604</f>
        <v>0</v>
      </c>
      <c r="Q2604" s="830">
        <v>500000</v>
      </c>
      <c r="R2604" s="1068">
        <f t="shared" si="262"/>
        <v>425000</v>
      </c>
      <c r="S2604" s="820"/>
      <c r="T2604" s="1104"/>
    </row>
    <row r="2605" spans="1:20" ht="13.9" customHeight="1" x14ac:dyDescent="0.25">
      <c r="A2605" s="858" t="s">
        <v>1347</v>
      </c>
      <c r="B2605" s="812" t="s">
        <v>3</v>
      </c>
      <c r="C2605" s="822" t="s">
        <v>4</v>
      </c>
      <c r="D2605" s="829">
        <v>70133</v>
      </c>
      <c r="E2605" s="968">
        <v>0</v>
      </c>
      <c r="F2605" s="816" t="s">
        <v>27</v>
      </c>
      <c r="G2605" s="817" t="s">
        <v>266</v>
      </c>
      <c r="H2605" s="1006"/>
      <c r="I2605" s="1006">
        <v>1350000</v>
      </c>
      <c r="J2605" s="1006"/>
      <c r="K2605" s="1006">
        <f t="shared" si="263"/>
        <v>850000</v>
      </c>
      <c r="L2605" s="830"/>
      <c r="M2605" s="826">
        <v>850000</v>
      </c>
      <c r="N2605" s="830"/>
      <c r="O2605" s="830">
        <v>500000</v>
      </c>
      <c r="P2605" s="830">
        <f t="shared" ref="P2605:P2613" si="264">Q2605-O2605</f>
        <v>200000</v>
      </c>
      <c r="Q2605" s="830">
        <v>700000</v>
      </c>
      <c r="R2605" s="1068">
        <f t="shared" si="262"/>
        <v>150000</v>
      </c>
      <c r="S2605" s="820"/>
      <c r="T2605" s="1104"/>
    </row>
    <row r="2606" spans="1:20" ht="13.9" customHeight="1" x14ac:dyDescent="0.25">
      <c r="A2606" s="858" t="s">
        <v>1347</v>
      </c>
      <c r="B2606" s="812" t="s">
        <v>32</v>
      </c>
      <c r="C2606" s="822" t="s">
        <v>33</v>
      </c>
      <c r="D2606" s="829">
        <v>70133</v>
      </c>
      <c r="E2606" s="968">
        <v>0</v>
      </c>
      <c r="F2606" s="816" t="s">
        <v>27</v>
      </c>
      <c r="G2606" s="817" t="s">
        <v>266</v>
      </c>
      <c r="H2606" s="1006"/>
      <c r="I2606" s="1006">
        <v>1250000</v>
      </c>
      <c r="J2606" s="1006"/>
      <c r="K2606" s="1006">
        <f t="shared" si="263"/>
        <v>750000</v>
      </c>
      <c r="L2606" s="830"/>
      <c r="M2606" s="826">
        <v>750000</v>
      </c>
      <c r="N2606" s="830"/>
      <c r="O2606" s="830"/>
      <c r="P2606" s="830">
        <f t="shared" si="264"/>
        <v>300000</v>
      </c>
      <c r="Q2606" s="830">
        <v>300000</v>
      </c>
      <c r="R2606" s="1068">
        <f t="shared" si="262"/>
        <v>450000</v>
      </c>
      <c r="S2606" s="820"/>
      <c r="T2606" s="1104"/>
    </row>
    <row r="2607" spans="1:20" ht="13.9" customHeight="1" x14ac:dyDescent="0.25">
      <c r="A2607" s="858" t="s">
        <v>1347</v>
      </c>
      <c r="B2607" s="812" t="s">
        <v>7</v>
      </c>
      <c r="C2607" s="822" t="s">
        <v>8</v>
      </c>
      <c r="D2607" s="829">
        <v>70133</v>
      </c>
      <c r="E2607" s="968">
        <v>0</v>
      </c>
      <c r="F2607" s="816" t="s">
        <v>27</v>
      </c>
      <c r="G2607" s="817" t="s">
        <v>266</v>
      </c>
      <c r="H2607" s="1006"/>
      <c r="I2607" s="1006">
        <v>100000</v>
      </c>
      <c r="J2607" s="1006"/>
      <c r="K2607" s="1006">
        <f t="shared" si="263"/>
        <v>100000</v>
      </c>
      <c r="L2607" s="830"/>
      <c r="M2607" s="826">
        <v>100000</v>
      </c>
      <c r="N2607" s="830"/>
      <c r="O2607" s="830"/>
      <c r="P2607" s="830">
        <f t="shared" si="264"/>
        <v>50000</v>
      </c>
      <c r="Q2607" s="830">
        <v>50000</v>
      </c>
      <c r="R2607" s="1068">
        <f t="shared" si="262"/>
        <v>50000</v>
      </c>
      <c r="S2607" s="820"/>
      <c r="T2607" s="1104"/>
    </row>
    <row r="2608" spans="1:20" ht="13.9" customHeight="1" x14ac:dyDescent="0.25">
      <c r="A2608" s="858" t="s">
        <v>1347</v>
      </c>
      <c r="B2608" s="812" t="s">
        <v>9</v>
      </c>
      <c r="C2608" s="822" t="s">
        <v>10</v>
      </c>
      <c r="D2608" s="829">
        <v>70133</v>
      </c>
      <c r="E2608" s="968">
        <v>0</v>
      </c>
      <c r="F2608" s="816" t="s">
        <v>27</v>
      </c>
      <c r="G2608" s="817" t="s">
        <v>266</v>
      </c>
      <c r="H2608" s="1006"/>
      <c r="I2608" s="1006">
        <v>1100000</v>
      </c>
      <c r="J2608" s="1006"/>
      <c r="K2608" s="1006">
        <f t="shared" si="263"/>
        <v>1100000</v>
      </c>
      <c r="L2608" s="830"/>
      <c r="M2608" s="826">
        <v>1100000</v>
      </c>
      <c r="N2608" s="830"/>
      <c r="O2608" s="830">
        <v>1000000</v>
      </c>
      <c r="P2608" s="830">
        <f t="shared" si="264"/>
        <v>0</v>
      </c>
      <c r="Q2608" s="830">
        <v>1000000</v>
      </c>
      <c r="R2608" s="1068">
        <f t="shared" si="262"/>
        <v>100000</v>
      </c>
      <c r="S2608" s="820"/>
      <c r="T2608" s="1104"/>
    </row>
    <row r="2609" spans="1:20" ht="13.9" customHeight="1" x14ac:dyDescent="0.25">
      <c r="A2609" s="858" t="s">
        <v>1347</v>
      </c>
      <c r="B2609" s="812" t="s">
        <v>13</v>
      </c>
      <c r="C2609" s="822" t="s">
        <v>14</v>
      </c>
      <c r="D2609" s="829">
        <v>70133</v>
      </c>
      <c r="E2609" s="968">
        <v>0</v>
      </c>
      <c r="F2609" s="816" t="s">
        <v>27</v>
      </c>
      <c r="G2609" s="817" t="s">
        <v>266</v>
      </c>
      <c r="H2609" s="1006"/>
      <c r="I2609" s="1006">
        <v>5450000</v>
      </c>
      <c r="J2609" s="1006"/>
      <c r="K2609" s="1006">
        <f t="shared" si="263"/>
        <v>3450000</v>
      </c>
      <c r="L2609" s="830"/>
      <c r="M2609" s="826">
        <v>3450000</v>
      </c>
      <c r="N2609" s="830"/>
      <c r="O2609" s="830"/>
      <c r="P2609" s="830">
        <f t="shared" si="264"/>
        <v>0</v>
      </c>
      <c r="Q2609" s="830"/>
      <c r="R2609" s="1068">
        <f t="shared" si="262"/>
        <v>3450000</v>
      </c>
      <c r="S2609" s="820"/>
      <c r="T2609" s="1104"/>
    </row>
    <row r="2610" spans="1:20" ht="13.9" customHeight="1" x14ac:dyDescent="0.25">
      <c r="A2610" s="858" t="s">
        <v>1347</v>
      </c>
      <c r="B2610" s="812" t="s">
        <v>15</v>
      </c>
      <c r="C2610" s="822" t="s">
        <v>436</v>
      </c>
      <c r="D2610" s="829">
        <v>70133</v>
      </c>
      <c r="E2610" s="968">
        <v>0</v>
      </c>
      <c r="F2610" s="816" t="s">
        <v>27</v>
      </c>
      <c r="G2610" s="817" t="s">
        <v>266</v>
      </c>
      <c r="H2610" s="1006"/>
      <c r="I2610" s="1006">
        <v>600000</v>
      </c>
      <c r="J2610" s="1006"/>
      <c r="K2610" s="1006">
        <f t="shared" si="263"/>
        <v>600000</v>
      </c>
      <c r="L2610" s="830"/>
      <c r="M2610" s="826">
        <v>600000</v>
      </c>
      <c r="N2610" s="830"/>
      <c r="O2610" s="830"/>
      <c r="P2610" s="830">
        <f t="shared" si="264"/>
        <v>300000</v>
      </c>
      <c r="Q2610" s="830">
        <v>300000</v>
      </c>
      <c r="R2610" s="1068">
        <f t="shared" si="262"/>
        <v>300000</v>
      </c>
      <c r="S2610" s="820"/>
      <c r="T2610" s="1104"/>
    </row>
    <row r="2611" spans="1:20" ht="13.9" customHeight="1" x14ac:dyDescent="0.25">
      <c r="A2611" s="858" t="s">
        <v>1347</v>
      </c>
      <c r="B2611" s="812" t="s">
        <v>17</v>
      </c>
      <c r="C2611" s="822" t="s">
        <v>18</v>
      </c>
      <c r="D2611" s="829">
        <v>70133</v>
      </c>
      <c r="E2611" s="968">
        <v>0</v>
      </c>
      <c r="F2611" s="816" t="s">
        <v>27</v>
      </c>
      <c r="G2611" s="817" t="s">
        <v>266</v>
      </c>
      <c r="H2611" s="1006"/>
      <c r="I2611" s="1006">
        <v>1500000</v>
      </c>
      <c r="J2611" s="1006"/>
      <c r="K2611" s="1006">
        <f t="shared" si="263"/>
        <v>1300000</v>
      </c>
      <c r="L2611" s="830"/>
      <c r="M2611" s="826">
        <v>1300000</v>
      </c>
      <c r="N2611" s="830"/>
      <c r="O2611" s="830">
        <v>1000000</v>
      </c>
      <c r="P2611" s="830">
        <f t="shared" si="264"/>
        <v>0</v>
      </c>
      <c r="Q2611" s="830">
        <v>1000000</v>
      </c>
      <c r="R2611" s="1068">
        <f t="shared" si="262"/>
        <v>300000</v>
      </c>
      <c r="S2611" s="820"/>
      <c r="T2611" s="1104"/>
    </row>
    <row r="2612" spans="1:20" ht="13.9" customHeight="1" x14ac:dyDescent="0.25">
      <c r="A2612" s="858" t="s">
        <v>1347</v>
      </c>
      <c r="B2612" s="812" t="s">
        <v>19</v>
      </c>
      <c r="C2612" s="822" t="s">
        <v>20</v>
      </c>
      <c r="D2612" s="829">
        <v>70133</v>
      </c>
      <c r="E2612" s="968">
        <v>0</v>
      </c>
      <c r="F2612" s="816" t="s">
        <v>27</v>
      </c>
      <c r="G2612" s="817" t="s">
        <v>266</v>
      </c>
      <c r="H2612" s="1006"/>
      <c r="I2612" s="1006">
        <v>50000</v>
      </c>
      <c r="J2612" s="1006"/>
      <c r="K2612" s="1006">
        <f t="shared" si="263"/>
        <v>50000</v>
      </c>
      <c r="L2612" s="830"/>
      <c r="M2612" s="826">
        <v>50000</v>
      </c>
      <c r="N2612" s="830"/>
      <c r="O2612" s="830"/>
      <c r="P2612" s="830">
        <f t="shared" si="264"/>
        <v>0</v>
      </c>
      <c r="Q2612" s="830"/>
      <c r="R2612" s="1068">
        <f t="shared" si="262"/>
        <v>50000</v>
      </c>
      <c r="S2612" s="820"/>
      <c r="T2612" s="1104"/>
    </row>
    <row r="2613" spans="1:20" ht="13.9" customHeight="1" x14ac:dyDescent="0.25">
      <c r="A2613" s="858" t="s">
        <v>1347</v>
      </c>
      <c r="B2613" s="812" t="s">
        <v>37</v>
      </c>
      <c r="C2613" s="822" t="s">
        <v>38</v>
      </c>
      <c r="D2613" s="829">
        <v>70133</v>
      </c>
      <c r="E2613" s="968">
        <v>0</v>
      </c>
      <c r="F2613" s="816" t="s">
        <v>27</v>
      </c>
      <c r="G2613" s="817" t="s">
        <v>266</v>
      </c>
      <c r="H2613" s="1006"/>
      <c r="I2613" s="1006">
        <v>2400000</v>
      </c>
      <c r="J2613" s="1006"/>
      <c r="K2613" s="1006">
        <f t="shared" si="263"/>
        <v>2400000</v>
      </c>
      <c r="L2613" s="830"/>
      <c r="M2613" s="826">
        <v>2400000</v>
      </c>
      <c r="N2613" s="830"/>
      <c r="O2613" s="830">
        <v>1000000</v>
      </c>
      <c r="P2613" s="830">
        <f t="shared" si="264"/>
        <v>350000</v>
      </c>
      <c r="Q2613" s="830">
        <v>1350000</v>
      </c>
      <c r="R2613" s="1068">
        <f t="shared" si="262"/>
        <v>1050000</v>
      </c>
      <c r="S2613" s="820"/>
      <c r="T2613" s="1104"/>
    </row>
    <row r="2614" spans="1:20" ht="13.9" customHeight="1" x14ac:dyDescent="0.25">
      <c r="A2614" s="858" t="s">
        <v>1347</v>
      </c>
      <c r="B2614" s="860"/>
      <c r="C2614" s="833" t="s">
        <v>312</v>
      </c>
      <c r="D2614" s="861"/>
      <c r="E2614" s="862"/>
      <c r="F2614" s="863"/>
      <c r="G2614" s="916"/>
      <c r="H2614" s="992">
        <v>3500000</v>
      </c>
      <c r="I2614" s="992">
        <f>SUM(I2603:I2613)</f>
        <v>15925000</v>
      </c>
      <c r="J2614" s="992">
        <v>3500000</v>
      </c>
      <c r="K2614" s="992">
        <f>SUM(K2603:K2613)</f>
        <v>12025000</v>
      </c>
      <c r="L2614" s="837"/>
      <c r="M2614" s="838">
        <f>SUM(M2603:M2613)</f>
        <v>12025000</v>
      </c>
      <c r="N2614" s="837"/>
      <c r="O2614" s="959">
        <f>SUM(O2603:O2613)</f>
        <v>4000000</v>
      </c>
      <c r="P2614" s="959">
        <f>SUM(P2603:P2613)</f>
        <v>1200000</v>
      </c>
      <c r="Q2614" s="959">
        <f>SUM(Q2603:Q2613)</f>
        <v>5500000</v>
      </c>
      <c r="R2614" s="1093">
        <f t="shared" si="262"/>
        <v>6525000</v>
      </c>
      <c r="S2614" s="840"/>
      <c r="T2614" s="1106"/>
    </row>
    <row r="2615" spans="1:20" ht="13.9" customHeight="1" x14ac:dyDescent="0.25">
      <c r="C2615" s="842"/>
      <c r="G2615" s="917"/>
      <c r="H2615" s="922"/>
      <c r="I2615" s="922"/>
      <c r="J2615" s="922"/>
      <c r="K2615" s="922"/>
      <c r="L2615" s="846"/>
      <c r="M2615" s="847"/>
      <c r="N2615" s="846"/>
      <c r="O2615" s="846"/>
      <c r="P2615" s="846"/>
      <c r="Q2615" s="846"/>
      <c r="S2615" s="848"/>
    </row>
    <row r="2616" spans="1:20" ht="13.9" customHeight="1" x14ac:dyDescent="0.25">
      <c r="B2616" s="1238" t="s">
        <v>2129</v>
      </c>
      <c r="C2616" s="1238"/>
      <c r="D2616" s="1238"/>
      <c r="E2616" s="1238"/>
      <c r="F2616" s="1238"/>
      <c r="G2616" s="1238"/>
      <c r="H2616" s="1238"/>
      <c r="I2616" s="1238"/>
      <c r="J2616" s="1238"/>
      <c r="K2616" s="1238"/>
      <c r="L2616" s="1238"/>
      <c r="M2616" s="1238"/>
      <c r="N2616" s="1238"/>
      <c r="O2616" s="1238"/>
      <c r="P2616" s="1238"/>
      <c r="Q2616" s="1238"/>
      <c r="R2616" s="1238"/>
      <c r="S2616" s="1238"/>
    </row>
    <row r="2617" spans="1:20" ht="13.9" customHeight="1" x14ac:dyDescent="0.25">
      <c r="B2617" s="881" t="s">
        <v>1622</v>
      </c>
      <c r="C2617" s="882"/>
      <c r="D2617" s="883"/>
      <c r="E2617" s="883"/>
      <c r="F2617" s="883"/>
      <c r="G2617" s="883"/>
      <c r="H2617" s="884"/>
      <c r="I2617" s="884"/>
      <c r="J2617" s="884"/>
      <c r="K2617" s="884"/>
      <c r="L2617" s="884"/>
      <c r="M2617" s="885"/>
      <c r="N2617" s="884"/>
      <c r="O2617" s="884"/>
      <c r="P2617" s="884"/>
      <c r="Q2617" s="884"/>
      <c r="R2617" s="1074"/>
      <c r="S2617" s="886"/>
    </row>
    <row r="2618" spans="1:20" s="802" customFormat="1" ht="30" x14ac:dyDescent="0.25">
      <c r="B2618" s="1234" t="s">
        <v>970</v>
      </c>
      <c r="C2618" s="1239" t="s">
        <v>938</v>
      </c>
      <c r="D2618" s="1236" t="s">
        <v>1024</v>
      </c>
      <c r="E2618" s="1230" t="s">
        <v>1025</v>
      </c>
      <c r="F2618" s="1236" t="s">
        <v>1026</v>
      </c>
      <c r="G2618" s="1232" t="s">
        <v>1027</v>
      </c>
      <c r="H2618" s="803" t="s">
        <v>1862</v>
      </c>
      <c r="I2618" s="804" t="s">
        <v>1833</v>
      </c>
      <c r="J2618" s="803" t="s">
        <v>1862</v>
      </c>
      <c r="K2618" s="1228" t="s">
        <v>1948</v>
      </c>
      <c r="L2618" s="1228" t="s">
        <v>1947</v>
      </c>
      <c r="M2618" s="805" t="s">
        <v>1818</v>
      </c>
      <c r="N2618" s="1228" t="s">
        <v>1819</v>
      </c>
      <c r="O2618" s="806" t="s">
        <v>2115</v>
      </c>
      <c r="P2618" s="1090" t="s">
        <v>2135</v>
      </c>
      <c r="Q2618" s="1090" t="s">
        <v>2136</v>
      </c>
      <c r="R2618" s="1065" t="s">
        <v>2132</v>
      </c>
      <c r="S2618" s="807" t="s">
        <v>1850</v>
      </c>
      <c r="T2618" s="1110" t="s">
        <v>1028</v>
      </c>
    </row>
    <row r="2619" spans="1:20" s="802" customFormat="1" x14ac:dyDescent="0.25">
      <c r="B2619" s="1235"/>
      <c r="C2619" s="1240"/>
      <c r="D2619" s="1237"/>
      <c r="E2619" s="1231"/>
      <c r="F2619" s="1237"/>
      <c r="G2619" s="1233"/>
      <c r="H2619" s="808"/>
      <c r="I2619" s="808" t="s">
        <v>939</v>
      </c>
      <c r="J2619" s="808"/>
      <c r="K2619" s="1229"/>
      <c r="L2619" s="1229"/>
      <c r="M2619" s="809" t="s">
        <v>939</v>
      </c>
      <c r="N2619" s="1229"/>
      <c r="O2619" s="808" t="s">
        <v>939</v>
      </c>
      <c r="P2619" s="808" t="s">
        <v>939</v>
      </c>
      <c r="Q2619" s="808" t="s">
        <v>939</v>
      </c>
      <c r="R2619" s="1066" t="s">
        <v>939</v>
      </c>
      <c r="S2619" s="810"/>
      <c r="T2619" s="1102"/>
    </row>
    <row r="2620" spans="1:20" s="828" customFormat="1" ht="63" customHeight="1" x14ac:dyDescent="0.25">
      <c r="A2620" s="858" t="s">
        <v>1347</v>
      </c>
      <c r="B2620" s="890" t="s">
        <v>214</v>
      </c>
      <c r="C2620" s="822" t="s">
        <v>1734</v>
      </c>
      <c r="D2620" s="829">
        <v>70133</v>
      </c>
      <c r="E2620" s="907">
        <v>0</v>
      </c>
      <c r="F2620" s="823" t="s">
        <v>27</v>
      </c>
      <c r="G2620" s="896" t="s">
        <v>235</v>
      </c>
      <c r="H2620" s="921">
        <v>99191395</v>
      </c>
      <c r="I2620" s="921">
        <v>200000000</v>
      </c>
      <c r="J2620" s="921">
        <v>99191395</v>
      </c>
      <c r="K2620" s="921">
        <f>M2620-L2620</f>
        <v>200000000</v>
      </c>
      <c r="L2620" s="921"/>
      <c r="M2620" s="921">
        <v>200000000</v>
      </c>
      <c r="N2620" s="921"/>
      <c r="O2620" s="921">
        <v>99191395</v>
      </c>
      <c r="P2620" s="921">
        <f>Q2620-O2620</f>
        <v>1499999.75</v>
      </c>
      <c r="Q2620" s="921">
        <v>100691394.75</v>
      </c>
      <c r="R2620" s="1068">
        <f>M2620-Q2620</f>
        <v>99308605.25</v>
      </c>
      <c r="S2620" s="1119"/>
      <c r="T2620" s="1142" t="s">
        <v>2187</v>
      </c>
    </row>
    <row r="2621" spans="1:20" s="828" customFormat="1" ht="45" customHeight="1" x14ac:dyDescent="0.25">
      <c r="A2621" s="939" t="s">
        <v>1347</v>
      </c>
      <c r="B2621" s="890" t="s">
        <v>249</v>
      </c>
      <c r="C2621" s="822" t="s">
        <v>461</v>
      </c>
      <c r="D2621" s="823">
        <v>70133</v>
      </c>
      <c r="E2621" s="907">
        <v>0</v>
      </c>
      <c r="F2621" s="823" t="s">
        <v>27</v>
      </c>
      <c r="G2621" s="896" t="s">
        <v>235</v>
      </c>
      <c r="H2621" s="921"/>
      <c r="I2621" s="921">
        <v>20000000</v>
      </c>
      <c r="J2621" s="921"/>
      <c r="K2621" s="921">
        <f t="shared" ref="K2621:K2627" si="265">M2621-L2621</f>
        <v>200000000</v>
      </c>
      <c r="L2621" s="871"/>
      <c r="M2621" s="871">
        <v>200000000</v>
      </c>
      <c r="N2621" s="871"/>
      <c r="O2621" s="871"/>
      <c r="P2621" s="871">
        <f>Q2621-O2621</f>
        <v>1994200</v>
      </c>
      <c r="Q2621" s="871">
        <v>1994200</v>
      </c>
      <c r="R2621" s="1068">
        <f t="shared" ref="R2621:R2628" si="266">M2621-Q2621</f>
        <v>198005800</v>
      </c>
      <c r="S2621" s="1119"/>
      <c r="T2621" s="1138" t="s">
        <v>2186</v>
      </c>
    </row>
    <row r="2622" spans="1:20" s="828" customFormat="1" ht="14.25" customHeight="1" x14ac:dyDescent="0.25">
      <c r="A2622" s="858" t="s">
        <v>1347</v>
      </c>
      <c r="B2622" s="890" t="s">
        <v>240</v>
      </c>
      <c r="C2622" s="822" t="s">
        <v>763</v>
      </c>
      <c r="D2622" s="829">
        <v>70133</v>
      </c>
      <c r="E2622" s="907">
        <v>0</v>
      </c>
      <c r="F2622" s="823" t="s">
        <v>27</v>
      </c>
      <c r="G2622" s="896" t="s">
        <v>235</v>
      </c>
      <c r="H2622" s="921"/>
      <c r="I2622" s="921">
        <v>15000000</v>
      </c>
      <c r="J2622" s="921"/>
      <c r="K2622" s="921">
        <f t="shared" si="265"/>
        <v>0</v>
      </c>
      <c r="L2622" s="871"/>
      <c r="M2622" s="871">
        <v>0</v>
      </c>
      <c r="N2622" s="871"/>
      <c r="O2622" s="871"/>
      <c r="P2622" s="871"/>
      <c r="Q2622" s="871"/>
      <c r="R2622" s="1068">
        <f t="shared" si="266"/>
        <v>0</v>
      </c>
      <c r="S2622" s="1119"/>
      <c r="T2622" s="822"/>
    </row>
    <row r="2623" spans="1:20" s="828" customFormat="1" ht="14.25" customHeight="1" x14ac:dyDescent="0.25">
      <c r="A2623" s="858" t="s">
        <v>1347</v>
      </c>
      <c r="B2623" s="890" t="s">
        <v>521</v>
      </c>
      <c r="C2623" s="822" t="s">
        <v>442</v>
      </c>
      <c r="D2623" s="829">
        <v>70133</v>
      </c>
      <c r="E2623" s="907">
        <v>0</v>
      </c>
      <c r="F2623" s="823" t="s">
        <v>27</v>
      </c>
      <c r="G2623" s="896" t="s">
        <v>235</v>
      </c>
      <c r="H2623" s="921"/>
      <c r="I2623" s="921">
        <v>20000000</v>
      </c>
      <c r="J2623" s="921"/>
      <c r="K2623" s="921">
        <f t="shared" si="265"/>
        <v>0</v>
      </c>
      <c r="L2623" s="871"/>
      <c r="M2623" s="871">
        <v>0</v>
      </c>
      <c r="N2623" s="871"/>
      <c r="O2623" s="871"/>
      <c r="P2623" s="871"/>
      <c r="Q2623" s="871"/>
      <c r="R2623" s="1068">
        <f t="shared" si="266"/>
        <v>0</v>
      </c>
      <c r="S2623" s="1119"/>
      <c r="T2623" s="822"/>
    </row>
    <row r="2624" spans="1:20" s="828" customFormat="1" ht="14.25" customHeight="1" x14ac:dyDescent="0.25">
      <c r="A2624" s="858" t="s">
        <v>1347</v>
      </c>
      <c r="B2624" s="890" t="s">
        <v>522</v>
      </c>
      <c r="C2624" s="822" t="s">
        <v>241</v>
      </c>
      <c r="D2624" s="829">
        <v>70133</v>
      </c>
      <c r="E2624" s="907">
        <v>0</v>
      </c>
      <c r="F2624" s="823" t="s">
        <v>27</v>
      </c>
      <c r="G2624" s="896" t="s">
        <v>235</v>
      </c>
      <c r="H2624" s="921"/>
      <c r="I2624" s="921">
        <v>2000000</v>
      </c>
      <c r="J2624" s="921"/>
      <c r="K2624" s="921">
        <f t="shared" si="265"/>
        <v>0</v>
      </c>
      <c r="L2624" s="871"/>
      <c r="M2624" s="871">
        <v>0</v>
      </c>
      <c r="N2624" s="871"/>
      <c r="O2624" s="871"/>
      <c r="P2624" s="871"/>
      <c r="Q2624" s="871"/>
      <c r="R2624" s="1068">
        <f t="shared" si="266"/>
        <v>0</v>
      </c>
      <c r="S2624" s="1119"/>
      <c r="T2624" s="822"/>
    </row>
    <row r="2625" spans="1:20" s="828" customFormat="1" ht="14.25" customHeight="1" x14ac:dyDescent="0.25">
      <c r="A2625" s="858" t="s">
        <v>1347</v>
      </c>
      <c r="B2625" s="890" t="s">
        <v>158</v>
      </c>
      <c r="C2625" s="822" t="s">
        <v>366</v>
      </c>
      <c r="D2625" s="829">
        <v>70133</v>
      </c>
      <c r="E2625" s="907">
        <v>0</v>
      </c>
      <c r="F2625" s="823" t="s">
        <v>27</v>
      </c>
      <c r="G2625" s="896" t="s">
        <v>235</v>
      </c>
      <c r="H2625" s="921"/>
      <c r="I2625" s="921">
        <v>7000000</v>
      </c>
      <c r="J2625" s="921"/>
      <c r="K2625" s="921">
        <f t="shared" si="265"/>
        <v>0</v>
      </c>
      <c r="L2625" s="871"/>
      <c r="M2625" s="871">
        <v>0</v>
      </c>
      <c r="N2625" s="871"/>
      <c r="O2625" s="871"/>
      <c r="P2625" s="871"/>
      <c r="Q2625" s="871"/>
      <c r="R2625" s="1068">
        <f t="shared" si="266"/>
        <v>0</v>
      </c>
      <c r="S2625" s="1119"/>
      <c r="T2625" s="822"/>
    </row>
    <row r="2626" spans="1:20" s="828" customFormat="1" ht="14.25" customHeight="1" x14ac:dyDescent="0.25">
      <c r="A2626" s="858" t="s">
        <v>1347</v>
      </c>
      <c r="B2626" s="890" t="s">
        <v>467</v>
      </c>
      <c r="C2626" s="822" t="s">
        <v>163</v>
      </c>
      <c r="D2626" s="829">
        <v>70133</v>
      </c>
      <c r="E2626" s="907">
        <v>0</v>
      </c>
      <c r="F2626" s="823" t="s">
        <v>27</v>
      </c>
      <c r="G2626" s="896" t="s">
        <v>235</v>
      </c>
      <c r="H2626" s="921"/>
      <c r="I2626" s="921">
        <v>7000000</v>
      </c>
      <c r="J2626" s="921"/>
      <c r="K2626" s="921">
        <f t="shared" si="265"/>
        <v>0</v>
      </c>
      <c r="L2626" s="871"/>
      <c r="M2626" s="871">
        <v>0</v>
      </c>
      <c r="N2626" s="871"/>
      <c r="O2626" s="871"/>
      <c r="P2626" s="871"/>
      <c r="Q2626" s="871"/>
      <c r="R2626" s="1068">
        <f t="shared" si="266"/>
        <v>0</v>
      </c>
      <c r="S2626" s="1119"/>
      <c r="T2626" s="822"/>
    </row>
    <row r="2627" spans="1:20" s="828" customFormat="1" ht="14.25" customHeight="1" x14ac:dyDescent="0.25">
      <c r="A2627" s="858" t="s">
        <v>1347</v>
      </c>
      <c r="B2627" s="890" t="s">
        <v>484</v>
      </c>
      <c r="C2627" s="822" t="s">
        <v>726</v>
      </c>
      <c r="D2627" s="829">
        <v>70133</v>
      </c>
      <c r="E2627" s="907">
        <v>0</v>
      </c>
      <c r="F2627" s="823" t="s">
        <v>27</v>
      </c>
      <c r="G2627" s="896" t="s">
        <v>235</v>
      </c>
      <c r="H2627" s="921"/>
      <c r="I2627" s="921">
        <v>3000000</v>
      </c>
      <c r="J2627" s="921"/>
      <c r="K2627" s="921">
        <f t="shared" si="265"/>
        <v>0</v>
      </c>
      <c r="L2627" s="871"/>
      <c r="M2627" s="871"/>
      <c r="N2627" s="871"/>
      <c r="O2627" s="871"/>
      <c r="P2627" s="871"/>
      <c r="Q2627" s="871"/>
      <c r="R2627" s="1068">
        <f t="shared" si="266"/>
        <v>0</v>
      </c>
      <c r="S2627" s="1119"/>
      <c r="T2627" s="822"/>
    </row>
    <row r="2628" spans="1:20" s="828" customFormat="1" ht="14.25" customHeight="1" x14ac:dyDescent="0.25">
      <c r="A2628" s="858" t="s">
        <v>1347</v>
      </c>
      <c r="B2628" s="887"/>
      <c r="C2628" s="833" t="s">
        <v>26</v>
      </c>
      <c r="D2628" s="887"/>
      <c r="E2628" s="897"/>
      <c r="F2628" s="887"/>
      <c r="G2628" s="898"/>
      <c r="H2628" s="988">
        <f>SUM(H2620:H2627)</f>
        <v>99191395</v>
      </c>
      <c r="I2628" s="988">
        <f>SUM(I2620:I2627)</f>
        <v>274000000</v>
      </c>
      <c r="J2628" s="988">
        <f>SUM(J2620:J2627)</f>
        <v>99191395</v>
      </c>
      <c r="K2628" s="988">
        <f>SUM(K2620:K2627)</f>
        <v>400000000</v>
      </c>
      <c r="L2628" s="988"/>
      <c r="M2628" s="988">
        <f>SUM(M2620:M2627)</f>
        <v>400000000</v>
      </c>
      <c r="N2628" s="988"/>
      <c r="O2628" s="1021">
        <f>SUM(O2620:O2627)</f>
        <v>99191395</v>
      </c>
      <c r="P2628" s="1021">
        <f>SUM(P2620:P2627)</f>
        <v>3494199.75</v>
      </c>
      <c r="Q2628" s="1021">
        <f>SUM(Q2620:Q2627)</f>
        <v>102685594.75</v>
      </c>
      <c r="R2628" s="1093">
        <f t="shared" si="266"/>
        <v>297314405.25</v>
      </c>
      <c r="S2628" s="1143"/>
      <c r="T2628" s="1003"/>
    </row>
    <row r="2629" spans="1:20" x14ac:dyDescent="0.25">
      <c r="B2629" s="1238" t="s">
        <v>2128</v>
      </c>
      <c r="C2629" s="1238"/>
      <c r="D2629" s="1238"/>
      <c r="E2629" s="1238"/>
      <c r="F2629" s="1238"/>
      <c r="G2629" s="1238"/>
      <c r="H2629" s="1238"/>
      <c r="I2629" s="1238"/>
      <c r="J2629" s="1238"/>
      <c r="K2629" s="1238"/>
      <c r="L2629" s="1238"/>
      <c r="M2629" s="1238"/>
      <c r="N2629" s="1238"/>
      <c r="O2629" s="1238"/>
      <c r="P2629" s="1238"/>
      <c r="Q2629" s="1238"/>
      <c r="R2629" s="1238"/>
      <c r="S2629" s="1238"/>
    </row>
    <row r="2630" spans="1:20" x14ac:dyDescent="0.25">
      <c r="B2630" s="881" t="s">
        <v>1623</v>
      </c>
      <c r="C2630" s="882"/>
      <c r="D2630" s="883"/>
      <c r="E2630" s="883"/>
      <c r="F2630" s="883"/>
      <c r="G2630" s="883"/>
      <c r="H2630" s="884"/>
      <c r="I2630" s="884"/>
      <c r="J2630" s="884"/>
      <c r="K2630" s="884"/>
      <c r="L2630" s="884"/>
      <c r="M2630" s="885"/>
      <c r="N2630" s="884"/>
      <c r="O2630" s="884"/>
      <c r="P2630" s="884"/>
      <c r="Q2630" s="884"/>
      <c r="R2630" s="1074"/>
      <c r="S2630" s="886"/>
    </row>
    <row r="2631" spans="1:20" s="802" customFormat="1" ht="30" x14ac:dyDescent="0.25">
      <c r="B2631" s="1234" t="s">
        <v>970</v>
      </c>
      <c r="C2631" s="1239" t="s">
        <v>938</v>
      </c>
      <c r="D2631" s="1236" t="s">
        <v>1024</v>
      </c>
      <c r="E2631" s="1230" t="s">
        <v>1025</v>
      </c>
      <c r="F2631" s="1236" t="s">
        <v>1026</v>
      </c>
      <c r="G2631" s="1232" t="s">
        <v>1027</v>
      </c>
      <c r="H2631" s="803" t="s">
        <v>1862</v>
      </c>
      <c r="I2631" s="804" t="s">
        <v>1833</v>
      </c>
      <c r="J2631" s="803" t="s">
        <v>1862</v>
      </c>
      <c r="K2631" s="1228" t="s">
        <v>1948</v>
      </c>
      <c r="L2631" s="1228" t="s">
        <v>1947</v>
      </c>
      <c r="M2631" s="805" t="s">
        <v>1818</v>
      </c>
      <c r="N2631" s="1228" t="s">
        <v>1819</v>
      </c>
      <c r="O2631" s="806" t="s">
        <v>2115</v>
      </c>
      <c r="P2631" s="1090" t="s">
        <v>2135</v>
      </c>
      <c r="Q2631" s="1090" t="s">
        <v>2136</v>
      </c>
      <c r="R2631" s="1065" t="s">
        <v>2132</v>
      </c>
      <c r="S2631" s="807" t="s">
        <v>1850</v>
      </c>
      <c r="T2631" s="1110" t="s">
        <v>1028</v>
      </c>
    </row>
    <row r="2632" spans="1:20" s="802" customFormat="1" x14ac:dyDescent="0.25">
      <c r="B2632" s="1235"/>
      <c r="C2632" s="1240"/>
      <c r="D2632" s="1237"/>
      <c r="E2632" s="1231"/>
      <c r="F2632" s="1237"/>
      <c r="G2632" s="1233"/>
      <c r="H2632" s="808"/>
      <c r="I2632" s="808" t="s">
        <v>939</v>
      </c>
      <c r="J2632" s="808"/>
      <c r="K2632" s="1229"/>
      <c r="L2632" s="1229"/>
      <c r="M2632" s="809" t="s">
        <v>939</v>
      </c>
      <c r="N2632" s="1229"/>
      <c r="O2632" s="808" t="s">
        <v>939</v>
      </c>
      <c r="P2632" s="808" t="s">
        <v>939</v>
      </c>
      <c r="Q2632" s="808" t="s">
        <v>939</v>
      </c>
      <c r="R2632" s="1066" t="s">
        <v>939</v>
      </c>
      <c r="S2632" s="810"/>
      <c r="T2632" s="1102"/>
    </row>
    <row r="2633" spans="1:20" x14ac:dyDescent="0.25">
      <c r="A2633" s="858" t="s">
        <v>258</v>
      </c>
      <c r="B2633" s="812" t="s">
        <v>24</v>
      </c>
      <c r="C2633" s="813" t="s">
        <v>290</v>
      </c>
      <c r="D2633" s="814" t="s">
        <v>1</v>
      </c>
      <c r="E2633" s="968">
        <v>0</v>
      </c>
      <c r="F2633" s="816">
        <v>23510200</v>
      </c>
      <c r="G2633" s="817" t="s">
        <v>266</v>
      </c>
      <c r="H2633" s="1007">
        <v>12061982</v>
      </c>
      <c r="I2633" s="1007">
        <v>142338190</v>
      </c>
      <c r="J2633" s="1007">
        <v>12061982</v>
      </c>
      <c r="K2633" s="1008">
        <f t="shared" ref="K2633:K2648" si="267">M2633-L2633</f>
        <v>82338190</v>
      </c>
      <c r="L2633" s="818"/>
      <c r="M2633" s="819">
        <f>142338190-60000000</f>
        <v>82338190</v>
      </c>
      <c r="N2633" s="818"/>
      <c r="O2633" s="818">
        <v>14955531</v>
      </c>
      <c r="P2633" s="818">
        <f>Q2633-O2633</f>
        <v>15233521.059999999</v>
      </c>
      <c r="Q2633" s="818">
        <v>30189052.059999999</v>
      </c>
      <c r="R2633" s="1068">
        <f>M2633-Q2633</f>
        <v>52149137.939999998</v>
      </c>
      <c r="S2633" s="909"/>
      <c r="T2633" s="1117"/>
    </row>
    <row r="2634" spans="1:20" x14ac:dyDescent="0.25">
      <c r="A2634" s="858" t="s">
        <v>258</v>
      </c>
      <c r="B2634" s="825" t="s">
        <v>25</v>
      </c>
      <c r="C2634" s="822" t="s">
        <v>59</v>
      </c>
      <c r="D2634" s="890" t="s">
        <v>1804</v>
      </c>
      <c r="E2634" s="968">
        <v>0</v>
      </c>
      <c r="F2634" s="816">
        <v>23510200</v>
      </c>
      <c r="G2634" s="817" t="s">
        <v>266</v>
      </c>
      <c r="H2634" s="1006"/>
      <c r="I2634" s="1006">
        <v>540000</v>
      </c>
      <c r="J2634" s="1006"/>
      <c r="K2634" s="921">
        <f t="shared" si="267"/>
        <v>540000</v>
      </c>
      <c r="L2634" s="1006"/>
      <c r="M2634" s="921">
        <v>540000</v>
      </c>
      <c r="N2634" s="1006"/>
      <c r="O2634" s="1006"/>
      <c r="P2634" s="1006">
        <f t="shared" ref="P2634:P2639" si="268">Q2634-O2634</f>
        <v>0</v>
      </c>
      <c r="Q2634" s="1006"/>
      <c r="R2634" s="1068">
        <f t="shared" ref="R2634:R2649" si="269">M2634-Q2634</f>
        <v>540000</v>
      </c>
      <c r="S2634" s="820"/>
      <c r="T2634" s="1104"/>
    </row>
    <row r="2635" spans="1:20" x14ac:dyDescent="0.25">
      <c r="A2635" s="858" t="s">
        <v>258</v>
      </c>
      <c r="B2635" s="812" t="s">
        <v>2</v>
      </c>
      <c r="C2635" s="822" t="s">
        <v>60</v>
      </c>
      <c r="D2635" s="890" t="s">
        <v>1804</v>
      </c>
      <c r="E2635" s="968">
        <v>0</v>
      </c>
      <c r="F2635" s="816">
        <v>23510200</v>
      </c>
      <c r="G2635" s="817" t="s">
        <v>266</v>
      </c>
      <c r="H2635" s="1006"/>
      <c r="I2635" s="1006">
        <v>20000000</v>
      </c>
      <c r="J2635" s="1006"/>
      <c r="K2635" s="921">
        <f t="shared" si="267"/>
        <v>20000000</v>
      </c>
      <c r="L2635" s="1006"/>
      <c r="M2635" s="921">
        <v>20000000</v>
      </c>
      <c r="N2635" s="1006"/>
      <c r="O2635" s="1006"/>
      <c r="P2635" s="1006">
        <f t="shared" si="268"/>
        <v>0</v>
      </c>
      <c r="Q2635" s="1006"/>
      <c r="R2635" s="1068">
        <f t="shared" si="269"/>
        <v>20000000</v>
      </c>
      <c r="S2635" s="820"/>
      <c r="T2635" s="1104"/>
    </row>
    <row r="2636" spans="1:20" x14ac:dyDescent="0.25">
      <c r="A2636" s="858" t="s">
        <v>258</v>
      </c>
      <c r="B2636" s="812" t="s">
        <v>3</v>
      </c>
      <c r="C2636" s="822" t="s">
        <v>4</v>
      </c>
      <c r="D2636" s="890" t="s">
        <v>1804</v>
      </c>
      <c r="E2636" s="968">
        <v>0</v>
      </c>
      <c r="F2636" s="816">
        <v>23510200</v>
      </c>
      <c r="G2636" s="817" t="s">
        <v>266</v>
      </c>
      <c r="H2636" s="1006"/>
      <c r="I2636" s="1006">
        <v>900000</v>
      </c>
      <c r="J2636" s="1006"/>
      <c r="K2636" s="921">
        <f t="shared" si="267"/>
        <v>900000</v>
      </c>
      <c r="L2636" s="1006"/>
      <c r="M2636" s="921">
        <v>900000</v>
      </c>
      <c r="N2636" s="1006"/>
      <c r="O2636" s="1006"/>
      <c r="P2636" s="1006">
        <f t="shared" si="268"/>
        <v>0</v>
      </c>
      <c r="Q2636" s="1006"/>
      <c r="R2636" s="1068">
        <f t="shared" si="269"/>
        <v>900000</v>
      </c>
      <c r="S2636" s="820"/>
      <c r="T2636" s="1104"/>
    </row>
    <row r="2637" spans="1:20" x14ac:dyDescent="0.25">
      <c r="A2637" s="858" t="s">
        <v>258</v>
      </c>
      <c r="B2637" s="812" t="s">
        <v>52</v>
      </c>
      <c r="C2637" s="822" t="s">
        <v>53</v>
      </c>
      <c r="D2637" s="890" t="s">
        <v>1804</v>
      </c>
      <c r="E2637" s="968">
        <v>0</v>
      </c>
      <c r="F2637" s="816">
        <v>23510200</v>
      </c>
      <c r="G2637" s="817" t="s">
        <v>266</v>
      </c>
      <c r="H2637" s="1006"/>
      <c r="I2637" s="1006">
        <v>100000</v>
      </c>
      <c r="J2637" s="1006"/>
      <c r="K2637" s="921">
        <f t="shared" si="267"/>
        <v>100000</v>
      </c>
      <c r="L2637" s="1006"/>
      <c r="M2637" s="921">
        <v>100000</v>
      </c>
      <c r="N2637" s="1006"/>
      <c r="O2637" s="1006"/>
      <c r="P2637" s="1006">
        <f t="shared" si="268"/>
        <v>0</v>
      </c>
      <c r="Q2637" s="1006"/>
      <c r="R2637" s="1068">
        <f t="shared" si="269"/>
        <v>100000</v>
      </c>
      <c r="S2637" s="820"/>
      <c r="T2637" s="1104"/>
    </row>
    <row r="2638" spans="1:20" x14ac:dyDescent="0.25">
      <c r="A2638" s="858" t="s">
        <v>258</v>
      </c>
      <c r="B2638" s="812" t="s">
        <v>5</v>
      </c>
      <c r="C2638" s="822" t="s">
        <v>6</v>
      </c>
      <c r="D2638" s="890" t="s">
        <v>1804</v>
      </c>
      <c r="E2638" s="968">
        <v>0</v>
      </c>
      <c r="F2638" s="816">
        <v>23510200</v>
      </c>
      <c r="G2638" s="817" t="s">
        <v>266</v>
      </c>
      <c r="H2638" s="1006"/>
      <c r="I2638" s="1006">
        <v>5000000</v>
      </c>
      <c r="J2638" s="1006"/>
      <c r="K2638" s="921">
        <f t="shared" si="267"/>
        <v>5000000</v>
      </c>
      <c r="L2638" s="1006"/>
      <c r="M2638" s="921">
        <v>5000000</v>
      </c>
      <c r="N2638" s="1006"/>
      <c r="O2638" s="1006"/>
      <c r="P2638" s="1006">
        <f t="shared" si="268"/>
        <v>0</v>
      </c>
      <c r="Q2638" s="1006"/>
      <c r="R2638" s="1068">
        <f t="shared" si="269"/>
        <v>5000000</v>
      </c>
      <c r="S2638" s="820"/>
      <c r="T2638" s="1104"/>
    </row>
    <row r="2639" spans="1:20" x14ac:dyDescent="0.25">
      <c r="A2639" s="858" t="s">
        <v>258</v>
      </c>
      <c r="B2639" s="812" t="s">
        <v>32</v>
      </c>
      <c r="C2639" s="822" t="s">
        <v>33</v>
      </c>
      <c r="D2639" s="890" t="s">
        <v>1804</v>
      </c>
      <c r="E2639" s="968">
        <v>0</v>
      </c>
      <c r="F2639" s="816">
        <v>23510200</v>
      </c>
      <c r="G2639" s="817" t="s">
        <v>266</v>
      </c>
      <c r="H2639" s="1006"/>
      <c r="I2639" s="1006">
        <v>225000</v>
      </c>
      <c r="J2639" s="1006"/>
      <c r="K2639" s="921">
        <f t="shared" si="267"/>
        <v>225000</v>
      </c>
      <c r="L2639" s="1006"/>
      <c r="M2639" s="921">
        <v>225000</v>
      </c>
      <c r="N2639" s="1006"/>
      <c r="O2639" s="1006"/>
      <c r="P2639" s="1006">
        <f t="shared" si="268"/>
        <v>0</v>
      </c>
      <c r="Q2639" s="1006"/>
      <c r="R2639" s="1068">
        <f t="shared" si="269"/>
        <v>225000</v>
      </c>
      <c r="S2639" s="820"/>
      <c r="T2639" s="1104"/>
    </row>
    <row r="2640" spans="1:20" x14ac:dyDescent="0.25">
      <c r="A2640" s="858" t="s">
        <v>258</v>
      </c>
      <c r="B2640" s="812" t="s">
        <v>7</v>
      </c>
      <c r="C2640" s="822" t="s">
        <v>8</v>
      </c>
      <c r="D2640" s="890" t="s">
        <v>1804</v>
      </c>
      <c r="E2640" s="968">
        <v>0</v>
      </c>
      <c r="F2640" s="816">
        <v>23510200</v>
      </c>
      <c r="G2640" s="817" t="s">
        <v>266</v>
      </c>
      <c r="H2640" s="1006"/>
      <c r="I2640" s="1006">
        <v>100000</v>
      </c>
      <c r="J2640" s="1006"/>
      <c r="K2640" s="921">
        <f t="shared" si="267"/>
        <v>100000</v>
      </c>
      <c r="L2640" s="1006"/>
      <c r="M2640" s="921">
        <v>100000</v>
      </c>
      <c r="N2640" s="1006"/>
      <c r="O2640" s="1006">
        <v>12500</v>
      </c>
      <c r="P2640" s="1006">
        <f>Q2640-O2640</f>
        <v>0</v>
      </c>
      <c r="Q2640" s="1006">
        <v>12500</v>
      </c>
      <c r="R2640" s="1068">
        <f t="shared" si="269"/>
        <v>87500</v>
      </c>
      <c r="S2640" s="820"/>
      <c r="T2640" s="1104"/>
    </row>
    <row r="2641" spans="1:20" s="831" customFormat="1" x14ac:dyDescent="0.25">
      <c r="A2641" s="858" t="s">
        <v>258</v>
      </c>
      <c r="B2641" s="812" t="s">
        <v>9</v>
      </c>
      <c r="C2641" s="822" t="s">
        <v>10</v>
      </c>
      <c r="D2641" s="890" t="s">
        <v>1804</v>
      </c>
      <c r="E2641" s="968">
        <v>0</v>
      </c>
      <c r="F2641" s="816">
        <v>23510200</v>
      </c>
      <c r="G2641" s="817" t="s">
        <v>266</v>
      </c>
      <c r="H2641" s="1006"/>
      <c r="I2641" s="1006">
        <v>100000</v>
      </c>
      <c r="J2641" s="1006"/>
      <c r="K2641" s="921">
        <f t="shared" si="267"/>
        <v>100000</v>
      </c>
      <c r="L2641" s="1006"/>
      <c r="M2641" s="921">
        <v>100000</v>
      </c>
      <c r="N2641" s="1006"/>
      <c r="O2641" s="1006"/>
      <c r="P2641" s="1006">
        <f t="shared" ref="P2641:P2647" si="270">Q2641-O2641</f>
        <v>0</v>
      </c>
      <c r="Q2641" s="1006"/>
      <c r="R2641" s="1068">
        <f t="shared" si="269"/>
        <v>100000</v>
      </c>
      <c r="S2641" s="820"/>
      <c r="T2641" s="1105"/>
    </row>
    <row r="2642" spans="1:20" x14ac:dyDescent="0.25">
      <c r="A2642" s="858" t="s">
        <v>258</v>
      </c>
      <c r="B2642" s="812" t="s">
        <v>13</v>
      </c>
      <c r="C2642" s="822" t="s">
        <v>14</v>
      </c>
      <c r="D2642" s="890" t="s">
        <v>1804</v>
      </c>
      <c r="E2642" s="968">
        <v>0</v>
      </c>
      <c r="F2642" s="816">
        <v>23510200</v>
      </c>
      <c r="G2642" s="817" t="s">
        <v>266</v>
      </c>
      <c r="H2642" s="1006"/>
      <c r="I2642" s="1006">
        <v>7000000</v>
      </c>
      <c r="J2642" s="1006"/>
      <c r="K2642" s="921">
        <f t="shared" si="267"/>
        <v>7000000</v>
      </c>
      <c r="L2642" s="1006"/>
      <c r="M2642" s="921">
        <v>7000000</v>
      </c>
      <c r="N2642" s="1006"/>
      <c r="O2642" s="1006">
        <v>500000</v>
      </c>
      <c r="P2642" s="1006">
        <f t="shared" si="270"/>
        <v>0</v>
      </c>
      <c r="Q2642" s="1006">
        <v>500000</v>
      </c>
      <c r="R2642" s="1068">
        <f t="shared" si="269"/>
        <v>6500000</v>
      </c>
      <c r="S2642" s="820"/>
      <c r="T2642" s="1104"/>
    </row>
    <row r="2643" spans="1:20" x14ac:dyDescent="0.25">
      <c r="A2643" s="858" t="s">
        <v>258</v>
      </c>
      <c r="B2643" s="812" t="s">
        <v>15</v>
      </c>
      <c r="C2643" s="822" t="s">
        <v>436</v>
      </c>
      <c r="D2643" s="890" t="s">
        <v>1804</v>
      </c>
      <c r="E2643" s="968">
        <v>0</v>
      </c>
      <c r="F2643" s="816">
        <v>23510200</v>
      </c>
      <c r="G2643" s="817" t="s">
        <v>266</v>
      </c>
      <c r="H2643" s="1006"/>
      <c r="I2643" s="1006">
        <v>600000</v>
      </c>
      <c r="J2643" s="1006"/>
      <c r="K2643" s="921">
        <f t="shared" si="267"/>
        <v>600000</v>
      </c>
      <c r="L2643" s="1006"/>
      <c r="M2643" s="921">
        <v>600000</v>
      </c>
      <c r="N2643" s="1006"/>
      <c r="O2643" s="1006"/>
      <c r="P2643" s="1006">
        <f t="shared" si="270"/>
        <v>300000</v>
      </c>
      <c r="Q2643" s="1006">
        <v>300000</v>
      </c>
      <c r="R2643" s="1068">
        <f t="shared" si="269"/>
        <v>300000</v>
      </c>
      <c r="S2643" s="820"/>
      <c r="T2643" s="1104"/>
    </row>
    <row r="2644" spans="1:20" x14ac:dyDescent="0.25">
      <c r="A2644" s="858" t="s">
        <v>258</v>
      </c>
      <c r="B2644" s="812" t="s">
        <v>17</v>
      </c>
      <c r="C2644" s="822" t="s">
        <v>18</v>
      </c>
      <c r="D2644" s="890" t="s">
        <v>1804</v>
      </c>
      <c r="E2644" s="968">
        <v>0</v>
      </c>
      <c r="F2644" s="816">
        <v>23510200</v>
      </c>
      <c r="G2644" s="817" t="s">
        <v>266</v>
      </c>
      <c r="H2644" s="1006"/>
      <c r="I2644" s="1006">
        <v>150000</v>
      </c>
      <c r="J2644" s="1006"/>
      <c r="K2644" s="921">
        <f t="shared" si="267"/>
        <v>150000</v>
      </c>
      <c r="L2644" s="1006"/>
      <c r="M2644" s="921">
        <v>150000</v>
      </c>
      <c r="N2644" s="1006"/>
      <c r="O2644" s="1006"/>
      <c r="P2644" s="1006">
        <f t="shared" si="270"/>
        <v>75000</v>
      </c>
      <c r="Q2644" s="1006">
        <v>75000</v>
      </c>
      <c r="R2644" s="1068">
        <f t="shared" si="269"/>
        <v>75000</v>
      </c>
      <c r="S2644" s="820"/>
      <c r="T2644" s="1104"/>
    </row>
    <row r="2645" spans="1:20" x14ac:dyDescent="0.25">
      <c r="A2645" s="858" t="s">
        <v>258</v>
      </c>
      <c r="B2645" s="812" t="s">
        <v>19</v>
      </c>
      <c r="C2645" s="822" t="s">
        <v>20</v>
      </c>
      <c r="D2645" s="890" t="s">
        <v>1804</v>
      </c>
      <c r="E2645" s="968">
        <v>0</v>
      </c>
      <c r="F2645" s="816">
        <v>23510200</v>
      </c>
      <c r="G2645" s="817" t="s">
        <v>266</v>
      </c>
      <c r="H2645" s="1006"/>
      <c r="I2645" s="1006">
        <v>25000</v>
      </c>
      <c r="J2645" s="1006"/>
      <c r="K2645" s="921">
        <f t="shared" si="267"/>
        <v>25000</v>
      </c>
      <c r="L2645" s="1006"/>
      <c r="M2645" s="921">
        <v>25000</v>
      </c>
      <c r="N2645" s="1006"/>
      <c r="O2645" s="1006"/>
      <c r="P2645" s="1006">
        <f t="shared" si="270"/>
        <v>0</v>
      </c>
      <c r="Q2645" s="1006"/>
      <c r="R2645" s="1068">
        <f t="shared" si="269"/>
        <v>25000</v>
      </c>
      <c r="S2645" s="820"/>
      <c r="T2645" s="1104"/>
    </row>
    <row r="2646" spans="1:20" x14ac:dyDescent="0.25">
      <c r="A2646" s="858" t="s">
        <v>258</v>
      </c>
      <c r="B2646" s="812" t="s">
        <v>179</v>
      </c>
      <c r="C2646" s="822" t="s">
        <v>180</v>
      </c>
      <c r="D2646" s="890" t="s">
        <v>1804</v>
      </c>
      <c r="E2646" s="968">
        <v>0</v>
      </c>
      <c r="F2646" s="816">
        <v>23510200</v>
      </c>
      <c r="G2646" s="817" t="s">
        <v>266</v>
      </c>
      <c r="H2646" s="1006"/>
      <c r="I2646" s="1006">
        <v>500000</v>
      </c>
      <c r="J2646" s="1006"/>
      <c r="K2646" s="921">
        <f t="shared" si="267"/>
        <v>500000</v>
      </c>
      <c r="L2646" s="1006"/>
      <c r="M2646" s="921">
        <v>500000</v>
      </c>
      <c r="N2646" s="1006"/>
      <c r="O2646" s="1006"/>
      <c r="P2646" s="1006">
        <f t="shared" si="270"/>
        <v>300000</v>
      </c>
      <c r="Q2646" s="1006">
        <v>300000</v>
      </c>
      <c r="R2646" s="1068">
        <f t="shared" si="269"/>
        <v>200000</v>
      </c>
      <c r="S2646" s="820"/>
      <c r="T2646" s="1104"/>
    </row>
    <row r="2647" spans="1:20" x14ac:dyDescent="0.25">
      <c r="A2647" s="858" t="s">
        <v>258</v>
      </c>
      <c r="B2647" s="812" t="s">
        <v>181</v>
      </c>
      <c r="C2647" s="822" t="s">
        <v>182</v>
      </c>
      <c r="D2647" s="890" t="s">
        <v>1804</v>
      </c>
      <c r="E2647" s="968">
        <v>0</v>
      </c>
      <c r="F2647" s="816">
        <v>23510200</v>
      </c>
      <c r="G2647" s="817" t="s">
        <v>266</v>
      </c>
      <c r="H2647" s="1006"/>
      <c r="I2647" s="1006">
        <v>5000000</v>
      </c>
      <c r="J2647" s="1006"/>
      <c r="K2647" s="921">
        <f t="shared" si="267"/>
        <v>5000000</v>
      </c>
      <c r="L2647" s="1006"/>
      <c r="M2647" s="921">
        <v>5000000</v>
      </c>
      <c r="N2647" s="1006"/>
      <c r="O2647" s="1006">
        <v>500000</v>
      </c>
      <c r="P2647" s="1006">
        <f t="shared" si="270"/>
        <v>0</v>
      </c>
      <c r="Q2647" s="1006">
        <v>500000</v>
      </c>
      <c r="R2647" s="1068">
        <f t="shared" si="269"/>
        <v>4500000</v>
      </c>
      <c r="S2647" s="820"/>
      <c r="T2647" s="1104"/>
    </row>
    <row r="2648" spans="1:20" x14ac:dyDescent="0.25">
      <c r="A2648" s="858" t="s">
        <v>258</v>
      </c>
      <c r="B2648" s="812" t="s">
        <v>37</v>
      </c>
      <c r="C2648" s="822" t="s">
        <v>38</v>
      </c>
      <c r="D2648" s="890" t="s">
        <v>1804</v>
      </c>
      <c r="E2648" s="968">
        <v>0</v>
      </c>
      <c r="F2648" s="816">
        <v>23510200</v>
      </c>
      <c r="G2648" s="817" t="s">
        <v>266</v>
      </c>
      <c r="H2648" s="1006"/>
      <c r="I2648" s="1006">
        <v>360000</v>
      </c>
      <c r="J2648" s="1006"/>
      <c r="K2648" s="921">
        <f t="shared" si="267"/>
        <v>360000</v>
      </c>
      <c r="L2648" s="1006"/>
      <c r="M2648" s="921">
        <v>360000</v>
      </c>
      <c r="N2648" s="1006"/>
      <c r="O2648" s="1006"/>
      <c r="P2648" s="1006">
        <f>Q2648-O2648</f>
        <v>0</v>
      </c>
      <c r="Q2648" s="1006"/>
      <c r="R2648" s="1068">
        <f t="shared" si="269"/>
        <v>360000</v>
      </c>
      <c r="S2648" s="820"/>
      <c r="T2648" s="1104"/>
    </row>
    <row r="2649" spans="1:20" x14ac:dyDescent="0.25">
      <c r="A2649" s="858" t="s">
        <v>258</v>
      </c>
      <c r="B2649" s="860"/>
      <c r="C2649" s="833" t="s">
        <v>312</v>
      </c>
      <c r="D2649" s="834"/>
      <c r="E2649" s="835"/>
      <c r="F2649" s="836"/>
      <c r="G2649" s="916"/>
      <c r="H2649" s="992">
        <v>787500</v>
      </c>
      <c r="I2649" s="992">
        <f>SUM(I2634:I2648)</f>
        <v>40600000</v>
      </c>
      <c r="J2649" s="992">
        <v>787500</v>
      </c>
      <c r="K2649" s="992">
        <f>SUM(K2634:K2648)</f>
        <v>40600000</v>
      </c>
      <c r="L2649" s="837"/>
      <c r="M2649" s="838">
        <f>SUM(M2634:M2648)</f>
        <v>40600000</v>
      </c>
      <c r="N2649" s="837"/>
      <c r="O2649" s="959">
        <f>SUM(O2634:O2648)</f>
        <v>1012500</v>
      </c>
      <c r="P2649" s="959">
        <f>Q2649-O2649</f>
        <v>675000</v>
      </c>
      <c r="Q2649" s="959">
        <f>SUM(Q2634:Q2648)</f>
        <v>1687500</v>
      </c>
      <c r="R2649" s="1093">
        <f t="shared" si="269"/>
        <v>38912500</v>
      </c>
      <c r="S2649" s="840"/>
      <c r="T2649" s="1106"/>
    </row>
    <row r="2650" spans="1:20" x14ac:dyDescent="0.25">
      <c r="A2650" s="858"/>
      <c r="C2650" s="842"/>
      <c r="D2650" s="843"/>
      <c r="E2650" s="844"/>
      <c r="F2650" s="845"/>
      <c r="G2650" s="917"/>
      <c r="H2650" s="929"/>
      <c r="I2650" s="929"/>
      <c r="J2650" s="929"/>
      <c r="K2650" s="929"/>
      <c r="L2650" s="846"/>
      <c r="M2650" s="847"/>
      <c r="N2650" s="846"/>
      <c r="O2650" s="846"/>
      <c r="P2650" s="846"/>
      <c r="Q2650" s="846"/>
      <c r="S2650" s="848"/>
    </row>
    <row r="2651" spans="1:20" x14ac:dyDescent="0.25">
      <c r="A2651" s="858"/>
      <c r="C2651" s="842"/>
      <c r="D2651" s="843"/>
      <c r="E2651" s="844"/>
      <c r="F2651" s="845"/>
      <c r="G2651" s="917"/>
      <c r="H2651" s="929"/>
      <c r="I2651" s="929"/>
      <c r="J2651" s="929"/>
      <c r="K2651" s="929"/>
      <c r="L2651" s="846"/>
      <c r="M2651" s="847"/>
      <c r="N2651" s="846"/>
      <c r="O2651" s="846"/>
      <c r="P2651" s="846"/>
      <c r="Q2651" s="846"/>
      <c r="S2651" s="848"/>
    </row>
    <row r="2652" spans="1:20" x14ac:dyDescent="0.25">
      <c r="A2652" s="858"/>
      <c r="C2652" s="842"/>
      <c r="D2652" s="843"/>
      <c r="E2652" s="844"/>
      <c r="F2652" s="845"/>
      <c r="G2652" s="917"/>
      <c r="H2652" s="929"/>
      <c r="I2652" s="929"/>
      <c r="J2652" s="929"/>
      <c r="K2652" s="929"/>
      <c r="L2652" s="846"/>
      <c r="M2652" s="847"/>
      <c r="N2652" s="846"/>
      <c r="O2652" s="846"/>
      <c r="P2652" s="846"/>
      <c r="Q2652" s="846"/>
      <c r="S2652" s="848"/>
    </row>
    <row r="2653" spans="1:20" x14ac:dyDescent="0.25">
      <c r="A2653" s="858"/>
      <c r="C2653" s="842"/>
      <c r="D2653" s="843"/>
      <c r="E2653" s="844"/>
      <c r="F2653" s="845"/>
      <c r="G2653" s="917"/>
      <c r="H2653" s="929"/>
      <c r="I2653" s="929"/>
      <c r="J2653" s="929"/>
      <c r="K2653" s="929"/>
      <c r="L2653" s="846"/>
      <c r="M2653" s="847"/>
      <c r="N2653" s="846"/>
      <c r="O2653" s="846"/>
      <c r="P2653" s="846"/>
      <c r="Q2653" s="846"/>
      <c r="S2653" s="848"/>
    </row>
    <row r="2654" spans="1:20" x14ac:dyDescent="0.25">
      <c r="B2654" s="1238" t="s">
        <v>2129</v>
      </c>
      <c r="C2654" s="1238"/>
      <c r="D2654" s="1238"/>
      <c r="E2654" s="1238"/>
      <c r="F2654" s="1238"/>
      <c r="G2654" s="1238"/>
      <c r="H2654" s="1238"/>
      <c r="I2654" s="1238"/>
      <c r="J2654" s="1238"/>
      <c r="K2654" s="1238"/>
      <c r="L2654" s="1238"/>
      <c r="M2654" s="1238"/>
      <c r="N2654" s="1238"/>
      <c r="O2654" s="1238"/>
      <c r="P2654" s="1238"/>
      <c r="Q2654" s="1238"/>
      <c r="R2654" s="1238"/>
      <c r="S2654" s="1238"/>
    </row>
    <row r="2655" spans="1:20" x14ac:dyDescent="0.25">
      <c r="B2655" s="881" t="s">
        <v>1623</v>
      </c>
      <c r="C2655" s="882"/>
      <c r="D2655" s="883"/>
      <c r="E2655" s="883"/>
      <c r="F2655" s="883"/>
      <c r="G2655" s="883"/>
      <c r="H2655" s="884"/>
      <c r="I2655" s="884"/>
      <c r="J2655" s="884"/>
      <c r="K2655" s="884"/>
      <c r="L2655" s="884"/>
      <c r="M2655" s="885"/>
      <c r="N2655" s="884"/>
      <c r="O2655" s="884"/>
      <c r="P2655" s="884"/>
      <c r="Q2655" s="884"/>
      <c r="R2655" s="1074"/>
      <c r="S2655" s="886"/>
    </row>
    <row r="2656" spans="1:20" s="802" customFormat="1" ht="30" x14ac:dyDescent="0.25">
      <c r="B2656" s="1234" t="s">
        <v>970</v>
      </c>
      <c r="C2656" s="1239" t="s">
        <v>938</v>
      </c>
      <c r="D2656" s="1236" t="s">
        <v>1024</v>
      </c>
      <c r="E2656" s="1230" t="s">
        <v>1025</v>
      </c>
      <c r="F2656" s="1236" t="s">
        <v>1026</v>
      </c>
      <c r="G2656" s="1232" t="s">
        <v>1027</v>
      </c>
      <c r="H2656" s="803" t="s">
        <v>1862</v>
      </c>
      <c r="I2656" s="804" t="s">
        <v>1833</v>
      </c>
      <c r="J2656" s="803" t="s">
        <v>1862</v>
      </c>
      <c r="K2656" s="1228" t="s">
        <v>1948</v>
      </c>
      <c r="L2656" s="1228" t="s">
        <v>1947</v>
      </c>
      <c r="M2656" s="805" t="s">
        <v>1818</v>
      </c>
      <c r="N2656" s="1228" t="s">
        <v>1819</v>
      </c>
      <c r="O2656" s="806" t="s">
        <v>2115</v>
      </c>
      <c r="P2656" s="1090" t="s">
        <v>2135</v>
      </c>
      <c r="Q2656" s="1090" t="s">
        <v>2136</v>
      </c>
      <c r="R2656" s="1065" t="s">
        <v>2132</v>
      </c>
      <c r="S2656" s="807" t="s">
        <v>1850</v>
      </c>
      <c r="T2656" s="1110" t="s">
        <v>1028</v>
      </c>
    </row>
    <row r="2657" spans="1:20" s="802" customFormat="1" x14ac:dyDescent="0.25">
      <c r="B2657" s="1235"/>
      <c r="C2657" s="1240"/>
      <c r="D2657" s="1237"/>
      <c r="E2657" s="1231"/>
      <c r="F2657" s="1237"/>
      <c r="G2657" s="1233"/>
      <c r="H2657" s="808"/>
      <c r="I2657" s="808" t="s">
        <v>939</v>
      </c>
      <c r="J2657" s="808"/>
      <c r="K2657" s="1229"/>
      <c r="L2657" s="1229"/>
      <c r="M2657" s="809" t="s">
        <v>939</v>
      </c>
      <c r="N2657" s="1229"/>
      <c r="O2657" s="808" t="s">
        <v>939</v>
      </c>
      <c r="P2657" s="808" t="s">
        <v>939</v>
      </c>
      <c r="Q2657" s="808" t="s">
        <v>939</v>
      </c>
      <c r="R2657" s="1066" t="s">
        <v>939</v>
      </c>
      <c r="S2657" s="810"/>
      <c r="T2657" s="1102"/>
    </row>
    <row r="2658" spans="1:20" s="828" customFormat="1" x14ac:dyDescent="0.25">
      <c r="A2658" s="858" t="s">
        <v>258</v>
      </c>
      <c r="B2658" s="890" t="s">
        <v>476</v>
      </c>
      <c r="C2658" s="822" t="s">
        <v>975</v>
      </c>
      <c r="D2658" s="890" t="s">
        <v>1804</v>
      </c>
      <c r="E2658" s="907">
        <v>0</v>
      </c>
      <c r="F2658" s="823" t="s">
        <v>27</v>
      </c>
      <c r="G2658" s="896" t="s">
        <v>235</v>
      </c>
      <c r="H2658" s="921">
        <v>0</v>
      </c>
      <c r="I2658" s="921">
        <v>12000000</v>
      </c>
      <c r="J2658" s="921">
        <v>0</v>
      </c>
      <c r="K2658" s="921">
        <f t="shared" ref="K2658:K2660" si="271">M2658-L2658</f>
        <v>7200000</v>
      </c>
      <c r="L2658" s="921"/>
      <c r="M2658" s="921">
        <f t="shared" ref="M2658:M2660" si="272">I2658-(I2658*40/100)</f>
        <v>7200000</v>
      </c>
      <c r="N2658" s="921"/>
      <c r="O2658" s="921"/>
      <c r="P2658" s="921"/>
      <c r="Q2658" s="921"/>
      <c r="R2658" s="1068"/>
      <c r="S2658" s="827"/>
      <c r="T2658" s="975"/>
    </row>
    <row r="2659" spans="1:20" s="828" customFormat="1" x14ac:dyDescent="0.25">
      <c r="A2659" s="858" t="s">
        <v>258</v>
      </c>
      <c r="B2659" s="823" t="s">
        <v>242</v>
      </c>
      <c r="C2659" s="822" t="s">
        <v>699</v>
      </c>
      <c r="D2659" s="890" t="s">
        <v>1804</v>
      </c>
      <c r="E2659" s="907">
        <v>0</v>
      </c>
      <c r="F2659" s="823" t="s">
        <v>27</v>
      </c>
      <c r="G2659" s="896" t="s">
        <v>235</v>
      </c>
      <c r="H2659" s="921">
        <v>0</v>
      </c>
      <c r="I2659" s="921">
        <v>5000000</v>
      </c>
      <c r="J2659" s="921">
        <v>0</v>
      </c>
      <c r="K2659" s="921">
        <f t="shared" si="271"/>
        <v>3000000</v>
      </c>
      <c r="L2659" s="921"/>
      <c r="M2659" s="921">
        <f t="shared" si="272"/>
        <v>3000000</v>
      </c>
      <c r="N2659" s="921"/>
      <c r="O2659" s="921"/>
      <c r="P2659" s="921"/>
      <c r="Q2659" s="921"/>
      <c r="R2659" s="1068"/>
      <c r="S2659" s="827"/>
      <c r="T2659" s="822"/>
    </row>
    <row r="2660" spans="1:20" s="828" customFormat="1" x14ac:dyDescent="0.25">
      <c r="A2660" s="858" t="s">
        <v>258</v>
      </c>
      <c r="B2660" s="890" t="s">
        <v>243</v>
      </c>
      <c r="C2660" s="822" t="s">
        <v>687</v>
      </c>
      <c r="D2660" s="890" t="s">
        <v>1804</v>
      </c>
      <c r="E2660" s="907">
        <v>0</v>
      </c>
      <c r="F2660" s="823" t="s">
        <v>27</v>
      </c>
      <c r="G2660" s="896" t="s">
        <v>235</v>
      </c>
      <c r="H2660" s="921">
        <v>0</v>
      </c>
      <c r="I2660" s="921">
        <v>130000000</v>
      </c>
      <c r="J2660" s="921">
        <v>0</v>
      </c>
      <c r="K2660" s="921">
        <f t="shared" si="271"/>
        <v>78000000</v>
      </c>
      <c r="L2660" s="921"/>
      <c r="M2660" s="921">
        <f t="shared" si="272"/>
        <v>78000000</v>
      </c>
      <c r="N2660" s="921"/>
      <c r="O2660" s="921"/>
      <c r="P2660" s="921"/>
      <c r="Q2660" s="921"/>
      <c r="R2660" s="1068"/>
      <c r="S2660" s="827"/>
      <c r="T2660" s="822"/>
    </row>
    <row r="2661" spans="1:20" s="828" customFormat="1" x14ac:dyDescent="0.25">
      <c r="A2661" s="858" t="s">
        <v>258</v>
      </c>
      <c r="B2661" s="887"/>
      <c r="C2661" s="833" t="s">
        <v>26</v>
      </c>
      <c r="D2661" s="887"/>
      <c r="E2661" s="897"/>
      <c r="F2661" s="887"/>
      <c r="G2661" s="898"/>
      <c r="H2661" s="988">
        <f>SUM(H2658:H2660)</f>
        <v>0</v>
      </c>
      <c r="I2661" s="988">
        <f>SUM(I2658:I2660)</f>
        <v>147000000</v>
      </c>
      <c r="J2661" s="988">
        <f>SUM(J2658:J2660)</f>
        <v>0</v>
      </c>
      <c r="K2661" s="988">
        <f>SUM(K2658:K2660)</f>
        <v>88200000</v>
      </c>
      <c r="L2661" s="768"/>
      <c r="M2661" s="768">
        <f>SUM(M2658:M2660)</f>
        <v>88200000</v>
      </c>
      <c r="N2661" s="768"/>
      <c r="O2661" s="899"/>
      <c r="P2661" s="899"/>
      <c r="Q2661" s="899"/>
      <c r="R2661" s="1069"/>
      <c r="S2661" s="908"/>
      <c r="T2661" s="1003"/>
    </row>
    <row r="2662" spans="1:20" s="828" customFormat="1" x14ac:dyDescent="0.25">
      <c r="A2662" s="858"/>
      <c r="B2662" s="888"/>
      <c r="C2662" s="842"/>
      <c r="D2662" s="888"/>
      <c r="E2662" s="902"/>
      <c r="F2662" s="888"/>
      <c r="G2662" s="903"/>
      <c r="H2662" s="915"/>
      <c r="I2662" s="915"/>
      <c r="J2662" s="915"/>
      <c r="K2662" s="915"/>
      <c r="L2662" s="771"/>
      <c r="M2662" s="771"/>
      <c r="N2662" s="771"/>
      <c r="O2662" s="771"/>
      <c r="P2662" s="771"/>
      <c r="Q2662" s="771"/>
      <c r="R2662" s="1075"/>
      <c r="S2662" s="904"/>
    </row>
    <row r="2663" spans="1:20" x14ac:dyDescent="0.25">
      <c r="B2663" s="1238" t="s">
        <v>2128</v>
      </c>
      <c r="C2663" s="1238"/>
      <c r="D2663" s="1238"/>
      <c r="E2663" s="1238"/>
      <c r="F2663" s="1238"/>
      <c r="G2663" s="1238"/>
      <c r="H2663" s="1238"/>
      <c r="I2663" s="1238"/>
      <c r="J2663" s="1238"/>
      <c r="K2663" s="1238"/>
      <c r="L2663" s="1238"/>
      <c r="M2663" s="1238"/>
      <c r="N2663" s="1238"/>
      <c r="O2663" s="1238"/>
      <c r="P2663" s="1238"/>
      <c r="Q2663" s="1238"/>
      <c r="R2663" s="1238"/>
      <c r="S2663" s="1238"/>
    </row>
    <row r="2664" spans="1:20" x14ac:dyDescent="0.25">
      <c r="B2664" s="881" t="s">
        <v>1624</v>
      </c>
      <c r="C2664" s="882"/>
      <c r="D2664" s="883"/>
      <c r="E2664" s="883"/>
      <c r="F2664" s="883"/>
      <c r="G2664" s="883"/>
      <c r="H2664" s="884"/>
      <c r="I2664" s="884"/>
      <c r="J2664" s="884"/>
      <c r="K2664" s="884"/>
      <c r="L2664" s="884"/>
      <c r="M2664" s="885"/>
      <c r="N2664" s="884"/>
      <c r="O2664" s="884"/>
      <c r="P2664" s="884"/>
      <c r="Q2664" s="884"/>
      <c r="R2664" s="1074"/>
      <c r="S2664" s="886"/>
    </row>
    <row r="2665" spans="1:20" s="802" customFormat="1" ht="30" x14ac:dyDescent="0.25">
      <c r="B2665" s="1234" t="s">
        <v>970</v>
      </c>
      <c r="C2665" s="1239" t="s">
        <v>938</v>
      </c>
      <c r="D2665" s="1236" t="s">
        <v>1024</v>
      </c>
      <c r="E2665" s="1230" t="s">
        <v>1025</v>
      </c>
      <c r="F2665" s="1236" t="s">
        <v>1026</v>
      </c>
      <c r="G2665" s="1232" t="s">
        <v>1027</v>
      </c>
      <c r="H2665" s="803" t="s">
        <v>1862</v>
      </c>
      <c r="I2665" s="804" t="s">
        <v>1833</v>
      </c>
      <c r="J2665" s="803" t="s">
        <v>1862</v>
      </c>
      <c r="K2665" s="1228" t="s">
        <v>1948</v>
      </c>
      <c r="L2665" s="1228" t="s">
        <v>1947</v>
      </c>
      <c r="M2665" s="805" t="s">
        <v>1818</v>
      </c>
      <c r="N2665" s="1228" t="s">
        <v>1819</v>
      </c>
      <c r="O2665" s="806" t="s">
        <v>2115</v>
      </c>
      <c r="P2665" s="1090" t="s">
        <v>2135</v>
      </c>
      <c r="Q2665" s="1090" t="s">
        <v>2136</v>
      </c>
      <c r="R2665" s="1065" t="s">
        <v>2132</v>
      </c>
      <c r="S2665" s="807" t="s">
        <v>1850</v>
      </c>
      <c r="T2665" s="1110" t="s">
        <v>1028</v>
      </c>
    </row>
    <row r="2666" spans="1:20" s="802" customFormat="1" x14ac:dyDescent="0.25">
      <c r="B2666" s="1235"/>
      <c r="C2666" s="1240"/>
      <c r="D2666" s="1237"/>
      <c r="E2666" s="1231"/>
      <c r="F2666" s="1237"/>
      <c r="G2666" s="1233"/>
      <c r="H2666" s="808"/>
      <c r="I2666" s="808" t="s">
        <v>939</v>
      </c>
      <c r="J2666" s="808"/>
      <c r="K2666" s="1229"/>
      <c r="L2666" s="1229"/>
      <c r="M2666" s="809" t="s">
        <v>939</v>
      </c>
      <c r="N2666" s="1229"/>
      <c r="O2666" s="808" t="s">
        <v>939</v>
      </c>
      <c r="P2666" s="808" t="s">
        <v>939</v>
      </c>
      <c r="Q2666" s="808" t="s">
        <v>939</v>
      </c>
      <c r="R2666" s="1066" t="s">
        <v>939</v>
      </c>
      <c r="S2666" s="810"/>
      <c r="T2666" s="1102"/>
    </row>
    <row r="2667" spans="1:20" x14ac:dyDescent="0.25">
      <c r="A2667" s="858" t="s">
        <v>264</v>
      </c>
      <c r="B2667" s="812" t="s">
        <v>24</v>
      </c>
      <c r="C2667" s="813" t="s">
        <v>290</v>
      </c>
      <c r="D2667" s="814" t="s">
        <v>1</v>
      </c>
      <c r="E2667" s="968">
        <v>0</v>
      </c>
      <c r="F2667" s="816" t="s">
        <v>27</v>
      </c>
      <c r="G2667" s="817" t="s">
        <v>266</v>
      </c>
      <c r="H2667" s="1007">
        <v>91790056</v>
      </c>
      <c r="I2667" s="1007">
        <v>225948000</v>
      </c>
      <c r="J2667" s="1007">
        <v>91790056</v>
      </c>
      <c r="K2667" s="1008">
        <f t="shared" ref="K2667:K2682" si="273">M2667-L2667</f>
        <v>225948000</v>
      </c>
      <c r="L2667" s="818"/>
      <c r="M2667" s="819">
        <v>225948000</v>
      </c>
      <c r="N2667" s="818"/>
      <c r="O2667" s="818">
        <v>110353581</v>
      </c>
      <c r="P2667" s="818">
        <f>Q2667-O2667</f>
        <v>53890261.409999996</v>
      </c>
      <c r="Q2667" s="818">
        <v>164243842.41</v>
      </c>
      <c r="R2667" s="1068">
        <f>M2667-Q2667</f>
        <v>61704157.590000004</v>
      </c>
      <c r="S2667" s="909"/>
      <c r="T2667" s="1117"/>
    </row>
    <row r="2668" spans="1:20" x14ac:dyDescent="0.25">
      <c r="A2668" s="858" t="s">
        <v>264</v>
      </c>
      <c r="B2668" s="812" t="s">
        <v>2</v>
      </c>
      <c r="C2668" s="822" t="s">
        <v>60</v>
      </c>
      <c r="D2668" s="890" t="s">
        <v>1804</v>
      </c>
      <c r="E2668" s="968">
        <v>0</v>
      </c>
      <c r="F2668" s="816" t="s">
        <v>27</v>
      </c>
      <c r="G2668" s="817" t="s">
        <v>266</v>
      </c>
      <c r="H2668" s="1006">
        <v>7000000</v>
      </c>
      <c r="I2668" s="1006">
        <v>35000000</v>
      </c>
      <c r="J2668" s="1006">
        <v>7000000</v>
      </c>
      <c r="K2668" s="921">
        <f t="shared" si="273"/>
        <v>25000000</v>
      </c>
      <c r="L2668" s="1006"/>
      <c r="M2668" s="921">
        <v>25000000</v>
      </c>
      <c r="N2668" s="1006"/>
      <c r="O2668" s="1006">
        <v>8000000</v>
      </c>
      <c r="P2668" s="1006">
        <f>Q2668-O2668</f>
        <v>3000000</v>
      </c>
      <c r="Q2668" s="1006">
        <v>11000000</v>
      </c>
      <c r="R2668" s="1068">
        <f t="shared" ref="R2668:R2683" si="274">M2668-Q2668</f>
        <v>14000000</v>
      </c>
      <c r="S2668" s="820"/>
      <c r="T2668" s="1104"/>
    </row>
    <row r="2669" spans="1:20" x14ac:dyDescent="0.25">
      <c r="A2669" s="858" t="s">
        <v>264</v>
      </c>
      <c r="B2669" s="812" t="s">
        <v>3</v>
      </c>
      <c r="C2669" s="822" t="s">
        <v>4</v>
      </c>
      <c r="D2669" s="890" t="s">
        <v>1804</v>
      </c>
      <c r="E2669" s="968">
        <v>0</v>
      </c>
      <c r="F2669" s="816" t="s">
        <v>27</v>
      </c>
      <c r="G2669" s="817" t="s">
        <v>266</v>
      </c>
      <c r="H2669" s="1006">
        <v>500000</v>
      </c>
      <c r="I2669" s="1006">
        <v>1000000</v>
      </c>
      <c r="J2669" s="1006">
        <v>500000</v>
      </c>
      <c r="K2669" s="921">
        <f t="shared" si="273"/>
        <v>1000000</v>
      </c>
      <c r="L2669" s="1006"/>
      <c r="M2669" s="921">
        <v>1000000</v>
      </c>
      <c r="N2669" s="1006"/>
      <c r="O2669" s="1006"/>
      <c r="P2669" s="1006">
        <f t="shared" ref="P2669:P2683" si="275">Q2669-O2669</f>
        <v>0</v>
      </c>
      <c r="Q2669" s="1006"/>
      <c r="R2669" s="1068">
        <f t="shared" si="274"/>
        <v>1000000</v>
      </c>
      <c r="S2669" s="1045"/>
      <c r="T2669" s="1104"/>
    </row>
    <row r="2670" spans="1:20" x14ac:dyDescent="0.25">
      <c r="A2670" s="858" t="s">
        <v>264</v>
      </c>
      <c r="B2670" s="812" t="s">
        <v>85</v>
      </c>
      <c r="C2670" s="822" t="s">
        <v>86</v>
      </c>
      <c r="D2670" s="890" t="s">
        <v>1804</v>
      </c>
      <c r="E2670" s="968">
        <v>0</v>
      </c>
      <c r="F2670" s="816" t="s">
        <v>27</v>
      </c>
      <c r="G2670" s="817" t="s">
        <v>266</v>
      </c>
      <c r="H2670" s="1006"/>
      <c r="I2670" s="1006">
        <v>500000</v>
      </c>
      <c r="J2670" s="1006"/>
      <c r="K2670" s="921">
        <f t="shared" si="273"/>
        <v>500000</v>
      </c>
      <c r="L2670" s="1006"/>
      <c r="M2670" s="921">
        <v>500000</v>
      </c>
      <c r="N2670" s="1006"/>
      <c r="O2670" s="1006"/>
      <c r="P2670" s="1006">
        <f t="shared" si="275"/>
        <v>0</v>
      </c>
      <c r="Q2670" s="1006"/>
      <c r="R2670" s="1068">
        <f t="shared" si="274"/>
        <v>500000</v>
      </c>
      <c r="S2670" s="820"/>
      <c r="T2670" s="1104"/>
    </row>
    <row r="2671" spans="1:20" x14ac:dyDescent="0.25">
      <c r="A2671" s="858" t="s">
        <v>264</v>
      </c>
      <c r="B2671" s="812" t="s">
        <v>117</v>
      </c>
      <c r="C2671" s="822" t="s">
        <v>118</v>
      </c>
      <c r="D2671" s="890" t="s">
        <v>1804</v>
      </c>
      <c r="E2671" s="968">
        <v>0</v>
      </c>
      <c r="F2671" s="816" t="s">
        <v>27</v>
      </c>
      <c r="G2671" s="817" t="s">
        <v>266</v>
      </c>
      <c r="H2671" s="1006">
        <v>500000</v>
      </c>
      <c r="I2671" s="1006">
        <v>2000000</v>
      </c>
      <c r="J2671" s="1006">
        <v>500000</v>
      </c>
      <c r="K2671" s="921">
        <f t="shared" si="273"/>
        <v>2000000</v>
      </c>
      <c r="L2671" s="1006"/>
      <c r="M2671" s="921">
        <v>2000000</v>
      </c>
      <c r="N2671" s="1006"/>
      <c r="O2671" s="1006"/>
      <c r="P2671" s="1006">
        <f t="shared" si="275"/>
        <v>0</v>
      </c>
      <c r="Q2671" s="1006"/>
      <c r="R2671" s="1068">
        <f t="shared" si="274"/>
        <v>2000000</v>
      </c>
      <c r="S2671" s="820"/>
      <c r="T2671" s="1104"/>
    </row>
    <row r="2672" spans="1:20" x14ac:dyDescent="0.25">
      <c r="A2672" s="858" t="s">
        <v>264</v>
      </c>
      <c r="B2672" s="812" t="s">
        <v>5</v>
      </c>
      <c r="C2672" s="822" t="s">
        <v>6</v>
      </c>
      <c r="D2672" s="890" t="s">
        <v>1804</v>
      </c>
      <c r="E2672" s="968">
        <v>0</v>
      </c>
      <c r="F2672" s="816" t="s">
        <v>27</v>
      </c>
      <c r="G2672" s="817" t="s">
        <v>266</v>
      </c>
      <c r="H2672" s="1006"/>
      <c r="I2672" s="1006">
        <v>12188000</v>
      </c>
      <c r="J2672" s="1006"/>
      <c r="K2672" s="921">
        <f t="shared" si="273"/>
        <v>12188000</v>
      </c>
      <c r="L2672" s="1006"/>
      <c r="M2672" s="921">
        <v>12188000</v>
      </c>
      <c r="N2672" s="1006"/>
      <c r="O2672" s="1006">
        <v>4000000</v>
      </c>
      <c r="P2672" s="1006">
        <f t="shared" si="275"/>
        <v>0</v>
      </c>
      <c r="Q2672" s="1006">
        <v>4000000</v>
      </c>
      <c r="R2672" s="1068">
        <f t="shared" si="274"/>
        <v>8188000</v>
      </c>
      <c r="S2672" s="820"/>
      <c r="T2672" s="1104"/>
    </row>
    <row r="2673" spans="1:20" x14ac:dyDescent="0.25">
      <c r="A2673" s="858" t="s">
        <v>264</v>
      </c>
      <c r="B2673" s="812" t="s">
        <v>71</v>
      </c>
      <c r="C2673" s="822" t="s">
        <v>72</v>
      </c>
      <c r="D2673" s="890" t="s">
        <v>1804</v>
      </c>
      <c r="E2673" s="968">
        <v>0</v>
      </c>
      <c r="F2673" s="816" t="s">
        <v>27</v>
      </c>
      <c r="G2673" s="817" t="s">
        <v>266</v>
      </c>
      <c r="H2673" s="1006"/>
      <c r="I2673" s="1006">
        <v>1000000</v>
      </c>
      <c r="J2673" s="1006"/>
      <c r="K2673" s="921">
        <f t="shared" si="273"/>
        <v>1000000</v>
      </c>
      <c r="L2673" s="1006"/>
      <c r="M2673" s="921">
        <v>1000000</v>
      </c>
      <c r="N2673" s="1006"/>
      <c r="O2673" s="1006"/>
      <c r="P2673" s="1006">
        <f t="shared" si="275"/>
        <v>0</v>
      </c>
      <c r="Q2673" s="1006"/>
      <c r="R2673" s="1068">
        <f t="shared" si="274"/>
        <v>1000000</v>
      </c>
      <c r="S2673" s="820"/>
      <c r="T2673" s="1104"/>
    </row>
    <row r="2674" spans="1:20" x14ac:dyDescent="0.25">
      <c r="A2674" s="858" t="s">
        <v>264</v>
      </c>
      <c r="B2674" s="812" t="s">
        <v>32</v>
      </c>
      <c r="C2674" s="822" t="s">
        <v>33</v>
      </c>
      <c r="D2674" s="890" t="s">
        <v>1804</v>
      </c>
      <c r="E2674" s="968">
        <v>0</v>
      </c>
      <c r="F2674" s="816" t="s">
        <v>27</v>
      </c>
      <c r="G2674" s="817" t="s">
        <v>266</v>
      </c>
      <c r="H2674" s="1006">
        <v>1000000</v>
      </c>
      <c r="I2674" s="1006">
        <v>3200000</v>
      </c>
      <c r="J2674" s="1006">
        <v>1000000</v>
      </c>
      <c r="K2674" s="921">
        <f t="shared" si="273"/>
        <v>3200000</v>
      </c>
      <c r="L2674" s="1006"/>
      <c r="M2674" s="921">
        <v>3200000</v>
      </c>
      <c r="N2674" s="1006"/>
      <c r="O2674" s="1006"/>
      <c r="P2674" s="1006">
        <f t="shared" si="275"/>
        <v>0</v>
      </c>
      <c r="Q2674" s="1006"/>
      <c r="R2674" s="1068">
        <f t="shared" si="274"/>
        <v>3200000</v>
      </c>
      <c r="S2674" s="820"/>
      <c r="T2674" s="1104"/>
    </row>
    <row r="2675" spans="1:20" s="831" customFormat="1" x14ac:dyDescent="0.25">
      <c r="A2675" s="858" t="s">
        <v>264</v>
      </c>
      <c r="B2675" s="812" t="s">
        <v>61</v>
      </c>
      <c r="C2675" s="822" t="s">
        <v>75</v>
      </c>
      <c r="D2675" s="890" t="s">
        <v>1804</v>
      </c>
      <c r="E2675" s="968">
        <v>0</v>
      </c>
      <c r="F2675" s="816" t="s">
        <v>27</v>
      </c>
      <c r="G2675" s="817" t="s">
        <v>266</v>
      </c>
      <c r="H2675" s="1006"/>
      <c r="I2675" s="1006">
        <v>180000</v>
      </c>
      <c r="J2675" s="1006"/>
      <c r="K2675" s="921">
        <f t="shared" si="273"/>
        <v>180000</v>
      </c>
      <c r="L2675" s="1006"/>
      <c r="M2675" s="921">
        <v>180000</v>
      </c>
      <c r="N2675" s="1006"/>
      <c r="O2675" s="1006"/>
      <c r="P2675" s="1006">
        <f t="shared" si="275"/>
        <v>0</v>
      </c>
      <c r="Q2675" s="1006"/>
      <c r="R2675" s="1068">
        <f t="shared" si="274"/>
        <v>180000</v>
      </c>
      <c r="S2675" s="820"/>
      <c r="T2675" s="1105"/>
    </row>
    <row r="2676" spans="1:20" x14ac:dyDescent="0.25">
      <c r="A2676" s="858" t="s">
        <v>264</v>
      </c>
      <c r="B2676" s="812" t="s">
        <v>269</v>
      </c>
      <c r="C2676" s="822" t="s">
        <v>270</v>
      </c>
      <c r="D2676" s="890" t="s">
        <v>1804</v>
      </c>
      <c r="E2676" s="968">
        <v>0</v>
      </c>
      <c r="F2676" s="816" t="s">
        <v>27</v>
      </c>
      <c r="G2676" s="817" t="s">
        <v>266</v>
      </c>
      <c r="H2676" s="1006">
        <v>500000</v>
      </c>
      <c r="I2676" s="1006">
        <v>2000000</v>
      </c>
      <c r="J2676" s="1006">
        <v>500000</v>
      </c>
      <c r="K2676" s="921">
        <f t="shared" si="273"/>
        <v>2000000</v>
      </c>
      <c r="L2676" s="1006"/>
      <c r="M2676" s="921">
        <v>2000000</v>
      </c>
      <c r="N2676" s="1006"/>
      <c r="O2676" s="1006"/>
      <c r="P2676" s="1006">
        <f t="shared" si="275"/>
        <v>500000</v>
      </c>
      <c r="Q2676" s="1006">
        <v>500000</v>
      </c>
      <c r="R2676" s="1068">
        <f t="shared" si="274"/>
        <v>1500000</v>
      </c>
      <c r="S2676" s="820"/>
      <c r="T2676" s="1104"/>
    </row>
    <row r="2677" spans="1:20" x14ac:dyDescent="0.25">
      <c r="A2677" s="858" t="s">
        <v>264</v>
      </c>
      <c r="B2677" s="812" t="s">
        <v>15</v>
      </c>
      <c r="C2677" s="822" t="s">
        <v>436</v>
      </c>
      <c r="D2677" s="890" t="s">
        <v>1804</v>
      </c>
      <c r="E2677" s="968">
        <v>0</v>
      </c>
      <c r="F2677" s="816" t="s">
        <v>27</v>
      </c>
      <c r="G2677" s="817" t="s">
        <v>266</v>
      </c>
      <c r="H2677" s="1006"/>
      <c r="I2677" s="1006">
        <v>400000</v>
      </c>
      <c r="J2677" s="1006"/>
      <c r="K2677" s="921">
        <f t="shared" si="273"/>
        <v>400000</v>
      </c>
      <c r="L2677" s="1006"/>
      <c r="M2677" s="921">
        <v>400000</v>
      </c>
      <c r="N2677" s="1006"/>
      <c r="O2677" s="1006"/>
      <c r="P2677" s="1006">
        <f t="shared" si="275"/>
        <v>0</v>
      </c>
      <c r="Q2677" s="1006"/>
      <c r="R2677" s="1068">
        <f t="shared" si="274"/>
        <v>400000</v>
      </c>
      <c r="S2677" s="820"/>
      <c r="T2677" s="1104"/>
    </row>
    <row r="2678" spans="1:20" x14ac:dyDescent="0.25">
      <c r="A2678" s="858" t="s">
        <v>264</v>
      </c>
      <c r="B2678" s="812" t="s">
        <v>17</v>
      </c>
      <c r="C2678" s="822" t="s">
        <v>18</v>
      </c>
      <c r="D2678" s="890" t="s">
        <v>1804</v>
      </c>
      <c r="E2678" s="968">
        <v>0</v>
      </c>
      <c r="F2678" s="816" t="s">
        <v>27</v>
      </c>
      <c r="G2678" s="817" t="s">
        <v>266</v>
      </c>
      <c r="H2678" s="1006"/>
      <c r="I2678" s="1006">
        <v>300000</v>
      </c>
      <c r="J2678" s="1006"/>
      <c r="K2678" s="921">
        <f t="shared" si="273"/>
        <v>300000</v>
      </c>
      <c r="L2678" s="1006"/>
      <c r="M2678" s="921">
        <v>300000</v>
      </c>
      <c r="N2678" s="1006"/>
      <c r="O2678" s="1006"/>
      <c r="P2678" s="1006">
        <f t="shared" si="275"/>
        <v>0</v>
      </c>
      <c r="Q2678" s="1006"/>
      <c r="R2678" s="1068">
        <f t="shared" si="274"/>
        <v>300000</v>
      </c>
      <c r="S2678" s="820"/>
      <c r="T2678" s="1104"/>
    </row>
    <row r="2679" spans="1:20" x14ac:dyDescent="0.25">
      <c r="A2679" s="858" t="s">
        <v>264</v>
      </c>
      <c r="B2679" s="812" t="s">
        <v>19</v>
      </c>
      <c r="C2679" s="822" t="s">
        <v>20</v>
      </c>
      <c r="D2679" s="890" t="s">
        <v>1804</v>
      </c>
      <c r="E2679" s="968">
        <v>0</v>
      </c>
      <c r="F2679" s="816" t="s">
        <v>27</v>
      </c>
      <c r="G2679" s="817" t="s">
        <v>266</v>
      </c>
      <c r="H2679" s="1006"/>
      <c r="I2679" s="1006">
        <v>20000</v>
      </c>
      <c r="J2679" s="1006"/>
      <c r="K2679" s="921">
        <f t="shared" si="273"/>
        <v>20000</v>
      </c>
      <c r="L2679" s="1006"/>
      <c r="M2679" s="921">
        <v>20000</v>
      </c>
      <c r="N2679" s="1006"/>
      <c r="O2679" s="1006"/>
      <c r="P2679" s="1006">
        <f t="shared" si="275"/>
        <v>0</v>
      </c>
      <c r="Q2679" s="1006"/>
      <c r="R2679" s="1068">
        <f t="shared" si="274"/>
        <v>20000</v>
      </c>
      <c r="S2679" s="820"/>
      <c r="T2679" s="1104"/>
    </row>
    <row r="2680" spans="1:20" x14ac:dyDescent="0.25">
      <c r="A2680" s="858" t="s">
        <v>264</v>
      </c>
      <c r="B2680" s="812" t="s">
        <v>22</v>
      </c>
      <c r="C2680" s="822" t="s">
        <v>23</v>
      </c>
      <c r="D2680" s="890" t="s">
        <v>1804</v>
      </c>
      <c r="E2680" s="968">
        <v>0</v>
      </c>
      <c r="F2680" s="816" t="s">
        <v>27</v>
      </c>
      <c r="G2680" s="817" t="s">
        <v>266</v>
      </c>
      <c r="H2680" s="1006"/>
      <c r="I2680" s="1006">
        <v>300000</v>
      </c>
      <c r="J2680" s="1006"/>
      <c r="K2680" s="921">
        <f t="shared" si="273"/>
        <v>300000</v>
      </c>
      <c r="L2680" s="1006"/>
      <c r="M2680" s="921">
        <v>300000</v>
      </c>
      <c r="N2680" s="1006"/>
      <c r="O2680" s="1006"/>
      <c r="P2680" s="1006">
        <f t="shared" si="275"/>
        <v>0</v>
      </c>
      <c r="Q2680" s="1006"/>
      <c r="R2680" s="1068">
        <f t="shared" si="274"/>
        <v>300000</v>
      </c>
      <c r="S2680" s="820"/>
      <c r="T2680" s="1104"/>
    </row>
    <row r="2681" spans="1:20" x14ac:dyDescent="0.25">
      <c r="A2681" s="858" t="s">
        <v>264</v>
      </c>
      <c r="B2681" s="812" t="s">
        <v>37</v>
      </c>
      <c r="C2681" s="822" t="s">
        <v>38</v>
      </c>
      <c r="D2681" s="890" t="s">
        <v>1804</v>
      </c>
      <c r="E2681" s="968">
        <v>0</v>
      </c>
      <c r="F2681" s="816" t="s">
        <v>27</v>
      </c>
      <c r="G2681" s="817" t="s">
        <v>266</v>
      </c>
      <c r="H2681" s="1006">
        <v>500000</v>
      </c>
      <c r="I2681" s="1006">
        <v>2400000</v>
      </c>
      <c r="J2681" s="1006">
        <v>500000</v>
      </c>
      <c r="K2681" s="921">
        <f t="shared" si="273"/>
        <v>2400000</v>
      </c>
      <c r="L2681" s="1006"/>
      <c r="M2681" s="921">
        <v>2400000</v>
      </c>
      <c r="N2681" s="1006"/>
      <c r="O2681" s="1006"/>
      <c r="P2681" s="1006">
        <f t="shared" si="275"/>
        <v>1000000</v>
      </c>
      <c r="Q2681" s="1006">
        <v>1000000</v>
      </c>
      <c r="R2681" s="1068">
        <f t="shared" si="274"/>
        <v>1400000</v>
      </c>
      <c r="S2681" s="820"/>
      <c r="T2681" s="1104"/>
    </row>
    <row r="2682" spans="1:20" x14ac:dyDescent="0.25">
      <c r="A2682" s="858" t="s">
        <v>264</v>
      </c>
      <c r="B2682" s="812" t="s">
        <v>183</v>
      </c>
      <c r="C2682" s="822" t="s">
        <v>184</v>
      </c>
      <c r="D2682" s="890" t="s">
        <v>1804</v>
      </c>
      <c r="E2682" s="968">
        <v>0</v>
      </c>
      <c r="F2682" s="816" t="s">
        <v>27</v>
      </c>
      <c r="G2682" s="817" t="s">
        <v>266</v>
      </c>
      <c r="H2682" s="1006">
        <v>500000</v>
      </c>
      <c r="I2682" s="1006">
        <v>2000000</v>
      </c>
      <c r="J2682" s="1006">
        <v>500000</v>
      </c>
      <c r="K2682" s="921">
        <f t="shared" si="273"/>
        <v>2000000</v>
      </c>
      <c r="L2682" s="1006"/>
      <c r="M2682" s="921">
        <v>2000000</v>
      </c>
      <c r="N2682" s="1006"/>
      <c r="O2682" s="1006"/>
      <c r="P2682" s="1006">
        <f t="shared" si="275"/>
        <v>0</v>
      </c>
      <c r="Q2682" s="1006"/>
      <c r="R2682" s="1068">
        <f t="shared" si="274"/>
        <v>2000000</v>
      </c>
      <c r="S2682" s="820"/>
      <c r="T2682" s="1104"/>
    </row>
    <row r="2683" spans="1:20" x14ac:dyDescent="0.25">
      <c r="A2683" s="858" t="s">
        <v>264</v>
      </c>
      <c r="B2683" s="832"/>
      <c r="C2683" s="833" t="s">
        <v>312</v>
      </c>
      <c r="D2683" s="834"/>
      <c r="E2683" s="835"/>
      <c r="F2683" s="836"/>
      <c r="G2683" s="916"/>
      <c r="H2683" s="992">
        <f>SUM(H2668:H2682)</f>
        <v>10500000</v>
      </c>
      <c r="I2683" s="992">
        <f>SUM(I2668:I2682)</f>
        <v>62488000</v>
      </c>
      <c r="J2683" s="992">
        <f>SUM(J2668:J2682)</f>
        <v>10500000</v>
      </c>
      <c r="K2683" s="992">
        <f>SUM(K2668:K2682)</f>
        <v>52488000</v>
      </c>
      <c r="L2683" s="837"/>
      <c r="M2683" s="838">
        <f>SUM(M2668:M2682)</f>
        <v>52488000</v>
      </c>
      <c r="N2683" s="837"/>
      <c r="O2683" s="959">
        <f>SUM(O2668:O2682)</f>
        <v>12000000</v>
      </c>
      <c r="P2683" s="1098">
        <f t="shared" si="275"/>
        <v>4500000</v>
      </c>
      <c r="Q2683" s="959">
        <f>SUM(Q2668:Q2682)</f>
        <v>16500000</v>
      </c>
      <c r="R2683" s="1093">
        <f t="shared" si="274"/>
        <v>35988000</v>
      </c>
      <c r="S2683" s="840"/>
      <c r="T2683" s="1106"/>
    </row>
    <row r="2684" spans="1:20" x14ac:dyDescent="0.25">
      <c r="C2684" s="842"/>
      <c r="D2684" s="843"/>
      <c r="E2684" s="844"/>
      <c r="F2684" s="845"/>
      <c r="G2684" s="917"/>
      <c r="H2684" s="922"/>
      <c r="I2684" s="922"/>
      <c r="J2684" s="922"/>
      <c r="K2684" s="922"/>
      <c r="L2684" s="846"/>
      <c r="M2684" s="847"/>
      <c r="N2684" s="846"/>
      <c r="O2684" s="846"/>
      <c r="P2684" s="846"/>
      <c r="Q2684" s="846"/>
      <c r="S2684" s="848"/>
    </row>
    <row r="2685" spans="1:20" x14ac:dyDescent="0.25">
      <c r="C2685" s="842"/>
      <c r="D2685" s="843"/>
      <c r="E2685" s="844"/>
      <c r="F2685" s="845"/>
      <c r="G2685" s="917"/>
      <c r="H2685" s="922"/>
      <c r="I2685" s="922"/>
      <c r="J2685" s="922"/>
      <c r="K2685" s="922"/>
      <c r="L2685" s="846"/>
      <c r="M2685" s="847"/>
      <c r="N2685" s="846"/>
      <c r="O2685" s="846"/>
      <c r="P2685" s="846"/>
      <c r="Q2685" s="846"/>
      <c r="S2685" s="848"/>
    </row>
    <row r="2686" spans="1:20" x14ac:dyDescent="0.25">
      <c r="C2686" s="842"/>
      <c r="D2686" s="843"/>
      <c r="E2686" s="844"/>
      <c r="F2686" s="845"/>
      <c r="G2686" s="917"/>
      <c r="H2686" s="922"/>
      <c r="I2686" s="922"/>
      <c r="J2686" s="922"/>
      <c r="K2686" s="922"/>
      <c r="L2686" s="846"/>
      <c r="M2686" s="847"/>
      <c r="N2686" s="846"/>
      <c r="O2686" s="846"/>
      <c r="P2686" s="846"/>
      <c r="Q2686" s="846"/>
      <c r="S2686" s="848"/>
    </row>
    <row r="2687" spans="1:20" x14ac:dyDescent="0.25">
      <c r="C2687" s="842"/>
      <c r="D2687" s="843"/>
      <c r="E2687" s="844"/>
      <c r="F2687" s="845"/>
      <c r="G2687" s="917"/>
      <c r="H2687" s="922"/>
      <c r="I2687" s="922"/>
      <c r="J2687" s="922"/>
      <c r="K2687" s="922"/>
      <c r="L2687" s="846"/>
      <c r="M2687" s="847"/>
      <c r="N2687" s="846"/>
      <c r="O2687" s="846"/>
      <c r="P2687" s="846"/>
      <c r="Q2687" s="846"/>
      <c r="S2687" s="848"/>
    </row>
    <row r="2688" spans="1:20" x14ac:dyDescent="0.25">
      <c r="C2688" s="842"/>
      <c r="D2688" s="843"/>
      <c r="E2688" s="844"/>
      <c r="F2688" s="845"/>
      <c r="G2688" s="917"/>
      <c r="H2688" s="922"/>
      <c r="I2688" s="922"/>
      <c r="J2688" s="922"/>
      <c r="K2688" s="922"/>
      <c r="L2688" s="846"/>
      <c r="M2688" s="847"/>
      <c r="N2688" s="846"/>
      <c r="O2688" s="846"/>
      <c r="P2688" s="846"/>
      <c r="Q2688" s="846"/>
      <c r="S2688" s="848"/>
    </row>
    <row r="2689" spans="1:20" x14ac:dyDescent="0.25">
      <c r="C2689" s="842"/>
      <c r="D2689" s="843"/>
      <c r="E2689" s="844"/>
      <c r="F2689" s="845"/>
      <c r="G2689" s="917"/>
      <c r="H2689" s="922"/>
      <c r="I2689" s="922"/>
      <c r="J2689" s="922"/>
      <c r="K2689" s="922"/>
      <c r="L2689" s="846"/>
      <c r="M2689" s="847"/>
      <c r="N2689" s="846"/>
      <c r="O2689" s="846"/>
      <c r="P2689" s="846"/>
      <c r="Q2689" s="846"/>
      <c r="S2689" s="848"/>
    </row>
    <row r="2690" spans="1:20" x14ac:dyDescent="0.25">
      <c r="C2690" s="842"/>
      <c r="D2690" s="843"/>
      <c r="E2690" s="844"/>
      <c r="F2690" s="845"/>
      <c r="G2690" s="917"/>
      <c r="H2690" s="922"/>
      <c r="I2690" s="922"/>
      <c r="J2690" s="922"/>
      <c r="K2690" s="922"/>
      <c r="L2690" s="846"/>
      <c r="M2690" s="847"/>
      <c r="N2690" s="846"/>
      <c r="O2690" s="846"/>
      <c r="P2690" s="846"/>
      <c r="Q2690" s="846"/>
      <c r="S2690" s="848"/>
    </row>
    <row r="2691" spans="1:20" x14ac:dyDescent="0.25">
      <c r="C2691" s="842"/>
      <c r="D2691" s="843"/>
      <c r="E2691" s="844"/>
      <c r="F2691" s="845"/>
      <c r="G2691" s="917"/>
      <c r="H2691" s="922"/>
      <c r="I2691" s="922"/>
      <c r="J2691" s="922"/>
      <c r="K2691" s="922"/>
      <c r="L2691" s="846"/>
      <c r="M2691" s="847"/>
      <c r="N2691" s="846"/>
      <c r="O2691" s="846"/>
      <c r="P2691" s="846"/>
      <c r="Q2691" s="846"/>
      <c r="S2691" s="848"/>
    </row>
    <row r="2692" spans="1:20" x14ac:dyDescent="0.25">
      <c r="C2692" s="842"/>
      <c r="D2692" s="843"/>
      <c r="E2692" s="844"/>
      <c r="F2692" s="845"/>
      <c r="G2692" s="917"/>
      <c r="H2692" s="922"/>
      <c r="I2692" s="922"/>
      <c r="J2692" s="922"/>
      <c r="K2692" s="922"/>
      <c r="L2692" s="846"/>
      <c r="M2692" s="847"/>
      <c r="N2692" s="846"/>
      <c r="O2692" s="846"/>
      <c r="P2692" s="846"/>
      <c r="Q2692" s="846"/>
      <c r="S2692" s="848"/>
    </row>
    <row r="2693" spans="1:20" x14ac:dyDescent="0.25">
      <c r="C2693" s="842"/>
      <c r="D2693" s="843"/>
      <c r="E2693" s="844"/>
      <c r="F2693" s="845"/>
      <c r="G2693" s="917"/>
      <c r="H2693" s="922"/>
      <c r="I2693" s="922"/>
      <c r="J2693" s="922"/>
      <c r="K2693" s="922"/>
      <c r="L2693" s="846"/>
      <c r="M2693" s="847"/>
      <c r="N2693" s="846"/>
      <c r="O2693" s="846"/>
      <c r="P2693" s="846"/>
      <c r="Q2693" s="846"/>
      <c r="S2693" s="848"/>
    </row>
    <row r="2694" spans="1:20" x14ac:dyDescent="0.25">
      <c r="C2694" s="842"/>
      <c r="D2694" s="843"/>
      <c r="E2694" s="844"/>
      <c r="F2694" s="845"/>
      <c r="G2694" s="917"/>
      <c r="H2694" s="922"/>
      <c r="I2694" s="922"/>
      <c r="J2694" s="922"/>
      <c r="K2694" s="922"/>
      <c r="L2694" s="846"/>
      <c r="M2694" s="847"/>
      <c r="N2694" s="846"/>
      <c r="O2694" s="846"/>
      <c r="P2694" s="846"/>
      <c r="Q2694" s="846"/>
      <c r="S2694" s="848"/>
    </row>
    <row r="2695" spans="1:20" x14ac:dyDescent="0.25">
      <c r="C2695" s="842"/>
      <c r="D2695" s="843"/>
      <c r="E2695" s="844"/>
      <c r="F2695" s="845"/>
      <c r="G2695" s="917"/>
      <c r="H2695" s="922"/>
      <c r="I2695" s="922"/>
      <c r="J2695" s="922"/>
      <c r="K2695" s="922"/>
      <c r="L2695" s="846"/>
      <c r="M2695" s="847"/>
      <c r="N2695" s="846"/>
      <c r="O2695" s="846"/>
      <c r="P2695" s="846"/>
      <c r="Q2695" s="846"/>
      <c r="S2695" s="848"/>
    </row>
    <row r="2696" spans="1:20" x14ac:dyDescent="0.25">
      <c r="C2696" s="842"/>
      <c r="D2696" s="843"/>
      <c r="E2696" s="844"/>
      <c r="F2696" s="845"/>
      <c r="G2696" s="917"/>
      <c r="H2696" s="922"/>
      <c r="I2696" s="922"/>
      <c r="J2696" s="922"/>
      <c r="K2696" s="922"/>
      <c r="L2696" s="846"/>
      <c r="M2696" s="847"/>
      <c r="N2696" s="846"/>
      <c r="O2696" s="846"/>
      <c r="P2696" s="846"/>
      <c r="Q2696" s="846"/>
      <c r="S2696" s="848"/>
    </row>
    <row r="2697" spans="1:20" x14ac:dyDescent="0.25">
      <c r="C2697" s="842"/>
      <c r="D2697" s="843"/>
      <c r="E2697" s="844"/>
      <c r="F2697" s="845"/>
      <c r="G2697" s="917"/>
      <c r="H2697" s="922"/>
      <c r="I2697" s="922"/>
      <c r="J2697" s="922"/>
      <c r="K2697" s="922"/>
      <c r="L2697" s="846"/>
      <c r="M2697" s="847"/>
      <c r="N2697" s="846"/>
      <c r="O2697" s="846"/>
      <c r="P2697" s="846"/>
      <c r="Q2697" s="846"/>
      <c r="S2697" s="848"/>
    </row>
    <row r="2698" spans="1:20" x14ac:dyDescent="0.25">
      <c r="C2698" s="842"/>
      <c r="D2698" s="843"/>
      <c r="E2698" s="844"/>
      <c r="F2698" s="845"/>
      <c r="G2698" s="917"/>
      <c r="H2698" s="922"/>
      <c r="I2698" s="922"/>
      <c r="J2698" s="922"/>
      <c r="K2698" s="922"/>
      <c r="L2698" s="846"/>
      <c r="M2698" s="847"/>
      <c r="N2698" s="846"/>
      <c r="O2698" s="846"/>
      <c r="P2698" s="846"/>
      <c r="Q2698" s="846"/>
      <c r="S2698" s="848"/>
    </row>
    <row r="2699" spans="1:20" x14ac:dyDescent="0.25">
      <c r="B2699" s="1238" t="s">
        <v>2129</v>
      </c>
      <c r="C2699" s="1238"/>
      <c r="D2699" s="1238"/>
      <c r="E2699" s="1238"/>
      <c r="F2699" s="1238"/>
      <c r="G2699" s="1238"/>
      <c r="H2699" s="1238"/>
      <c r="I2699" s="1238"/>
      <c r="J2699" s="1238"/>
      <c r="K2699" s="1238"/>
      <c r="L2699" s="1238"/>
      <c r="M2699" s="1238"/>
      <c r="N2699" s="1238"/>
      <c r="O2699" s="1238"/>
      <c r="P2699" s="1238"/>
      <c r="Q2699" s="1238"/>
      <c r="R2699" s="1238"/>
      <c r="S2699" s="1238"/>
    </row>
    <row r="2700" spans="1:20" x14ac:dyDescent="0.25">
      <c r="B2700" s="881" t="s">
        <v>1624</v>
      </c>
      <c r="C2700" s="882"/>
      <c r="D2700" s="883"/>
      <c r="E2700" s="883"/>
      <c r="F2700" s="883"/>
      <c r="G2700" s="883"/>
      <c r="H2700" s="884"/>
      <c r="I2700" s="884"/>
      <c r="J2700" s="884"/>
      <c r="K2700" s="884"/>
      <c r="L2700" s="884"/>
      <c r="M2700" s="885"/>
      <c r="N2700" s="884"/>
      <c r="O2700" s="884"/>
      <c r="P2700" s="884"/>
      <c r="Q2700" s="884"/>
      <c r="R2700" s="1074"/>
      <c r="S2700" s="886"/>
    </row>
    <row r="2701" spans="1:20" s="802" customFormat="1" ht="30" x14ac:dyDescent="0.25">
      <c r="B2701" s="1234" t="s">
        <v>970</v>
      </c>
      <c r="C2701" s="1239" t="s">
        <v>938</v>
      </c>
      <c r="D2701" s="1236" t="s">
        <v>1024</v>
      </c>
      <c r="E2701" s="1230" t="s">
        <v>1025</v>
      </c>
      <c r="F2701" s="1236" t="s">
        <v>1026</v>
      </c>
      <c r="G2701" s="1232" t="s">
        <v>1027</v>
      </c>
      <c r="H2701" s="803" t="s">
        <v>1862</v>
      </c>
      <c r="I2701" s="804" t="s">
        <v>1833</v>
      </c>
      <c r="J2701" s="803" t="s">
        <v>1862</v>
      </c>
      <c r="K2701" s="1228" t="s">
        <v>1948</v>
      </c>
      <c r="L2701" s="1228" t="s">
        <v>1947</v>
      </c>
      <c r="M2701" s="805" t="s">
        <v>1818</v>
      </c>
      <c r="N2701" s="1228" t="s">
        <v>1819</v>
      </c>
      <c r="O2701" s="806" t="s">
        <v>2115</v>
      </c>
      <c r="P2701" s="1090" t="s">
        <v>2135</v>
      </c>
      <c r="Q2701" s="1090" t="s">
        <v>2136</v>
      </c>
      <c r="R2701" s="1065" t="s">
        <v>2132</v>
      </c>
      <c r="S2701" s="807" t="s">
        <v>1850</v>
      </c>
      <c r="T2701" s="1110" t="s">
        <v>1028</v>
      </c>
    </row>
    <row r="2702" spans="1:20" s="802" customFormat="1" x14ac:dyDescent="0.25">
      <c r="B2702" s="1235"/>
      <c r="C2702" s="1240"/>
      <c r="D2702" s="1237"/>
      <c r="E2702" s="1231"/>
      <c r="F2702" s="1237"/>
      <c r="G2702" s="1233"/>
      <c r="H2702" s="808"/>
      <c r="I2702" s="808" t="s">
        <v>939</v>
      </c>
      <c r="J2702" s="808"/>
      <c r="K2702" s="1229"/>
      <c r="L2702" s="1229"/>
      <c r="M2702" s="809" t="s">
        <v>939</v>
      </c>
      <c r="N2702" s="1229"/>
      <c r="O2702" s="808" t="s">
        <v>939</v>
      </c>
      <c r="P2702" s="808" t="s">
        <v>939</v>
      </c>
      <c r="Q2702" s="808" t="s">
        <v>939</v>
      </c>
      <c r="R2702" s="1066" t="s">
        <v>939</v>
      </c>
      <c r="S2702" s="810"/>
      <c r="T2702" s="1102"/>
    </row>
    <row r="2703" spans="1:20" s="828" customFormat="1" x14ac:dyDescent="0.25">
      <c r="A2703" s="858" t="s">
        <v>264</v>
      </c>
      <c r="B2703" s="823" t="s">
        <v>253</v>
      </c>
      <c r="C2703" s="822" t="s">
        <v>238</v>
      </c>
      <c r="D2703" s="890" t="s">
        <v>1804</v>
      </c>
      <c r="E2703" s="907">
        <v>0</v>
      </c>
      <c r="F2703" s="823" t="s">
        <v>27</v>
      </c>
      <c r="G2703" s="896" t="s">
        <v>235</v>
      </c>
      <c r="H2703" s="921">
        <v>0</v>
      </c>
      <c r="I2703" s="921">
        <v>5000000</v>
      </c>
      <c r="J2703" s="921">
        <v>0</v>
      </c>
      <c r="K2703" s="921">
        <f t="shared" ref="K2703:K2709" si="276">M2703-L2703</f>
        <v>3000000</v>
      </c>
      <c r="L2703" s="921"/>
      <c r="M2703" s="921">
        <f t="shared" ref="M2703:M2709" si="277">I2703-(I2703*40/100)</f>
        <v>3000000</v>
      </c>
      <c r="N2703" s="921"/>
      <c r="O2703" s="921"/>
      <c r="P2703" s="921"/>
      <c r="Q2703" s="921"/>
      <c r="R2703" s="1068"/>
      <c r="S2703" s="827"/>
      <c r="T2703" s="975"/>
    </row>
    <row r="2704" spans="1:20" s="828" customFormat="1" x14ac:dyDescent="0.25">
      <c r="A2704" s="858" t="s">
        <v>264</v>
      </c>
      <c r="B2704" s="890" t="s">
        <v>212</v>
      </c>
      <c r="C2704" s="822" t="s">
        <v>676</v>
      </c>
      <c r="D2704" s="890" t="s">
        <v>1804</v>
      </c>
      <c r="E2704" s="907">
        <v>0</v>
      </c>
      <c r="F2704" s="823" t="s">
        <v>27</v>
      </c>
      <c r="G2704" s="896" t="s">
        <v>235</v>
      </c>
      <c r="H2704" s="921">
        <v>0</v>
      </c>
      <c r="I2704" s="921">
        <v>30000000</v>
      </c>
      <c r="J2704" s="921">
        <v>0</v>
      </c>
      <c r="K2704" s="921">
        <f t="shared" si="276"/>
        <v>18000000</v>
      </c>
      <c r="L2704" s="921"/>
      <c r="M2704" s="921">
        <f t="shared" si="277"/>
        <v>18000000</v>
      </c>
      <c r="N2704" s="921"/>
      <c r="O2704" s="921"/>
      <c r="P2704" s="921"/>
      <c r="Q2704" s="921"/>
      <c r="R2704" s="1068"/>
      <c r="S2704" s="827"/>
      <c r="T2704" s="822"/>
    </row>
    <row r="2705" spans="1:20" s="828" customFormat="1" x14ac:dyDescent="0.25">
      <c r="A2705" s="858" t="s">
        <v>264</v>
      </c>
      <c r="B2705" s="890" t="s">
        <v>483</v>
      </c>
      <c r="C2705" s="822" t="s">
        <v>1066</v>
      </c>
      <c r="D2705" s="890" t="s">
        <v>1804</v>
      </c>
      <c r="E2705" s="907">
        <v>0</v>
      </c>
      <c r="F2705" s="823" t="s">
        <v>27</v>
      </c>
      <c r="G2705" s="896" t="s">
        <v>235</v>
      </c>
      <c r="H2705" s="921">
        <v>0</v>
      </c>
      <c r="I2705" s="921">
        <v>5000000</v>
      </c>
      <c r="J2705" s="921">
        <v>0</v>
      </c>
      <c r="K2705" s="921">
        <f t="shared" si="276"/>
        <v>3000000</v>
      </c>
      <c r="L2705" s="921"/>
      <c r="M2705" s="921">
        <f t="shared" si="277"/>
        <v>3000000</v>
      </c>
      <c r="N2705" s="921"/>
      <c r="O2705" s="921"/>
      <c r="P2705" s="921"/>
      <c r="Q2705" s="921"/>
      <c r="R2705" s="1068"/>
      <c r="S2705" s="827"/>
      <c r="T2705" s="822"/>
    </row>
    <row r="2706" spans="1:20" s="828" customFormat="1" x14ac:dyDescent="0.25">
      <c r="A2706" s="858" t="s">
        <v>264</v>
      </c>
      <c r="B2706" s="890" t="s">
        <v>243</v>
      </c>
      <c r="C2706" s="822" t="s">
        <v>687</v>
      </c>
      <c r="D2706" s="890" t="s">
        <v>1804</v>
      </c>
      <c r="E2706" s="907">
        <v>0</v>
      </c>
      <c r="F2706" s="823" t="s">
        <v>27</v>
      </c>
      <c r="G2706" s="896" t="s">
        <v>235</v>
      </c>
      <c r="H2706" s="921">
        <v>0</v>
      </c>
      <c r="I2706" s="921">
        <v>10000000</v>
      </c>
      <c r="J2706" s="921">
        <v>0</v>
      </c>
      <c r="K2706" s="921">
        <f t="shared" si="276"/>
        <v>6000000</v>
      </c>
      <c r="L2706" s="921"/>
      <c r="M2706" s="921">
        <f t="shared" si="277"/>
        <v>6000000</v>
      </c>
      <c r="N2706" s="921"/>
      <c r="O2706" s="921"/>
      <c r="P2706" s="921"/>
      <c r="Q2706" s="921"/>
      <c r="R2706" s="1068"/>
      <c r="S2706" s="827"/>
      <c r="T2706" s="822"/>
    </row>
    <row r="2707" spans="1:20" s="828" customFormat="1" x14ac:dyDescent="0.25">
      <c r="A2707" s="858" t="s">
        <v>264</v>
      </c>
      <c r="B2707" s="890" t="s">
        <v>158</v>
      </c>
      <c r="C2707" s="822" t="s">
        <v>366</v>
      </c>
      <c r="D2707" s="890" t="s">
        <v>1804</v>
      </c>
      <c r="E2707" s="907">
        <v>0</v>
      </c>
      <c r="F2707" s="823" t="s">
        <v>27</v>
      </c>
      <c r="G2707" s="896" t="s">
        <v>235</v>
      </c>
      <c r="H2707" s="921">
        <v>0</v>
      </c>
      <c r="I2707" s="921">
        <v>3000000</v>
      </c>
      <c r="J2707" s="921">
        <v>0</v>
      </c>
      <c r="K2707" s="921">
        <f t="shared" si="276"/>
        <v>1800000</v>
      </c>
      <c r="L2707" s="921"/>
      <c r="M2707" s="921">
        <f t="shared" si="277"/>
        <v>1800000</v>
      </c>
      <c r="N2707" s="921"/>
      <c r="O2707" s="921"/>
      <c r="P2707" s="921"/>
      <c r="Q2707" s="921"/>
      <c r="R2707" s="1068"/>
      <c r="S2707" s="827"/>
      <c r="T2707" s="822"/>
    </row>
    <row r="2708" spans="1:20" s="828" customFormat="1" x14ac:dyDescent="0.25">
      <c r="A2708" s="858" t="s">
        <v>264</v>
      </c>
      <c r="B2708" s="890" t="s">
        <v>453</v>
      </c>
      <c r="C2708" s="822" t="s">
        <v>678</v>
      </c>
      <c r="D2708" s="890" t="s">
        <v>1804</v>
      </c>
      <c r="E2708" s="907">
        <v>0</v>
      </c>
      <c r="F2708" s="823" t="s">
        <v>27</v>
      </c>
      <c r="G2708" s="896" t="s">
        <v>235</v>
      </c>
      <c r="H2708" s="921">
        <v>0</v>
      </c>
      <c r="I2708" s="921">
        <v>5000000</v>
      </c>
      <c r="J2708" s="921">
        <v>0</v>
      </c>
      <c r="K2708" s="921">
        <f t="shared" si="276"/>
        <v>3000000</v>
      </c>
      <c r="L2708" s="921"/>
      <c r="M2708" s="921">
        <f t="shared" si="277"/>
        <v>3000000</v>
      </c>
      <c r="N2708" s="921"/>
      <c r="O2708" s="921"/>
      <c r="P2708" s="921"/>
      <c r="Q2708" s="921"/>
      <c r="R2708" s="1068"/>
      <c r="S2708" s="827"/>
      <c r="T2708" s="822"/>
    </row>
    <row r="2709" spans="1:20" s="828" customFormat="1" x14ac:dyDescent="0.25">
      <c r="A2709" s="858" t="s">
        <v>264</v>
      </c>
      <c r="B2709" s="890" t="s">
        <v>474</v>
      </c>
      <c r="C2709" s="822" t="s">
        <v>164</v>
      </c>
      <c r="D2709" s="890" t="s">
        <v>1804</v>
      </c>
      <c r="E2709" s="907">
        <v>0</v>
      </c>
      <c r="F2709" s="823" t="s">
        <v>27</v>
      </c>
      <c r="G2709" s="896" t="s">
        <v>235</v>
      </c>
      <c r="H2709" s="921">
        <v>0</v>
      </c>
      <c r="I2709" s="921">
        <v>2000000</v>
      </c>
      <c r="J2709" s="921">
        <v>0</v>
      </c>
      <c r="K2709" s="921">
        <f t="shared" si="276"/>
        <v>1200000</v>
      </c>
      <c r="L2709" s="921"/>
      <c r="M2709" s="921">
        <f t="shared" si="277"/>
        <v>1200000</v>
      </c>
      <c r="N2709" s="921"/>
      <c r="O2709" s="921"/>
      <c r="P2709" s="921"/>
      <c r="Q2709" s="921"/>
      <c r="R2709" s="1068"/>
      <c r="S2709" s="827"/>
      <c r="T2709" s="822"/>
    </row>
    <row r="2710" spans="1:20" s="828" customFormat="1" x14ac:dyDescent="0.25">
      <c r="A2710" s="858" t="s">
        <v>264</v>
      </c>
      <c r="B2710" s="887"/>
      <c r="C2710" s="833" t="s">
        <v>26</v>
      </c>
      <c r="D2710" s="887"/>
      <c r="E2710" s="897"/>
      <c r="F2710" s="887"/>
      <c r="G2710" s="898"/>
      <c r="H2710" s="988">
        <f>SUM(H2703:H2709)</f>
        <v>0</v>
      </c>
      <c r="I2710" s="988">
        <f>SUM(I2703:I2709)</f>
        <v>60000000</v>
      </c>
      <c r="J2710" s="988">
        <f>SUM(J2703:J2709)</f>
        <v>0</v>
      </c>
      <c r="K2710" s="988">
        <f>SUM(K2703:K2709)</f>
        <v>36000000</v>
      </c>
      <c r="L2710" s="768"/>
      <c r="M2710" s="768">
        <f>SUM(M2703:M2709)</f>
        <v>36000000</v>
      </c>
      <c r="N2710" s="768"/>
      <c r="O2710" s="899"/>
      <c r="P2710" s="899"/>
      <c r="Q2710" s="899"/>
      <c r="R2710" s="1069"/>
      <c r="S2710" s="908"/>
      <c r="T2710" s="1003"/>
    </row>
    <row r="2711" spans="1:20" s="828" customFormat="1" x14ac:dyDescent="0.25">
      <c r="A2711" s="858"/>
      <c r="B2711" s="888"/>
      <c r="C2711" s="842"/>
      <c r="D2711" s="888"/>
      <c r="E2711" s="902"/>
      <c r="F2711" s="888"/>
      <c r="G2711" s="903"/>
      <c r="H2711" s="915"/>
      <c r="I2711" s="915"/>
      <c r="J2711" s="915"/>
      <c r="K2711" s="915"/>
      <c r="L2711" s="771"/>
      <c r="M2711" s="771"/>
      <c r="N2711" s="771"/>
      <c r="O2711" s="771"/>
      <c r="P2711" s="771"/>
      <c r="Q2711" s="771"/>
      <c r="R2711" s="1075"/>
      <c r="S2711" s="904"/>
    </row>
    <row r="2712" spans="1:20" s="828" customFormat="1" x14ac:dyDescent="0.25">
      <c r="A2712" s="858"/>
      <c r="B2712" s="888"/>
      <c r="C2712" s="842"/>
      <c r="D2712" s="888"/>
      <c r="E2712" s="902"/>
      <c r="F2712" s="888"/>
      <c r="G2712" s="903"/>
      <c r="H2712" s="915"/>
      <c r="I2712" s="915"/>
      <c r="J2712" s="915"/>
      <c r="K2712" s="915"/>
      <c r="L2712" s="771"/>
      <c r="M2712" s="771"/>
      <c r="N2712" s="771"/>
      <c r="O2712" s="771"/>
      <c r="P2712" s="771"/>
      <c r="Q2712" s="771"/>
      <c r="R2712" s="1075"/>
      <c r="S2712" s="904"/>
    </row>
    <row r="2713" spans="1:20" x14ac:dyDescent="0.25">
      <c r="B2713" s="1238" t="s">
        <v>2128</v>
      </c>
      <c r="C2713" s="1238"/>
      <c r="D2713" s="1238"/>
      <c r="E2713" s="1238"/>
      <c r="F2713" s="1238"/>
      <c r="G2713" s="1238"/>
      <c r="H2713" s="1238"/>
      <c r="I2713" s="1238"/>
      <c r="J2713" s="1238"/>
      <c r="K2713" s="1238"/>
      <c r="L2713" s="1238"/>
      <c r="M2713" s="1238"/>
      <c r="N2713" s="1238"/>
      <c r="O2713" s="1238"/>
      <c r="P2713" s="1238"/>
      <c r="Q2713" s="1238"/>
      <c r="R2713" s="1238"/>
      <c r="S2713" s="1238"/>
    </row>
    <row r="2714" spans="1:20" x14ac:dyDescent="0.25">
      <c r="B2714" s="881" t="s">
        <v>1625</v>
      </c>
      <c r="C2714" s="882"/>
      <c r="D2714" s="883"/>
      <c r="E2714" s="883"/>
      <c r="F2714" s="883"/>
      <c r="G2714" s="883"/>
      <c r="H2714" s="884"/>
      <c r="I2714" s="884"/>
      <c r="J2714" s="884"/>
      <c r="K2714" s="884"/>
      <c r="L2714" s="884"/>
      <c r="M2714" s="885"/>
      <c r="N2714" s="884"/>
      <c r="O2714" s="884"/>
      <c r="P2714" s="884"/>
      <c r="Q2714" s="884"/>
      <c r="R2714" s="1074"/>
      <c r="S2714" s="886"/>
    </row>
    <row r="2715" spans="1:20" s="802" customFormat="1" ht="30" x14ac:dyDescent="0.25">
      <c r="B2715" s="1241" t="s">
        <v>970</v>
      </c>
      <c r="C2715" s="1236" t="s">
        <v>938</v>
      </c>
      <c r="D2715" s="1236" t="s">
        <v>1024</v>
      </c>
      <c r="E2715" s="1230" t="s">
        <v>1025</v>
      </c>
      <c r="F2715" s="1236" t="s">
        <v>1026</v>
      </c>
      <c r="G2715" s="1232" t="s">
        <v>1027</v>
      </c>
      <c r="H2715" s="803" t="s">
        <v>1862</v>
      </c>
      <c r="I2715" s="804" t="s">
        <v>1833</v>
      </c>
      <c r="J2715" s="803" t="s">
        <v>1862</v>
      </c>
      <c r="K2715" s="1228" t="s">
        <v>1948</v>
      </c>
      <c r="L2715" s="1228" t="s">
        <v>1947</v>
      </c>
      <c r="M2715" s="805" t="s">
        <v>1818</v>
      </c>
      <c r="N2715" s="1228" t="s">
        <v>1819</v>
      </c>
      <c r="O2715" s="806" t="s">
        <v>2115</v>
      </c>
      <c r="P2715" s="1090" t="s">
        <v>2135</v>
      </c>
      <c r="Q2715" s="1090" t="s">
        <v>2136</v>
      </c>
      <c r="R2715" s="1065" t="s">
        <v>2132</v>
      </c>
      <c r="S2715" s="807" t="s">
        <v>1850</v>
      </c>
      <c r="T2715" s="1110" t="s">
        <v>1028</v>
      </c>
    </row>
    <row r="2716" spans="1:20" s="802" customFormat="1" x14ac:dyDescent="0.25">
      <c r="B2716" s="1242"/>
      <c r="C2716" s="1237"/>
      <c r="D2716" s="1237"/>
      <c r="E2716" s="1231"/>
      <c r="F2716" s="1237"/>
      <c r="G2716" s="1233"/>
      <c r="H2716" s="808"/>
      <c r="I2716" s="808" t="s">
        <v>939</v>
      </c>
      <c r="J2716" s="808"/>
      <c r="K2716" s="1229"/>
      <c r="L2716" s="1229"/>
      <c r="M2716" s="809" t="s">
        <v>939</v>
      </c>
      <c r="N2716" s="1229"/>
      <c r="O2716" s="808" t="s">
        <v>939</v>
      </c>
      <c r="P2716" s="808" t="s">
        <v>939</v>
      </c>
      <c r="Q2716" s="808" t="s">
        <v>939</v>
      </c>
      <c r="R2716" s="1066" t="s">
        <v>939</v>
      </c>
      <c r="S2716" s="810"/>
      <c r="T2716" s="1102"/>
    </row>
    <row r="2717" spans="1:20" x14ac:dyDescent="0.25">
      <c r="A2717" s="858" t="s">
        <v>262</v>
      </c>
      <c r="B2717" s="812" t="s">
        <v>24</v>
      </c>
      <c r="C2717" s="813" t="s">
        <v>290</v>
      </c>
      <c r="D2717" s="814" t="s">
        <v>1</v>
      </c>
      <c r="E2717" s="968">
        <v>0</v>
      </c>
      <c r="F2717" s="816" t="s">
        <v>27</v>
      </c>
      <c r="G2717" s="817" t="s">
        <v>266</v>
      </c>
      <c r="H2717" s="1007">
        <v>2006143</v>
      </c>
      <c r="I2717" s="1007">
        <v>25000000</v>
      </c>
      <c r="J2717" s="1007">
        <v>2006143</v>
      </c>
      <c r="K2717" s="1008">
        <f t="shared" ref="K2717:K2726" si="278">M2717-L2717</f>
        <v>10000000</v>
      </c>
      <c r="L2717" s="818"/>
      <c r="M2717" s="819">
        <v>10000000</v>
      </c>
      <c r="N2717" s="818"/>
      <c r="O2717" s="818">
        <v>2420412</v>
      </c>
      <c r="P2717" s="818">
        <f>Q2717-O2717</f>
        <v>1940645.4900000002</v>
      </c>
      <c r="Q2717" s="818">
        <v>4361057.49</v>
      </c>
      <c r="R2717" s="1068">
        <f>M2717-Q2717</f>
        <v>5638942.5099999998</v>
      </c>
      <c r="S2717" s="909"/>
      <c r="T2717" s="1117"/>
    </row>
    <row r="2718" spans="1:20" x14ac:dyDescent="0.25">
      <c r="A2718" s="858" t="s">
        <v>262</v>
      </c>
      <c r="B2718" s="825" t="s">
        <v>25</v>
      </c>
      <c r="C2718" s="822" t="s">
        <v>59</v>
      </c>
      <c r="D2718" s="890" t="s">
        <v>1804</v>
      </c>
      <c r="E2718" s="968">
        <v>0</v>
      </c>
      <c r="F2718" s="816" t="s">
        <v>27</v>
      </c>
      <c r="G2718" s="817" t="s">
        <v>266</v>
      </c>
      <c r="H2718" s="1006"/>
      <c r="I2718" s="1006">
        <v>200000</v>
      </c>
      <c r="J2718" s="1006"/>
      <c r="K2718" s="921">
        <f t="shared" si="278"/>
        <v>200000</v>
      </c>
      <c r="L2718" s="830"/>
      <c r="M2718" s="826">
        <v>200000</v>
      </c>
      <c r="N2718" s="830"/>
      <c r="O2718" s="830"/>
      <c r="P2718" s="830">
        <v>0</v>
      </c>
      <c r="Q2718" s="830"/>
      <c r="R2718" s="1068">
        <f t="shared" ref="R2718:R2727" si="279">M2718-Q2718</f>
        <v>200000</v>
      </c>
      <c r="S2718" s="820"/>
      <c r="T2718" s="1104"/>
    </row>
    <row r="2719" spans="1:20" x14ac:dyDescent="0.25">
      <c r="A2719" s="858" t="s">
        <v>262</v>
      </c>
      <c r="B2719" s="812" t="s">
        <v>2</v>
      </c>
      <c r="C2719" s="822" t="s">
        <v>60</v>
      </c>
      <c r="D2719" s="890" t="s">
        <v>1804</v>
      </c>
      <c r="E2719" s="968">
        <v>0</v>
      </c>
      <c r="F2719" s="816" t="s">
        <v>27</v>
      </c>
      <c r="G2719" s="817" t="s">
        <v>266</v>
      </c>
      <c r="H2719" s="1006"/>
      <c r="I2719" s="1006">
        <v>300000</v>
      </c>
      <c r="J2719" s="1006"/>
      <c r="K2719" s="921">
        <f t="shared" si="278"/>
        <v>300000</v>
      </c>
      <c r="L2719" s="830"/>
      <c r="M2719" s="826">
        <v>300000</v>
      </c>
      <c r="N2719" s="830"/>
      <c r="O2719" s="830"/>
      <c r="P2719" s="830">
        <v>0</v>
      </c>
      <c r="Q2719" s="830"/>
      <c r="R2719" s="1068">
        <f t="shared" si="279"/>
        <v>300000</v>
      </c>
      <c r="S2719" s="820"/>
      <c r="T2719" s="1104"/>
    </row>
    <row r="2720" spans="1:20" x14ac:dyDescent="0.25">
      <c r="A2720" s="858" t="s">
        <v>262</v>
      </c>
      <c r="B2720" s="812" t="s">
        <v>3</v>
      </c>
      <c r="C2720" s="822" t="s">
        <v>4</v>
      </c>
      <c r="D2720" s="890" t="s">
        <v>1804</v>
      </c>
      <c r="E2720" s="968">
        <v>0</v>
      </c>
      <c r="F2720" s="816" t="s">
        <v>27</v>
      </c>
      <c r="G2720" s="817" t="s">
        <v>266</v>
      </c>
      <c r="H2720" s="1006"/>
      <c r="I2720" s="1006">
        <v>100000</v>
      </c>
      <c r="J2720" s="1006"/>
      <c r="K2720" s="921">
        <f t="shared" si="278"/>
        <v>100000</v>
      </c>
      <c r="L2720" s="830"/>
      <c r="M2720" s="826">
        <v>100000</v>
      </c>
      <c r="N2720" s="830"/>
      <c r="O2720" s="830"/>
      <c r="P2720" s="830">
        <v>0</v>
      </c>
      <c r="Q2720" s="830"/>
      <c r="R2720" s="1068">
        <f t="shared" si="279"/>
        <v>100000</v>
      </c>
      <c r="S2720" s="820"/>
      <c r="T2720" s="1104"/>
    </row>
    <row r="2721" spans="1:20" x14ac:dyDescent="0.25">
      <c r="A2721" s="858" t="s">
        <v>262</v>
      </c>
      <c r="B2721" s="812" t="s">
        <v>136</v>
      </c>
      <c r="C2721" s="822" t="s">
        <v>137</v>
      </c>
      <c r="D2721" s="890" t="s">
        <v>1804</v>
      </c>
      <c r="E2721" s="968">
        <v>0</v>
      </c>
      <c r="F2721" s="816" t="s">
        <v>27</v>
      </c>
      <c r="G2721" s="817" t="s">
        <v>266</v>
      </c>
      <c r="H2721" s="1006">
        <v>8000000</v>
      </c>
      <c r="I2721" s="1006">
        <v>10000000</v>
      </c>
      <c r="J2721" s="1006">
        <v>8000000</v>
      </c>
      <c r="K2721" s="921">
        <f t="shared" si="278"/>
        <v>10000000</v>
      </c>
      <c r="L2721" s="1006"/>
      <c r="M2721" s="921">
        <v>10000000</v>
      </c>
      <c r="N2721" s="1006"/>
      <c r="O2721" s="1006">
        <v>8000000</v>
      </c>
      <c r="P2721" s="1006">
        <v>0</v>
      </c>
      <c r="Q2721" s="1006">
        <v>8000000</v>
      </c>
      <c r="R2721" s="1068">
        <f t="shared" si="279"/>
        <v>2000000</v>
      </c>
      <c r="S2721" s="820"/>
      <c r="T2721" s="1104"/>
    </row>
    <row r="2722" spans="1:20" x14ac:dyDescent="0.25">
      <c r="A2722" s="858" t="s">
        <v>262</v>
      </c>
      <c r="B2722" s="812" t="s">
        <v>32</v>
      </c>
      <c r="C2722" s="822" t="s">
        <v>33</v>
      </c>
      <c r="D2722" s="890" t="s">
        <v>1804</v>
      </c>
      <c r="E2722" s="968">
        <v>0</v>
      </c>
      <c r="F2722" s="816" t="s">
        <v>27</v>
      </c>
      <c r="G2722" s="817" t="s">
        <v>266</v>
      </c>
      <c r="H2722" s="1006"/>
      <c r="I2722" s="1006">
        <v>100000</v>
      </c>
      <c r="J2722" s="1006"/>
      <c r="K2722" s="921">
        <f t="shared" si="278"/>
        <v>100000</v>
      </c>
      <c r="L2722" s="830"/>
      <c r="M2722" s="826">
        <v>100000</v>
      </c>
      <c r="N2722" s="830"/>
      <c r="O2722" s="830"/>
      <c r="P2722" s="830">
        <v>0</v>
      </c>
      <c r="Q2722" s="830"/>
      <c r="R2722" s="1068">
        <f t="shared" si="279"/>
        <v>100000</v>
      </c>
      <c r="S2722" s="820"/>
      <c r="T2722" s="1104"/>
    </row>
    <row r="2723" spans="1:20" x14ac:dyDescent="0.25">
      <c r="A2723" s="858" t="s">
        <v>262</v>
      </c>
      <c r="B2723" s="812" t="s">
        <v>13</v>
      </c>
      <c r="C2723" s="822" t="s">
        <v>14</v>
      </c>
      <c r="D2723" s="890" t="s">
        <v>1804</v>
      </c>
      <c r="E2723" s="968">
        <v>0</v>
      </c>
      <c r="F2723" s="816" t="s">
        <v>27</v>
      </c>
      <c r="G2723" s="817" t="s">
        <v>266</v>
      </c>
      <c r="H2723" s="1006">
        <v>4000000</v>
      </c>
      <c r="I2723" s="1006">
        <v>5800000</v>
      </c>
      <c r="J2723" s="1006">
        <v>4000000</v>
      </c>
      <c r="K2723" s="921">
        <f t="shared" si="278"/>
        <v>5400000</v>
      </c>
      <c r="L2723" s="830"/>
      <c r="M2723" s="826">
        <v>5400000</v>
      </c>
      <c r="N2723" s="830"/>
      <c r="O2723" s="830">
        <v>4000000</v>
      </c>
      <c r="P2723" s="830">
        <v>0</v>
      </c>
      <c r="Q2723" s="830">
        <v>4000000</v>
      </c>
      <c r="R2723" s="1068">
        <f t="shared" si="279"/>
        <v>1400000</v>
      </c>
      <c r="S2723" s="820"/>
      <c r="T2723" s="1104"/>
    </row>
    <row r="2724" spans="1:20" x14ac:dyDescent="0.25">
      <c r="A2724" s="858" t="s">
        <v>262</v>
      </c>
      <c r="B2724" s="812" t="s">
        <v>15</v>
      </c>
      <c r="C2724" s="822" t="s">
        <v>436</v>
      </c>
      <c r="D2724" s="890" t="s">
        <v>1804</v>
      </c>
      <c r="E2724" s="968">
        <v>0</v>
      </c>
      <c r="F2724" s="816" t="s">
        <v>27</v>
      </c>
      <c r="G2724" s="817" t="s">
        <v>266</v>
      </c>
      <c r="H2724" s="1006"/>
      <c r="I2724" s="1006">
        <v>100000</v>
      </c>
      <c r="J2724" s="1006"/>
      <c r="K2724" s="921">
        <f t="shared" si="278"/>
        <v>100000</v>
      </c>
      <c r="L2724" s="830"/>
      <c r="M2724" s="826">
        <v>100000</v>
      </c>
      <c r="N2724" s="830"/>
      <c r="O2724" s="830"/>
      <c r="P2724" s="830">
        <v>0</v>
      </c>
      <c r="Q2724" s="830"/>
      <c r="R2724" s="1068">
        <f t="shared" si="279"/>
        <v>100000</v>
      </c>
      <c r="S2724" s="820"/>
      <c r="T2724" s="1104"/>
    </row>
    <row r="2725" spans="1:20" x14ac:dyDescent="0.25">
      <c r="A2725" s="858" t="s">
        <v>262</v>
      </c>
      <c r="B2725" s="812" t="s">
        <v>19</v>
      </c>
      <c r="C2725" s="822" t="s">
        <v>20</v>
      </c>
      <c r="D2725" s="890" t="s">
        <v>1804</v>
      </c>
      <c r="E2725" s="968">
        <v>0</v>
      </c>
      <c r="F2725" s="816" t="s">
        <v>27</v>
      </c>
      <c r="G2725" s="817" t="s">
        <v>266</v>
      </c>
      <c r="H2725" s="1006"/>
      <c r="I2725" s="1006">
        <v>20000</v>
      </c>
      <c r="J2725" s="1006"/>
      <c r="K2725" s="921">
        <f t="shared" si="278"/>
        <v>20000</v>
      </c>
      <c r="L2725" s="830"/>
      <c r="M2725" s="826">
        <v>20000</v>
      </c>
      <c r="N2725" s="830"/>
      <c r="O2725" s="830"/>
      <c r="P2725" s="830">
        <v>0</v>
      </c>
      <c r="Q2725" s="830"/>
      <c r="R2725" s="1068">
        <f t="shared" si="279"/>
        <v>20000</v>
      </c>
      <c r="S2725" s="820"/>
      <c r="T2725" s="1104"/>
    </row>
    <row r="2726" spans="1:20" x14ac:dyDescent="0.25">
      <c r="A2726" s="858" t="s">
        <v>262</v>
      </c>
      <c r="B2726" s="812" t="s">
        <v>37</v>
      </c>
      <c r="C2726" s="822" t="s">
        <v>38</v>
      </c>
      <c r="D2726" s="890" t="s">
        <v>1804</v>
      </c>
      <c r="E2726" s="968">
        <v>0</v>
      </c>
      <c r="F2726" s="816" t="s">
        <v>27</v>
      </c>
      <c r="G2726" s="817" t="s">
        <v>266</v>
      </c>
      <c r="H2726" s="1006"/>
      <c r="I2726" s="1006">
        <v>80000</v>
      </c>
      <c r="J2726" s="1006"/>
      <c r="K2726" s="921">
        <f t="shared" si="278"/>
        <v>80000</v>
      </c>
      <c r="L2726" s="830"/>
      <c r="M2726" s="826">
        <v>80000</v>
      </c>
      <c r="N2726" s="830"/>
      <c r="O2726" s="830"/>
      <c r="P2726" s="830">
        <v>0</v>
      </c>
      <c r="Q2726" s="830"/>
      <c r="R2726" s="1068">
        <f t="shared" si="279"/>
        <v>80000</v>
      </c>
      <c r="S2726" s="820"/>
      <c r="T2726" s="1104"/>
    </row>
    <row r="2727" spans="1:20" x14ac:dyDescent="0.25">
      <c r="A2727" s="858" t="s">
        <v>262</v>
      </c>
      <c r="B2727" s="832"/>
      <c r="C2727" s="833" t="s">
        <v>312</v>
      </c>
      <c r="D2727" s="834"/>
      <c r="E2727" s="835"/>
      <c r="F2727" s="836"/>
      <c r="G2727" s="916"/>
      <c r="H2727" s="992">
        <f>SUM(H2718:H2726)</f>
        <v>12000000</v>
      </c>
      <c r="I2727" s="992">
        <f>SUM(I2718:I2726)</f>
        <v>16700000</v>
      </c>
      <c r="J2727" s="992">
        <f>SUM(J2718:J2726)</f>
        <v>12000000</v>
      </c>
      <c r="K2727" s="992">
        <f>SUM(K2718:K2726)</f>
        <v>16300000</v>
      </c>
      <c r="L2727" s="837"/>
      <c r="M2727" s="838">
        <f>SUM(M2718:M2726)</f>
        <v>16300000</v>
      </c>
      <c r="N2727" s="837"/>
      <c r="O2727" s="959">
        <f>SUM(O2718:O2726)</f>
        <v>12000000</v>
      </c>
      <c r="P2727" s="959">
        <v>0</v>
      </c>
      <c r="Q2727" s="959">
        <v>12000000</v>
      </c>
      <c r="R2727" s="1093">
        <f t="shared" si="279"/>
        <v>4300000</v>
      </c>
      <c r="S2727" s="840"/>
      <c r="T2727" s="1106"/>
    </row>
    <row r="2728" spans="1:20" x14ac:dyDescent="0.25">
      <c r="A2728" s="858"/>
      <c r="B2728" s="841"/>
      <c r="C2728" s="842"/>
      <c r="D2728" s="843"/>
      <c r="E2728" s="844"/>
      <c r="F2728" s="845"/>
      <c r="G2728" s="917"/>
      <c r="H2728" s="929"/>
      <c r="I2728" s="929"/>
      <c r="J2728" s="929"/>
      <c r="K2728" s="929"/>
      <c r="L2728" s="846"/>
      <c r="M2728" s="847"/>
      <c r="N2728" s="846"/>
      <c r="O2728" s="847"/>
      <c r="P2728" s="847"/>
      <c r="Q2728" s="847"/>
      <c r="R2728" s="1082"/>
      <c r="S2728" s="848"/>
    </row>
    <row r="2729" spans="1:20" x14ac:dyDescent="0.25">
      <c r="A2729" s="858"/>
      <c r="B2729" s="841"/>
      <c r="C2729" s="842"/>
      <c r="D2729" s="843"/>
      <c r="E2729" s="844"/>
      <c r="F2729" s="845"/>
      <c r="G2729" s="917"/>
      <c r="H2729" s="929"/>
      <c r="I2729" s="929"/>
      <c r="J2729" s="929"/>
      <c r="K2729" s="929"/>
      <c r="L2729" s="846"/>
      <c r="M2729" s="847"/>
      <c r="N2729" s="846"/>
      <c r="O2729" s="847"/>
      <c r="P2729" s="847"/>
      <c r="Q2729" s="847"/>
      <c r="R2729" s="1082"/>
      <c r="S2729" s="848"/>
    </row>
    <row r="2730" spans="1:20" x14ac:dyDescent="0.25">
      <c r="C2730" s="842"/>
      <c r="D2730" s="843"/>
      <c r="E2730" s="844"/>
      <c r="F2730" s="845"/>
      <c r="G2730" s="917"/>
      <c r="H2730" s="922"/>
      <c r="I2730" s="922"/>
      <c r="J2730" s="922"/>
      <c r="K2730" s="922"/>
      <c r="L2730" s="846"/>
      <c r="M2730" s="847"/>
      <c r="N2730" s="846"/>
      <c r="O2730" s="846"/>
      <c r="P2730" s="846"/>
      <c r="Q2730" s="846"/>
      <c r="S2730" s="848"/>
    </row>
    <row r="2731" spans="1:20" x14ac:dyDescent="0.25">
      <c r="C2731" s="842"/>
      <c r="D2731" s="843"/>
      <c r="E2731" s="844"/>
      <c r="F2731" s="845"/>
      <c r="G2731" s="917"/>
      <c r="H2731" s="922"/>
      <c r="I2731" s="922"/>
      <c r="J2731" s="922"/>
      <c r="K2731" s="922"/>
      <c r="L2731" s="846"/>
      <c r="M2731" s="847"/>
      <c r="N2731" s="846"/>
      <c r="O2731" s="846"/>
      <c r="P2731" s="846"/>
      <c r="Q2731" s="846"/>
      <c r="S2731" s="848"/>
    </row>
    <row r="2732" spans="1:20" x14ac:dyDescent="0.25">
      <c r="B2732" s="1238" t="s">
        <v>2129</v>
      </c>
      <c r="C2732" s="1238"/>
      <c r="D2732" s="1238"/>
      <c r="E2732" s="1238"/>
      <c r="F2732" s="1238"/>
      <c r="G2732" s="1238"/>
      <c r="H2732" s="1238"/>
      <c r="I2732" s="1238"/>
      <c r="J2732" s="1238"/>
      <c r="K2732" s="1238"/>
      <c r="L2732" s="1238"/>
      <c r="M2732" s="1238"/>
      <c r="N2732" s="1238"/>
      <c r="O2732" s="1238"/>
      <c r="P2732" s="1238"/>
      <c r="Q2732" s="1238"/>
      <c r="R2732" s="1238"/>
      <c r="S2732" s="1238"/>
    </row>
    <row r="2733" spans="1:20" x14ac:dyDescent="0.25">
      <c r="B2733" s="881" t="s">
        <v>1625</v>
      </c>
      <c r="C2733" s="882"/>
      <c r="D2733" s="883"/>
      <c r="E2733" s="883"/>
      <c r="F2733" s="883"/>
      <c r="G2733" s="883"/>
      <c r="H2733" s="884"/>
      <c r="I2733" s="884"/>
      <c r="J2733" s="884"/>
      <c r="K2733" s="884"/>
      <c r="L2733" s="884"/>
      <c r="M2733" s="885"/>
      <c r="N2733" s="884"/>
      <c r="O2733" s="884"/>
      <c r="P2733" s="884"/>
      <c r="Q2733" s="884"/>
      <c r="R2733" s="1074"/>
      <c r="S2733" s="886"/>
    </row>
    <row r="2734" spans="1:20" s="802" customFormat="1" ht="30" x14ac:dyDescent="0.25">
      <c r="B2734" s="1234" t="s">
        <v>970</v>
      </c>
      <c r="C2734" s="1239" t="s">
        <v>938</v>
      </c>
      <c r="D2734" s="1236" t="s">
        <v>1024</v>
      </c>
      <c r="E2734" s="1230" t="s">
        <v>1025</v>
      </c>
      <c r="F2734" s="1236" t="s">
        <v>1026</v>
      </c>
      <c r="G2734" s="1232" t="s">
        <v>1027</v>
      </c>
      <c r="H2734" s="803" t="s">
        <v>1862</v>
      </c>
      <c r="I2734" s="804" t="s">
        <v>1833</v>
      </c>
      <c r="J2734" s="803" t="s">
        <v>1862</v>
      </c>
      <c r="K2734" s="1228" t="s">
        <v>1948</v>
      </c>
      <c r="L2734" s="1228" t="s">
        <v>1947</v>
      </c>
      <c r="M2734" s="805" t="s">
        <v>1818</v>
      </c>
      <c r="N2734" s="1228" t="s">
        <v>1819</v>
      </c>
      <c r="O2734" s="806" t="s">
        <v>2115</v>
      </c>
      <c r="P2734" s="1090" t="s">
        <v>2135</v>
      </c>
      <c r="Q2734" s="1090" t="s">
        <v>2136</v>
      </c>
      <c r="R2734" s="1065" t="s">
        <v>2132</v>
      </c>
      <c r="S2734" s="807" t="s">
        <v>1850</v>
      </c>
      <c r="T2734" s="1110" t="s">
        <v>1028</v>
      </c>
    </row>
    <row r="2735" spans="1:20" s="802" customFormat="1" x14ac:dyDescent="0.25">
      <c r="B2735" s="1235"/>
      <c r="C2735" s="1240"/>
      <c r="D2735" s="1237"/>
      <c r="E2735" s="1231"/>
      <c r="F2735" s="1237"/>
      <c r="G2735" s="1233"/>
      <c r="H2735" s="808"/>
      <c r="I2735" s="808" t="s">
        <v>939</v>
      </c>
      <c r="J2735" s="808"/>
      <c r="K2735" s="1229"/>
      <c r="L2735" s="1229"/>
      <c r="M2735" s="809" t="s">
        <v>939</v>
      </c>
      <c r="N2735" s="1229"/>
      <c r="O2735" s="808" t="s">
        <v>939</v>
      </c>
      <c r="P2735" s="808" t="s">
        <v>939</v>
      </c>
      <c r="Q2735" s="808" t="s">
        <v>939</v>
      </c>
      <c r="R2735" s="1066" t="s">
        <v>939</v>
      </c>
      <c r="S2735" s="810"/>
      <c r="T2735" s="1102"/>
    </row>
    <row r="2736" spans="1:20" s="828" customFormat="1" x14ac:dyDescent="0.25">
      <c r="A2736" s="858" t="s">
        <v>262</v>
      </c>
      <c r="B2736" s="890" t="s">
        <v>470</v>
      </c>
      <c r="C2736" s="822" t="s">
        <v>1065</v>
      </c>
      <c r="D2736" s="890" t="s">
        <v>1804</v>
      </c>
      <c r="E2736" s="907">
        <v>0</v>
      </c>
      <c r="F2736" s="816" t="s">
        <v>27</v>
      </c>
      <c r="G2736" s="896" t="s">
        <v>235</v>
      </c>
      <c r="H2736" s="921">
        <v>0</v>
      </c>
      <c r="I2736" s="921">
        <v>9000000</v>
      </c>
      <c r="J2736" s="921">
        <v>0</v>
      </c>
      <c r="K2736" s="921">
        <f>M2736-L2736</f>
        <v>5000000</v>
      </c>
      <c r="L2736" s="871"/>
      <c r="M2736" s="871">
        <v>5000000</v>
      </c>
      <c r="N2736" s="871"/>
      <c r="O2736" s="871"/>
      <c r="P2736" s="871"/>
      <c r="Q2736" s="871"/>
      <c r="R2736" s="1068"/>
      <c r="S2736" s="827"/>
      <c r="T2736" s="975"/>
    </row>
    <row r="2737" spans="1:20" s="828" customFormat="1" x14ac:dyDescent="0.25">
      <c r="A2737" s="858" t="s">
        <v>262</v>
      </c>
      <c r="B2737" s="823" t="s">
        <v>206</v>
      </c>
      <c r="C2737" s="822" t="s">
        <v>1857</v>
      </c>
      <c r="D2737" s="890" t="s">
        <v>1804</v>
      </c>
      <c r="E2737" s="907">
        <v>0</v>
      </c>
      <c r="F2737" s="816" t="s">
        <v>27</v>
      </c>
      <c r="G2737" s="896" t="s">
        <v>235</v>
      </c>
      <c r="H2737" s="921">
        <v>0</v>
      </c>
      <c r="I2737" s="921">
        <v>500000</v>
      </c>
      <c r="J2737" s="921">
        <v>0</v>
      </c>
      <c r="K2737" s="921">
        <f t="shared" ref="K2737:K2738" si="280">M2737-L2737</f>
        <v>0</v>
      </c>
      <c r="L2737" s="871"/>
      <c r="M2737" s="871">
        <v>0</v>
      </c>
      <c r="N2737" s="871"/>
      <c r="O2737" s="871"/>
      <c r="P2737" s="871"/>
      <c r="Q2737" s="871"/>
      <c r="R2737" s="1068"/>
      <c r="S2737" s="827"/>
      <c r="T2737" s="822"/>
    </row>
    <row r="2738" spans="1:20" s="828" customFormat="1" x14ac:dyDescent="0.25">
      <c r="A2738" s="858" t="s">
        <v>262</v>
      </c>
      <c r="B2738" s="823" t="s">
        <v>207</v>
      </c>
      <c r="C2738" s="822" t="s">
        <v>220</v>
      </c>
      <c r="D2738" s="890" t="s">
        <v>1804</v>
      </c>
      <c r="E2738" s="907">
        <v>0</v>
      </c>
      <c r="F2738" s="816" t="s">
        <v>27</v>
      </c>
      <c r="G2738" s="896" t="s">
        <v>235</v>
      </c>
      <c r="H2738" s="921">
        <v>0</v>
      </c>
      <c r="I2738" s="921">
        <v>500000</v>
      </c>
      <c r="J2738" s="921">
        <v>0</v>
      </c>
      <c r="K2738" s="921">
        <f t="shared" si="280"/>
        <v>0</v>
      </c>
      <c r="L2738" s="871"/>
      <c r="M2738" s="871">
        <v>0</v>
      </c>
      <c r="N2738" s="871"/>
      <c r="O2738" s="871"/>
      <c r="P2738" s="871"/>
      <c r="Q2738" s="871"/>
      <c r="R2738" s="1068"/>
      <c r="S2738" s="827"/>
      <c r="T2738" s="822"/>
    </row>
    <row r="2739" spans="1:20" s="828" customFormat="1" x14ac:dyDescent="0.25">
      <c r="A2739" s="858" t="s">
        <v>262</v>
      </c>
      <c r="B2739" s="887"/>
      <c r="C2739" s="833" t="s">
        <v>26</v>
      </c>
      <c r="D2739" s="887"/>
      <c r="E2739" s="897"/>
      <c r="F2739" s="887"/>
      <c r="G2739" s="898"/>
      <c r="H2739" s="988">
        <f>SUM(H2736:H2738)</f>
        <v>0</v>
      </c>
      <c r="I2739" s="988">
        <f>SUM(I2736:I2738)</f>
        <v>10000000</v>
      </c>
      <c r="J2739" s="988">
        <f>SUM(J2736:J2738)</f>
        <v>0</v>
      </c>
      <c r="K2739" s="988">
        <f>SUM(K2736:K2738)</f>
        <v>5000000</v>
      </c>
      <c r="L2739" s="768"/>
      <c r="M2739" s="768">
        <f>SUM(M2736:M2738)</f>
        <v>5000000</v>
      </c>
      <c r="N2739" s="768"/>
      <c r="O2739" s="899"/>
      <c r="P2739" s="899"/>
      <c r="Q2739" s="899"/>
      <c r="R2739" s="1093"/>
      <c r="S2739" s="908"/>
      <c r="T2739" s="1003"/>
    </row>
    <row r="2740" spans="1:20" s="828" customFormat="1" x14ac:dyDescent="0.25">
      <c r="B2740" s="888"/>
      <c r="C2740" s="842"/>
      <c r="D2740" s="888"/>
      <c r="E2740" s="902"/>
      <c r="F2740" s="888"/>
      <c r="G2740" s="903"/>
      <c r="H2740" s="924"/>
      <c r="I2740" s="924"/>
      <c r="J2740" s="924"/>
      <c r="K2740" s="924"/>
      <c r="L2740" s="771"/>
      <c r="M2740" s="771"/>
      <c r="N2740" s="771"/>
      <c r="O2740" s="771"/>
      <c r="P2740" s="771"/>
      <c r="Q2740" s="771"/>
      <c r="R2740" s="1075"/>
      <c r="S2740" s="904"/>
    </row>
    <row r="2741" spans="1:20" s="828" customFormat="1" x14ac:dyDescent="0.25">
      <c r="B2741" s="888"/>
      <c r="C2741" s="842"/>
      <c r="D2741" s="888"/>
      <c r="E2741" s="902"/>
      <c r="F2741" s="888"/>
      <c r="G2741" s="903"/>
      <c r="H2741" s="924"/>
      <c r="I2741" s="924"/>
      <c r="J2741" s="924"/>
      <c r="K2741" s="924"/>
      <c r="L2741" s="771"/>
      <c r="M2741" s="771"/>
      <c r="N2741" s="771"/>
      <c r="O2741" s="771"/>
      <c r="P2741" s="771"/>
      <c r="Q2741" s="771"/>
      <c r="R2741" s="1075"/>
      <c r="S2741" s="904"/>
    </row>
    <row r="2742" spans="1:20" x14ac:dyDescent="0.25">
      <c r="B2742" s="1238" t="s">
        <v>2128</v>
      </c>
      <c r="C2742" s="1238"/>
      <c r="D2742" s="1238"/>
      <c r="E2742" s="1238"/>
      <c r="F2742" s="1238"/>
      <c r="G2742" s="1238"/>
      <c r="H2742" s="1238"/>
      <c r="I2742" s="1238"/>
      <c r="J2742" s="1238"/>
      <c r="K2742" s="1238"/>
      <c r="L2742" s="1238"/>
      <c r="M2742" s="1238"/>
      <c r="N2742" s="1238"/>
      <c r="O2742" s="1238"/>
      <c r="P2742" s="1238"/>
      <c r="Q2742" s="1238"/>
      <c r="R2742" s="1238"/>
      <c r="S2742" s="1238"/>
    </row>
    <row r="2743" spans="1:20" x14ac:dyDescent="0.25">
      <c r="B2743" s="881" t="s">
        <v>1626</v>
      </c>
      <c r="C2743" s="882"/>
      <c r="D2743" s="883"/>
      <c r="E2743" s="883"/>
      <c r="F2743" s="883"/>
      <c r="G2743" s="883"/>
      <c r="H2743" s="884"/>
      <c r="I2743" s="884"/>
      <c r="J2743" s="884"/>
      <c r="K2743" s="884"/>
      <c r="L2743" s="884"/>
      <c r="M2743" s="885"/>
      <c r="N2743" s="884"/>
      <c r="O2743" s="884"/>
      <c r="P2743" s="884"/>
      <c r="Q2743" s="884"/>
      <c r="R2743" s="1074"/>
      <c r="S2743" s="886"/>
    </row>
    <row r="2744" spans="1:20" s="802" customFormat="1" ht="30" x14ac:dyDescent="0.25">
      <c r="B2744" s="1234" t="s">
        <v>970</v>
      </c>
      <c r="C2744" s="1239" t="s">
        <v>938</v>
      </c>
      <c r="D2744" s="1236" t="s">
        <v>1024</v>
      </c>
      <c r="E2744" s="1230" t="s">
        <v>1025</v>
      </c>
      <c r="F2744" s="1236" t="s">
        <v>1026</v>
      </c>
      <c r="G2744" s="1232" t="s">
        <v>1027</v>
      </c>
      <c r="H2744" s="803" t="s">
        <v>1862</v>
      </c>
      <c r="I2744" s="804" t="s">
        <v>1833</v>
      </c>
      <c r="J2744" s="803" t="s">
        <v>1862</v>
      </c>
      <c r="K2744" s="1228" t="s">
        <v>1948</v>
      </c>
      <c r="L2744" s="1228" t="s">
        <v>1947</v>
      </c>
      <c r="M2744" s="805" t="s">
        <v>1818</v>
      </c>
      <c r="N2744" s="1228" t="s">
        <v>1819</v>
      </c>
      <c r="O2744" s="806" t="s">
        <v>2115</v>
      </c>
      <c r="P2744" s="1090" t="s">
        <v>2135</v>
      </c>
      <c r="Q2744" s="1090" t="s">
        <v>2136</v>
      </c>
      <c r="R2744" s="1065" t="s">
        <v>2132</v>
      </c>
      <c r="S2744" s="807" t="s">
        <v>1850</v>
      </c>
      <c r="T2744" s="1110" t="s">
        <v>1028</v>
      </c>
    </row>
    <row r="2745" spans="1:20" s="802" customFormat="1" x14ac:dyDescent="0.25">
      <c r="B2745" s="1235"/>
      <c r="C2745" s="1240"/>
      <c r="D2745" s="1237"/>
      <c r="E2745" s="1231"/>
      <c r="F2745" s="1237"/>
      <c r="G2745" s="1233"/>
      <c r="H2745" s="808"/>
      <c r="I2745" s="808" t="s">
        <v>939</v>
      </c>
      <c r="J2745" s="808"/>
      <c r="K2745" s="1229"/>
      <c r="L2745" s="1229"/>
      <c r="M2745" s="809" t="s">
        <v>939</v>
      </c>
      <c r="N2745" s="1229"/>
      <c r="O2745" s="808" t="s">
        <v>939</v>
      </c>
      <c r="P2745" s="808" t="s">
        <v>939</v>
      </c>
      <c r="Q2745" s="808" t="s">
        <v>939</v>
      </c>
      <c r="R2745" s="1066" t="s">
        <v>939</v>
      </c>
      <c r="S2745" s="810"/>
      <c r="T2745" s="1102"/>
    </row>
    <row r="2746" spans="1:20" x14ac:dyDescent="0.25">
      <c r="A2746" s="858" t="s">
        <v>1807</v>
      </c>
      <c r="B2746" s="825" t="s">
        <v>25</v>
      </c>
      <c r="C2746" s="822" t="s">
        <v>59</v>
      </c>
      <c r="D2746" s="890" t="s">
        <v>1804</v>
      </c>
      <c r="E2746" s="968">
        <v>0</v>
      </c>
      <c r="F2746" s="816" t="s">
        <v>27</v>
      </c>
      <c r="G2746" s="817" t="s">
        <v>266</v>
      </c>
      <c r="H2746" s="1006"/>
      <c r="I2746" s="1006">
        <v>175000</v>
      </c>
      <c r="J2746" s="1006"/>
      <c r="K2746" s="921">
        <f t="shared" ref="K2746:K2752" si="281">M2746-L2746</f>
        <v>175000</v>
      </c>
      <c r="L2746" s="830"/>
      <c r="M2746" s="826">
        <v>175000</v>
      </c>
      <c r="N2746" s="830"/>
      <c r="O2746" s="830"/>
      <c r="P2746" s="830"/>
      <c r="Q2746" s="830"/>
      <c r="R2746" s="1068"/>
      <c r="S2746" s="820"/>
      <c r="T2746" s="1117"/>
    </row>
    <row r="2747" spans="1:20" x14ac:dyDescent="0.25">
      <c r="A2747" s="858" t="s">
        <v>1807</v>
      </c>
      <c r="B2747" s="812" t="s">
        <v>2</v>
      </c>
      <c r="C2747" s="822" t="s">
        <v>60</v>
      </c>
      <c r="D2747" s="890" t="s">
        <v>1804</v>
      </c>
      <c r="E2747" s="968">
        <v>0</v>
      </c>
      <c r="F2747" s="816" t="s">
        <v>27</v>
      </c>
      <c r="G2747" s="817" t="s">
        <v>266</v>
      </c>
      <c r="H2747" s="1006"/>
      <c r="I2747" s="1006">
        <v>405000</v>
      </c>
      <c r="J2747" s="1006"/>
      <c r="K2747" s="921">
        <f t="shared" si="281"/>
        <v>205000</v>
      </c>
      <c r="L2747" s="830"/>
      <c r="M2747" s="826">
        <v>205000</v>
      </c>
      <c r="N2747" s="830"/>
      <c r="O2747" s="830"/>
      <c r="P2747" s="830"/>
      <c r="Q2747" s="830"/>
      <c r="R2747" s="1068"/>
      <c r="S2747" s="820"/>
      <c r="T2747" s="1104"/>
    </row>
    <row r="2748" spans="1:20" x14ac:dyDescent="0.25">
      <c r="A2748" s="858" t="s">
        <v>1807</v>
      </c>
      <c r="B2748" s="812" t="s">
        <v>3</v>
      </c>
      <c r="C2748" s="822" t="s">
        <v>4</v>
      </c>
      <c r="D2748" s="890" t="s">
        <v>1804</v>
      </c>
      <c r="E2748" s="968">
        <v>0</v>
      </c>
      <c r="F2748" s="816" t="s">
        <v>27</v>
      </c>
      <c r="G2748" s="817" t="s">
        <v>266</v>
      </c>
      <c r="H2748" s="1006"/>
      <c r="I2748" s="1006">
        <v>210000</v>
      </c>
      <c r="J2748" s="1006"/>
      <c r="K2748" s="921">
        <f t="shared" si="281"/>
        <v>110000</v>
      </c>
      <c r="L2748" s="830"/>
      <c r="M2748" s="826">
        <v>110000</v>
      </c>
      <c r="N2748" s="830"/>
      <c r="O2748" s="830"/>
      <c r="P2748" s="830"/>
      <c r="Q2748" s="830"/>
      <c r="R2748" s="1068"/>
      <c r="S2748" s="820"/>
      <c r="T2748" s="1104"/>
    </row>
    <row r="2749" spans="1:20" x14ac:dyDescent="0.25">
      <c r="A2749" s="858" t="s">
        <v>1807</v>
      </c>
      <c r="B2749" s="812" t="s">
        <v>32</v>
      </c>
      <c r="C2749" s="822" t="s">
        <v>440</v>
      </c>
      <c r="D2749" s="890" t="s">
        <v>1804</v>
      </c>
      <c r="E2749" s="968">
        <v>0</v>
      </c>
      <c r="F2749" s="816" t="s">
        <v>27</v>
      </c>
      <c r="G2749" s="817" t="s">
        <v>266</v>
      </c>
      <c r="H2749" s="1006"/>
      <c r="I2749" s="1006">
        <v>100000</v>
      </c>
      <c r="J2749" s="1006"/>
      <c r="K2749" s="921">
        <f t="shared" si="281"/>
        <v>100000</v>
      </c>
      <c r="L2749" s="830"/>
      <c r="M2749" s="826">
        <v>100000</v>
      </c>
      <c r="N2749" s="830"/>
      <c r="O2749" s="830"/>
      <c r="P2749" s="830"/>
      <c r="Q2749" s="830"/>
      <c r="R2749" s="1068"/>
      <c r="S2749" s="820"/>
      <c r="T2749" s="1104"/>
    </row>
    <row r="2750" spans="1:20" x14ac:dyDescent="0.25">
      <c r="A2750" s="858" t="s">
        <v>1807</v>
      </c>
      <c r="B2750" s="812" t="s">
        <v>15</v>
      </c>
      <c r="C2750" s="822" t="s">
        <v>436</v>
      </c>
      <c r="D2750" s="890" t="s">
        <v>1804</v>
      </c>
      <c r="E2750" s="968">
        <v>0</v>
      </c>
      <c r="F2750" s="816" t="s">
        <v>27</v>
      </c>
      <c r="G2750" s="817" t="s">
        <v>266</v>
      </c>
      <c r="H2750" s="1006"/>
      <c r="I2750" s="1006">
        <v>300000</v>
      </c>
      <c r="J2750" s="1006"/>
      <c r="K2750" s="921">
        <f t="shared" si="281"/>
        <v>100000</v>
      </c>
      <c r="L2750" s="830"/>
      <c r="M2750" s="826">
        <v>100000</v>
      </c>
      <c r="N2750" s="830"/>
      <c r="O2750" s="830"/>
      <c r="P2750" s="830"/>
      <c r="Q2750" s="830"/>
      <c r="R2750" s="1068"/>
      <c r="S2750" s="820"/>
      <c r="T2750" s="1104"/>
    </row>
    <row r="2751" spans="1:20" x14ac:dyDescent="0.25">
      <c r="A2751" s="858" t="s">
        <v>1807</v>
      </c>
      <c r="B2751" s="812" t="s">
        <v>19</v>
      </c>
      <c r="C2751" s="822" t="s">
        <v>20</v>
      </c>
      <c r="D2751" s="890" t="s">
        <v>1804</v>
      </c>
      <c r="E2751" s="968">
        <v>0</v>
      </c>
      <c r="F2751" s="816" t="s">
        <v>27</v>
      </c>
      <c r="G2751" s="817" t="s">
        <v>266</v>
      </c>
      <c r="H2751" s="1006"/>
      <c r="I2751" s="1006">
        <v>10000</v>
      </c>
      <c r="J2751" s="1006"/>
      <c r="K2751" s="921">
        <f t="shared" si="281"/>
        <v>10000</v>
      </c>
      <c r="L2751" s="830"/>
      <c r="M2751" s="826">
        <v>10000</v>
      </c>
      <c r="N2751" s="830"/>
      <c r="O2751" s="830"/>
      <c r="P2751" s="830"/>
      <c r="Q2751" s="830"/>
      <c r="R2751" s="1068"/>
      <c r="S2751" s="820"/>
      <c r="T2751" s="1104"/>
    </row>
    <row r="2752" spans="1:20" x14ac:dyDescent="0.25">
      <c r="A2752" s="858" t="s">
        <v>1807</v>
      </c>
      <c r="B2752" s="860"/>
      <c r="C2752" s="833" t="s">
        <v>312</v>
      </c>
      <c r="D2752" s="861"/>
      <c r="E2752" s="862"/>
      <c r="F2752" s="863"/>
      <c r="G2752" s="916"/>
      <c r="H2752" s="992">
        <v>350000</v>
      </c>
      <c r="I2752" s="992">
        <f>SUM(I2746:I2751)</f>
        <v>1200000</v>
      </c>
      <c r="J2752" s="992">
        <v>350000</v>
      </c>
      <c r="K2752" s="1008">
        <f t="shared" si="281"/>
        <v>700000</v>
      </c>
      <c r="L2752" s="837"/>
      <c r="M2752" s="838">
        <f>SUM(M2746:M2751)</f>
        <v>700000</v>
      </c>
      <c r="N2752" s="837"/>
      <c r="O2752" s="839">
        <v>400000</v>
      </c>
      <c r="P2752" s="839">
        <f>Q2752-O2752</f>
        <v>150000</v>
      </c>
      <c r="Q2752" s="839">
        <v>550000</v>
      </c>
      <c r="R2752" s="1069">
        <f>M2752-Q2752</f>
        <v>150000</v>
      </c>
      <c r="S2752" s="840"/>
      <c r="T2752" s="1106"/>
    </row>
    <row r="2753" spans="2:20" s="828" customFormat="1" x14ac:dyDescent="0.25">
      <c r="B2753" s="888"/>
      <c r="C2753" s="842"/>
      <c r="D2753" s="888"/>
      <c r="E2753" s="902"/>
      <c r="F2753" s="888"/>
      <c r="G2753" s="903"/>
      <c r="H2753" s="924"/>
      <c r="I2753" s="924"/>
      <c r="J2753" s="924"/>
      <c r="K2753" s="924"/>
      <c r="L2753" s="771"/>
      <c r="M2753" s="771"/>
      <c r="N2753" s="771"/>
      <c r="O2753" s="771"/>
      <c r="P2753" s="771"/>
      <c r="Q2753" s="771"/>
      <c r="R2753" s="1075"/>
      <c r="S2753" s="904"/>
    </row>
    <row r="2754" spans="2:20" s="828" customFormat="1" x14ac:dyDescent="0.25">
      <c r="B2754" s="888"/>
      <c r="C2754" s="842"/>
      <c r="D2754" s="888"/>
      <c r="E2754" s="902"/>
      <c r="F2754" s="888"/>
      <c r="G2754" s="903"/>
      <c r="H2754" s="924"/>
      <c r="I2754" s="924"/>
      <c r="J2754" s="924"/>
      <c r="K2754" s="924"/>
      <c r="L2754" s="771"/>
      <c r="M2754" s="771"/>
      <c r="N2754" s="771"/>
      <c r="O2754" s="771"/>
      <c r="P2754" s="771"/>
      <c r="Q2754" s="771"/>
      <c r="R2754" s="1075"/>
      <c r="S2754" s="904"/>
    </row>
    <row r="2755" spans="2:20" s="828" customFormat="1" x14ac:dyDescent="0.25">
      <c r="B2755" s="888"/>
      <c r="C2755" s="842"/>
      <c r="D2755" s="888"/>
      <c r="E2755" s="902"/>
      <c r="F2755" s="888"/>
      <c r="G2755" s="903"/>
      <c r="H2755" s="924"/>
      <c r="I2755" s="924"/>
      <c r="J2755" s="924"/>
      <c r="K2755" s="924"/>
      <c r="L2755" s="771"/>
      <c r="M2755" s="771"/>
      <c r="N2755" s="771"/>
      <c r="O2755" s="771"/>
      <c r="P2755" s="771"/>
      <c r="Q2755" s="771"/>
      <c r="R2755" s="1075"/>
      <c r="S2755" s="904"/>
    </row>
    <row r="2756" spans="2:20" s="828" customFormat="1" x14ac:dyDescent="0.25">
      <c r="B2756" s="888"/>
      <c r="C2756" s="842"/>
      <c r="D2756" s="888"/>
      <c r="E2756" s="902"/>
      <c r="F2756" s="888"/>
      <c r="G2756" s="903"/>
      <c r="H2756" s="924"/>
      <c r="I2756" s="924"/>
      <c r="J2756" s="924"/>
      <c r="K2756" s="924"/>
      <c r="L2756" s="771"/>
      <c r="M2756" s="771"/>
      <c r="N2756" s="771"/>
      <c r="O2756" s="771"/>
      <c r="P2756" s="771"/>
      <c r="Q2756" s="771"/>
      <c r="R2756" s="1075"/>
      <c r="S2756" s="904"/>
    </row>
    <row r="2757" spans="2:20" s="828" customFormat="1" x14ac:dyDescent="0.25">
      <c r="B2757" s="888"/>
      <c r="C2757" s="842"/>
      <c r="D2757" s="888"/>
      <c r="E2757" s="902"/>
      <c r="F2757" s="888"/>
      <c r="G2757" s="903"/>
      <c r="H2757" s="924"/>
      <c r="I2757" s="924"/>
      <c r="J2757" s="924"/>
      <c r="K2757" s="924"/>
      <c r="L2757" s="771"/>
      <c r="M2757" s="771"/>
      <c r="N2757" s="771"/>
      <c r="O2757" s="771"/>
      <c r="P2757" s="771"/>
      <c r="Q2757" s="771"/>
      <c r="R2757" s="1075"/>
      <c r="S2757" s="904"/>
    </row>
    <row r="2758" spans="2:20" s="828" customFormat="1" x14ac:dyDescent="0.25">
      <c r="B2758" s="888"/>
      <c r="C2758" s="842"/>
      <c r="D2758" s="888"/>
      <c r="E2758" s="902"/>
      <c r="F2758" s="888"/>
      <c r="G2758" s="903"/>
      <c r="H2758" s="924"/>
      <c r="I2758" s="924"/>
      <c r="J2758" s="924"/>
      <c r="K2758" s="924"/>
      <c r="L2758" s="771"/>
      <c r="M2758" s="771"/>
      <c r="N2758" s="771"/>
      <c r="O2758" s="771"/>
      <c r="P2758" s="771"/>
      <c r="Q2758" s="771"/>
      <c r="R2758" s="1075"/>
      <c r="S2758" s="904"/>
    </row>
    <row r="2759" spans="2:20" s="828" customFormat="1" x14ac:dyDescent="0.25">
      <c r="B2759" s="888"/>
      <c r="C2759" s="842"/>
      <c r="D2759" s="888"/>
      <c r="E2759" s="902"/>
      <c r="F2759" s="888"/>
      <c r="G2759" s="903"/>
      <c r="H2759" s="924"/>
      <c r="I2759" s="924"/>
      <c r="J2759" s="924"/>
      <c r="K2759" s="924"/>
      <c r="L2759" s="771"/>
      <c r="M2759" s="771"/>
      <c r="N2759" s="771"/>
      <c r="O2759" s="771"/>
      <c r="P2759" s="771"/>
      <c r="Q2759" s="771"/>
      <c r="R2759" s="1075"/>
      <c r="S2759" s="904"/>
    </row>
    <row r="2760" spans="2:20" s="828" customFormat="1" x14ac:dyDescent="0.25">
      <c r="B2760" s="888"/>
      <c r="C2760" s="842"/>
      <c r="D2760" s="888"/>
      <c r="E2760" s="902"/>
      <c r="F2760" s="888"/>
      <c r="G2760" s="903"/>
      <c r="H2760" s="924"/>
      <c r="I2760" s="924"/>
      <c r="J2760" s="924"/>
      <c r="K2760" s="924"/>
      <c r="L2760" s="771"/>
      <c r="M2760" s="771"/>
      <c r="N2760" s="771"/>
      <c r="O2760" s="771"/>
      <c r="P2760" s="771"/>
      <c r="Q2760" s="771"/>
      <c r="R2760" s="1075"/>
      <c r="S2760" s="904"/>
    </row>
    <row r="2761" spans="2:20" s="828" customFormat="1" x14ac:dyDescent="0.25">
      <c r="B2761" s="888"/>
      <c r="C2761" s="842"/>
      <c r="D2761" s="888"/>
      <c r="E2761" s="902"/>
      <c r="F2761" s="888"/>
      <c r="G2761" s="903"/>
      <c r="H2761" s="924"/>
      <c r="I2761" s="924"/>
      <c r="J2761" s="924"/>
      <c r="K2761" s="924"/>
      <c r="L2761" s="771"/>
      <c r="M2761" s="771"/>
      <c r="N2761" s="771"/>
      <c r="O2761" s="771"/>
      <c r="P2761" s="771"/>
      <c r="Q2761" s="771"/>
      <c r="R2761" s="1075"/>
      <c r="S2761" s="904"/>
    </row>
    <row r="2762" spans="2:20" s="828" customFormat="1" x14ac:dyDescent="0.25">
      <c r="B2762" s="888"/>
      <c r="C2762" s="842"/>
      <c r="D2762" s="888"/>
      <c r="E2762" s="902"/>
      <c r="F2762" s="888"/>
      <c r="G2762" s="903"/>
      <c r="H2762" s="924"/>
      <c r="I2762" s="924"/>
      <c r="J2762" s="924"/>
      <c r="K2762" s="924"/>
      <c r="L2762" s="771"/>
      <c r="M2762" s="771"/>
      <c r="N2762" s="771"/>
      <c r="O2762" s="771"/>
      <c r="P2762" s="771"/>
      <c r="Q2762" s="771"/>
      <c r="R2762" s="1075"/>
      <c r="S2762" s="904"/>
    </row>
    <row r="2763" spans="2:20" s="828" customFormat="1" x14ac:dyDescent="0.25">
      <c r="B2763" s="888"/>
      <c r="C2763" s="842"/>
      <c r="D2763" s="888"/>
      <c r="E2763" s="902"/>
      <c r="F2763" s="888"/>
      <c r="G2763" s="903"/>
      <c r="H2763" s="924"/>
      <c r="I2763" s="924"/>
      <c r="J2763" s="924"/>
      <c r="K2763" s="924"/>
      <c r="L2763" s="771"/>
      <c r="M2763" s="771"/>
      <c r="N2763" s="771"/>
      <c r="O2763" s="771"/>
      <c r="P2763" s="771"/>
      <c r="Q2763" s="771"/>
      <c r="R2763" s="1075"/>
      <c r="S2763" s="904"/>
    </row>
    <row r="2764" spans="2:20" s="828" customFormat="1" x14ac:dyDescent="0.25">
      <c r="B2764" s="888"/>
      <c r="C2764" s="842"/>
      <c r="D2764" s="888"/>
      <c r="E2764" s="902"/>
      <c r="F2764" s="888"/>
      <c r="G2764" s="903"/>
      <c r="H2764" s="924"/>
      <c r="I2764" s="924"/>
      <c r="J2764" s="924"/>
      <c r="K2764" s="924"/>
      <c r="L2764" s="771"/>
      <c r="M2764" s="771"/>
      <c r="N2764" s="771"/>
      <c r="O2764" s="771"/>
      <c r="P2764" s="771"/>
      <c r="Q2764" s="771"/>
      <c r="R2764" s="1075"/>
      <c r="S2764" s="904"/>
    </row>
    <row r="2765" spans="2:20" s="828" customFormat="1" x14ac:dyDescent="0.25">
      <c r="B2765" s="888"/>
      <c r="C2765" s="842"/>
      <c r="D2765" s="888"/>
      <c r="E2765" s="902"/>
      <c r="F2765" s="888"/>
      <c r="G2765" s="903"/>
      <c r="H2765" s="924"/>
      <c r="I2765" s="924"/>
      <c r="J2765" s="924"/>
      <c r="K2765" s="924"/>
      <c r="L2765" s="771"/>
      <c r="M2765" s="771"/>
      <c r="N2765" s="771"/>
      <c r="O2765" s="771"/>
      <c r="P2765" s="771"/>
      <c r="Q2765" s="771"/>
      <c r="R2765" s="1075"/>
      <c r="S2765" s="904"/>
    </row>
    <row r="2766" spans="2:20" x14ac:dyDescent="0.25">
      <c r="B2766" s="1238" t="s">
        <v>2128</v>
      </c>
      <c r="C2766" s="1238"/>
      <c r="D2766" s="1238"/>
      <c r="E2766" s="1238"/>
      <c r="F2766" s="1238"/>
      <c r="G2766" s="1238"/>
      <c r="H2766" s="1238"/>
      <c r="I2766" s="1238"/>
      <c r="J2766" s="1238"/>
      <c r="K2766" s="1238"/>
      <c r="L2766" s="1238"/>
      <c r="M2766" s="1238"/>
      <c r="N2766" s="1238"/>
      <c r="O2766" s="1238"/>
      <c r="P2766" s="1238"/>
      <c r="Q2766" s="1238"/>
      <c r="R2766" s="1238"/>
      <c r="S2766" s="1238"/>
    </row>
    <row r="2767" spans="2:20" x14ac:dyDescent="0.25">
      <c r="B2767" s="881" t="s">
        <v>1627</v>
      </c>
      <c r="C2767" s="882"/>
      <c r="D2767" s="883"/>
      <c r="E2767" s="883"/>
      <c r="F2767" s="883"/>
      <c r="G2767" s="883"/>
      <c r="H2767" s="884"/>
      <c r="I2767" s="884"/>
      <c r="J2767" s="884"/>
      <c r="K2767" s="884"/>
      <c r="L2767" s="884"/>
      <c r="M2767" s="885"/>
      <c r="N2767" s="884"/>
      <c r="O2767" s="884"/>
      <c r="P2767" s="884"/>
      <c r="Q2767" s="884"/>
      <c r="R2767" s="1074"/>
      <c r="S2767" s="886"/>
    </row>
    <row r="2768" spans="2:20" s="802" customFormat="1" ht="30" x14ac:dyDescent="0.25">
      <c r="B2768" s="1234" t="s">
        <v>970</v>
      </c>
      <c r="C2768" s="1239" t="s">
        <v>938</v>
      </c>
      <c r="D2768" s="1236" t="s">
        <v>1024</v>
      </c>
      <c r="E2768" s="1230" t="s">
        <v>1025</v>
      </c>
      <c r="F2768" s="1236" t="s">
        <v>1026</v>
      </c>
      <c r="G2768" s="1232" t="s">
        <v>1027</v>
      </c>
      <c r="H2768" s="803" t="s">
        <v>1862</v>
      </c>
      <c r="I2768" s="804" t="s">
        <v>1833</v>
      </c>
      <c r="J2768" s="803" t="s">
        <v>1862</v>
      </c>
      <c r="K2768" s="1228" t="s">
        <v>1948</v>
      </c>
      <c r="L2768" s="1228" t="s">
        <v>1947</v>
      </c>
      <c r="M2768" s="805" t="s">
        <v>1818</v>
      </c>
      <c r="N2768" s="1228" t="s">
        <v>1819</v>
      </c>
      <c r="O2768" s="806" t="s">
        <v>2115</v>
      </c>
      <c r="P2768" s="1090" t="s">
        <v>2135</v>
      </c>
      <c r="Q2768" s="1090" t="s">
        <v>2136</v>
      </c>
      <c r="R2768" s="1065" t="s">
        <v>2132</v>
      </c>
      <c r="S2768" s="807" t="s">
        <v>1850</v>
      </c>
      <c r="T2768" s="1110" t="s">
        <v>1028</v>
      </c>
    </row>
    <row r="2769" spans="1:20" s="802" customFormat="1" x14ac:dyDescent="0.25">
      <c r="B2769" s="1235"/>
      <c r="C2769" s="1240"/>
      <c r="D2769" s="1237"/>
      <c r="E2769" s="1231"/>
      <c r="F2769" s="1237"/>
      <c r="G2769" s="1233"/>
      <c r="H2769" s="808"/>
      <c r="I2769" s="808" t="s">
        <v>939</v>
      </c>
      <c r="J2769" s="808"/>
      <c r="K2769" s="1229"/>
      <c r="L2769" s="1229"/>
      <c r="M2769" s="809" t="s">
        <v>939</v>
      </c>
      <c r="N2769" s="1229"/>
      <c r="O2769" s="808" t="s">
        <v>939</v>
      </c>
      <c r="P2769" s="808" t="s">
        <v>939</v>
      </c>
      <c r="Q2769" s="808" t="s">
        <v>939</v>
      </c>
      <c r="R2769" s="1066" t="s">
        <v>939</v>
      </c>
      <c r="S2769" s="810"/>
      <c r="T2769" s="1102"/>
    </row>
    <row r="2770" spans="1:20" x14ac:dyDescent="0.25">
      <c r="A2770" s="858" t="s">
        <v>1808</v>
      </c>
      <c r="B2770" s="825" t="s">
        <v>25</v>
      </c>
      <c r="C2770" s="822" t="s">
        <v>59</v>
      </c>
      <c r="D2770" s="890" t="s">
        <v>1804</v>
      </c>
      <c r="E2770" s="968">
        <v>0</v>
      </c>
      <c r="F2770" s="816" t="s">
        <v>27</v>
      </c>
      <c r="G2770" s="817" t="s">
        <v>266</v>
      </c>
      <c r="H2770" s="1006"/>
      <c r="I2770" s="1006">
        <v>475000</v>
      </c>
      <c r="J2770" s="1006"/>
      <c r="K2770" s="921">
        <f>M2770-L2770</f>
        <v>175000</v>
      </c>
      <c r="L2770" s="830"/>
      <c r="M2770" s="826">
        <v>175000</v>
      </c>
      <c r="N2770" s="830"/>
      <c r="O2770" s="830"/>
      <c r="P2770" s="830"/>
      <c r="Q2770" s="830"/>
      <c r="R2770" s="1068"/>
      <c r="S2770" s="820"/>
      <c r="T2770" s="1117"/>
    </row>
    <row r="2771" spans="1:20" x14ac:dyDescent="0.25">
      <c r="A2771" s="858" t="s">
        <v>1808</v>
      </c>
      <c r="B2771" s="812" t="s">
        <v>2</v>
      </c>
      <c r="C2771" s="822" t="s">
        <v>60</v>
      </c>
      <c r="D2771" s="890" t="s">
        <v>1804</v>
      </c>
      <c r="E2771" s="968">
        <v>0</v>
      </c>
      <c r="F2771" s="816" t="s">
        <v>27</v>
      </c>
      <c r="G2771" s="817" t="s">
        <v>266</v>
      </c>
      <c r="H2771" s="1006"/>
      <c r="I2771" s="1006">
        <v>150000</v>
      </c>
      <c r="J2771" s="1006"/>
      <c r="K2771" s="921">
        <f t="shared" ref="K2771:K2775" si="282">M2771-L2771</f>
        <v>150000</v>
      </c>
      <c r="L2771" s="830"/>
      <c r="M2771" s="826">
        <v>150000</v>
      </c>
      <c r="N2771" s="830"/>
      <c r="O2771" s="830"/>
      <c r="P2771" s="830"/>
      <c r="Q2771" s="830"/>
      <c r="R2771" s="1068"/>
      <c r="S2771" s="820"/>
      <c r="T2771" s="1104"/>
    </row>
    <row r="2772" spans="1:20" x14ac:dyDescent="0.25">
      <c r="A2772" s="858" t="s">
        <v>1808</v>
      </c>
      <c r="B2772" s="812" t="s">
        <v>3</v>
      </c>
      <c r="C2772" s="822" t="s">
        <v>4</v>
      </c>
      <c r="D2772" s="890" t="s">
        <v>1804</v>
      </c>
      <c r="E2772" s="968">
        <v>0</v>
      </c>
      <c r="F2772" s="816" t="s">
        <v>27</v>
      </c>
      <c r="G2772" s="817" t="s">
        <v>266</v>
      </c>
      <c r="H2772" s="1006"/>
      <c r="I2772" s="1006">
        <v>395000</v>
      </c>
      <c r="J2772" s="1006"/>
      <c r="K2772" s="921">
        <f t="shared" si="282"/>
        <v>295000</v>
      </c>
      <c r="L2772" s="830"/>
      <c r="M2772" s="826">
        <v>295000</v>
      </c>
      <c r="N2772" s="830"/>
      <c r="O2772" s="830"/>
      <c r="P2772" s="830"/>
      <c r="Q2772" s="830"/>
      <c r="R2772" s="1068"/>
      <c r="S2772" s="820"/>
      <c r="T2772" s="1104"/>
    </row>
    <row r="2773" spans="1:20" x14ac:dyDescent="0.25">
      <c r="A2773" s="858" t="s">
        <v>1808</v>
      </c>
      <c r="B2773" s="812" t="s">
        <v>32</v>
      </c>
      <c r="C2773" s="822" t="s">
        <v>440</v>
      </c>
      <c r="D2773" s="890" t="s">
        <v>1804</v>
      </c>
      <c r="E2773" s="968">
        <v>0</v>
      </c>
      <c r="F2773" s="816" t="s">
        <v>27</v>
      </c>
      <c r="G2773" s="817" t="s">
        <v>266</v>
      </c>
      <c r="H2773" s="1006"/>
      <c r="I2773" s="1006">
        <v>180000</v>
      </c>
      <c r="J2773" s="1006"/>
      <c r="K2773" s="921">
        <f t="shared" si="282"/>
        <v>130000</v>
      </c>
      <c r="L2773" s="830"/>
      <c r="M2773" s="826">
        <v>130000</v>
      </c>
      <c r="N2773" s="830"/>
      <c r="O2773" s="830"/>
      <c r="P2773" s="830"/>
      <c r="Q2773" s="830"/>
      <c r="R2773" s="1068"/>
      <c r="S2773" s="820"/>
      <c r="T2773" s="1104"/>
    </row>
    <row r="2774" spans="1:20" x14ac:dyDescent="0.25">
      <c r="A2774" s="858" t="s">
        <v>1808</v>
      </c>
      <c r="B2774" s="812" t="s">
        <v>15</v>
      </c>
      <c r="C2774" s="822" t="s">
        <v>436</v>
      </c>
      <c r="D2774" s="890" t="s">
        <v>1804</v>
      </c>
      <c r="E2774" s="968">
        <v>0</v>
      </c>
      <c r="F2774" s="816" t="s">
        <v>27</v>
      </c>
      <c r="G2774" s="817" t="s">
        <v>266</v>
      </c>
      <c r="H2774" s="1006"/>
      <c r="I2774" s="1006">
        <v>590000</v>
      </c>
      <c r="J2774" s="1006"/>
      <c r="K2774" s="921">
        <f t="shared" si="282"/>
        <v>290000</v>
      </c>
      <c r="L2774" s="830"/>
      <c r="M2774" s="826">
        <v>290000</v>
      </c>
      <c r="N2774" s="830"/>
      <c r="O2774" s="830"/>
      <c r="P2774" s="830"/>
      <c r="Q2774" s="830"/>
      <c r="R2774" s="1068"/>
      <c r="S2774" s="820"/>
      <c r="T2774" s="1104"/>
    </row>
    <row r="2775" spans="1:20" x14ac:dyDescent="0.25">
      <c r="A2775" s="858" t="s">
        <v>1808</v>
      </c>
      <c r="B2775" s="812" t="s">
        <v>19</v>
      </c>
      <c r="C2775" s="822" t="s">
        <v>20</v>
      </c>
      <c r="D2775" s="890" t="s">
        <v>1804</v>
      </c>
      <c r="E2775" s="968">
        <v>0</v>
      </c>
      <c r="F2775" s="816" t="s">
        <v>27</v>
      </c>
      <c r="G2775" s="817" t="s">
        <v>266</v>
      </c>
      <c r="H2775" s="1006"/>
      <c r="I2775" s="1006">
        <v>10000</v>
      </c>
      <c r="J2775" s="1006"/>
      <c r="K2775" s="921">
        <f t="shared" si="282"/>
        <v>10000</v>
      </c>
      <c r="L2775" s="830"/>
      <c r="M2775" s="826">
        <v>10000</v>
      </c>
      <c r="N2775" s="830"/>
      <c r="O2775" s="830"/>
      <c r="P2775" s="830"/>
      <c r="Q2775" s="830"/>
      <c r="R2775" s="1068"/>
      <c r="S2775" s="820"/>
      <c r="T2775" s="1104"/>
    </row>
    <row r="2776" spans="1:20" x14ac:dyDescent="0.25">
      <c r="A2776" s="858" t="s">
        <v>1808</v>
      </c>
      <c r="B2776" s="860"/>
      <c r="C2776" s="833" t="s">
        <v>312</v>
      </c>
      <c r="D2776" s="861"/>
      <c r="E2776" s="862"/>
      <c r="F2776" s="863"/>
      <c r="G2776" s="916"/>
      <c r="H2776" s="992">
        <v>525000</v>
      </c>
      <c r="I2776" s="992">
        <f>SUM(I2770:I2775)</f>
        <v>1800000</v>
      </c>
      <c r="J2776" s="992">
        <v>525000</v>
      </c>
      <c r="K2776" s="992">
        <f>SUM(K2770:K2775)</f>
        <v>1050000</v>
      </c>
      <c r="L2776" s="837"/>
      <c r="M2776" s="838">
        <f>SUM(M2770:M2775)</f>
        <v>1050000</v>
      </c>
      <c r="N2776" s="837"/>
      <c r="O2776" s="839">
        <v>600000</v>
      </c>
      <c r="P2776" s="839">
        <f>Q2776-O2776</f>
        <v>225000</v>
      </c>
      <c r="Q2776" s="839">
        <v>825000</v>
      </c>
      <c r="R2776" s="1069">
        <f>M2776-Q2776</f>
        <v>225000</v>
      </c>
      <c r="S2776" s="840"/>
      <c r="T2776" s="1106"/>
    </row>
    <row r="2777" spans="1:20" s="828" customFormat="1" x14ac:dyDescent="0.25">
      <c r="B2777" s="888"/>
      <c r="C2777" s="842"/>
      <c r="D2777" s="888"/>
      <c r="E2777" s="902"/>
      <c r="F2777" s="888"/>
      <c r="G2777" s="903"/>
      <c r="H2777" s="924"/>
      <c r="I2777" s="924"/>
      <c r="J2777" s="924"/>
      <c r="K2777" s="924"/>
      <c r="L2777" s="771"/>
      <c r="M2777" s="771"/>
      <c r="N2777" s="771"/>
      <c r="O2777" s="771"/>
      <c r="P2777" s="771"/>
      <c r="Q2777" s="771"/>
      <c r="R2777" s="1075"/>
      <c r="S2777" s="904"/>
    </row>
    <row r="2778" spans="1:20" s="828" customFormat="1" x14ac:dyDescent="0.25">
      <c r="B2778" s="888"/>
      <c r="C2778" s="842"/>
      <c r="D2778" s="888"/>
      <c r="E2778" s="902"/>
      <c r="F2778" s="888"/>
      <c r="G2778" s="903"/>
      <c r="H2778" s="924"/>
      <c r="I2778" s="924"/>
      <c r="J2778" s="924"/>
      <c r="K2778" s="924"/>
      <c r="L2778" s="771"/>
      <c r="M2778" s="771"/>
      <c r="N2778" s="771"/>
      <c r="O2778" s="771"/>
      <c r="P2778" s="771"/>
      <c r="Q2778" s="771"/>
      <c r="R2778" s="1075"/>
      <c r="S2778" s="904"/>
    </row>
    <row r="2779" spans="1:20" x14ac:dyDescent="0.25">
      <c r="B2779" s="1238" t="s">
        <v>2128</v>
      </c>
      <c r="C2779" s="1238"/>
      <c r="D2779" s="1238"/>
      <c r="E2779" s="1238"/>
      <c r="F2779" s="1238"/>
      <c r="G2779" s="1238"/>
      <c r="H2779" s="1238"/>
      <c r="I2779" s="1238"/>
      <c r="J2779" s="1238"/>
      <c r="K2779" s="1238"/>
      <c r="L2779" s="1238"/>
      <c r="M2779" s="1238"/>
      <c r="N2779" s="1238"/>
      <c r="O2779" s="1238"/>
      <c r="P2779" s="1238"/>
      <c r="Q2779" s="1238"/>
      <c r="R2779" s="1238"/>
      <c r="S2779" s="1238"/>
    </row>
    <row r="2780" spans="1:20" x14ac:dyDescent="0.25">
      <c r="B2780" s="881" t="s">
        <v>1628</v>
      </c>
      <c r="C2780" s="882"/>
      <c r="D2780" s="883"/>
      <c r="E2780" s="883"/>
      <c r="F2780" s="883"/>
      <c r="G2780" s="883"/>
      <c r="H2780" s="884"/>
      <c r="I2780" s="884"/>
      <c r="J2780" s="884"/>
      <c r="K2780" s="884"/>
      <c r="L2780" s="884"/>
      <c r="M2780" s="885"/>
      <c r="N2780" s="884"/>
      <c r="O2780" s="884"/>
      <c r="P2780" s="884"/>
      <c r="Q2780" s="884"/>
      <c r="R2780" s="1074"/>
      <c r="S2780" s="886"/>
    </row>
    <row r="2781" spans="1:20" s="802" customFormat="1" ht="30" x14ac:dyDescent="0.25">
      <c r="B2781" s="1234" t="s">
        <v>970</v>
      </c>
      <c r="C2781" s="1239" t="s">
        <v>938</v>
      </c>
      <c r="D2781" s="1236" t="s">
        <v>1024</v>
      </c>
      <c r="E2781" s="1230" t="s">
        <v>1025</v>
      </c>
      <c r="F2781" s="1236" t="s">
        <v>1026</v>
      </c>
      <c r="G2781" s="1232" t="s">
        <v>1027</v>
      </c>
      <c r="H2781" s="803" t="s">
        <v>1862</v>
      </c>
      <c r="I2781" s="804" t="s">
        <v>1833</v>
      </c>
      <c r="J2781" s="803" t="s">
        <v>1862</v>
      </c>
      <c r="K2781" s="1228" t="s">
        <v>1948</v>
      </c>
      <c r="L2781" s="1228" t="s">
        <v>1947</v>
      </c>
      <c r="M2781" s="805" t="s">
        <v>1818</v>
      </c>
      <c r="N2781" s="1228" t="s">
        <v>1819</v>
      </c>
      <c r="O2781" s="806" t="s">
        <v>2115</v>
      </c>
      <c r="P2781" s="1090" t="s">
        <v>2135</v>
      </c>
      <c r="Q2781" s="1090" t="s">
        <v>2136</v>
      </c>
      <c r="R2781" s="1065" t="s">
        <v>2132</v>
      </c>
      <c r="S2781" s="807" t="s">
        <v>1850</v>
      </c>
      <c r="T2781" s="1110" t="s">
        <v>1028</v>
      </c>
    </row>
    <row r="2782" spans="1:20" s="802" customFormat="1" x14ac:dyDescent="0.25">
      <c r="B2782" s="1235"/>
      <c r="C2782" s="1240"/>
      <c r="D2782" s="1237"/>
      <c r="E2782" s="1231"/>
      <c r="F2782" s="1237"/>
      <c r="G2782" s="1233"/>
      <c r="H2782" s="808"/>
      <c r="I2782" s="808" t="s">
        <v>939</v>
      </c>
      <c r="J2782" s="808"/>
      <c r="K2782" s="1229"/>
      <c r="L2782" s="1229"/>
      <c r="M2782" s="809" t="s">
        <v>939</v>
      </c>
      <c r="N2782" s="1229"/>
      <c r="O2782" s="808" t="s">
        <v>939</v>
      </c>
      <c r="P2782" s="808" t="s">
        <v>939</v>
      </c>
      <c r="Q2782" s="808" t="s">
        <v>939</v>
      </c>
      <c r="R2782" s="1066" t="s">
        <v>939</v>
      </c>
      <c r="S2782" s="810"/>
      <c r="T2782" s="1102"/>
    </row>
    <row r="2783" spans="1:20" x14ac:dyDescent="0.25">
      <c r="A2783" s="858" t="s">
        <v>1809</v>
      </c>
      <c r="B2783" s="825" t="s">
        <v>25</v>
      </c>
      <c r="C2783" s="822" t="s">
        <v>59</v>
      </c>
      <c r="D2783" s="890" t="s">
        <v>1804</v>
      </c>
      <c r="E2783" s="968">
        <v>0</v>
      </c>
      <c r="F2783" s="816" t="s">
        <v>27</v>
      </c>
      <c r="G2783" s="817" t="s">
        <v>266</v>
      </c>
      <c r="H2783" s="1006"/>
      <c r="I2783" s="1006">
        <v>245000</v>
      </c>
      <c r="J2783" s="1006"/>
      <c r="K2783" s="921">
        <f t="shared" ref="K2783:K2786" si="283">M2783-L2783</f>
        <v>145000</v>
      </c>
      <c r="L2783" s="830"/>
      <c r="M2783" s="826">
        <v>145000</v>
      </c>
      <c r="N2783" s="830"/>
      <c r="O2783" s="830"/>
      <c r="P2783" s="830"/>
      <c r="Q2783" s="830"/>
      <c r="R2783" s="1068"/>
      <c r="S2783" s="820"/>
      <c r="T2783" s="1117"/>
    </row>
    <row r="2784" spans="1:20" x14ac:dyDescent="0.25">
      <c r="A2784" s="858" t="s">
        <v>1809</v>
      </c>
      <c r="B2784" s="812" t="s">
        <v>3</v>
      </c>
      <c r="C2784" s="822" t="s">
        <v>4</v>
      </c>
      <c r="D2784" s="890" t="s">
        <v>1804</v>
      </c>
      <c r="E2784" s="968">
        <v>0</v>
      </c>
      <c r="F2784" s="816" t="s">
        <v>27</v>
      </c>
      <c r="G2784" s="817" t="s">
        <v>266</v>
      </c>
      <c r="H2784" s="1006"/>
      <c r="I2784" s="1006">
        <v>50000</v>
      </c>
      <c r="J2784" s="1006"/>
      <c r="K2784" s="921">
        <f t="shared" si="283"/>
        <v>50000</v>
      </c>
      <c r="L2784" s="830"/>
      <c r="M2784" s="826">
        <v>50000</v>
      </c>
      <c r="N2784" s="830"/>
      <c r="O2784" s="830"/>
      <c r="P2784" s="830"/>
      <c r="Q2784" s="830"/>
      <c r="R2784" s="1068"/>
      <c r="S2784" s="820"/>
      <c r="T2784" s="1104"/>
    </row>
    <row r="2785" spans="1:20" s="831" customFormat="1" x14ac:dyDescent="0.25">
      <c r="A2785" s="858" t="s">
        <v>1809</v>
      </c>
      <c r="B2785" s="812" t="s">
        <v>32</v>
      </c>
      <c r="C2785" s="822" t="s">
        <v>440</v>
      </c>
      <c r="D2785" s="890" t="s">
        <v>1804</v>
      </c>
      <c r="E2785" s="968">
        <v>0</v>
      </c>
      <c r="F2785" s="816" t="s">
        <v>27</v>
      </c>
      <c r="G2785" s="817" t="s">
        <v>266</v>
      </c>
      <c r="H2785" s="1006"/>
      <c r="I2785" s="1006">
        <v>75000</v>
      </c>
      <c r="J2785" s="1006"/>
      <c r="K2785" s="921">
        <f t="shared" si="283"/>
        <v>75000</v>
      </c>
      <c r="L2785" s="830"/>
      <c r="M2785" s="826">
        <v>75000</v>
      </c>
      <c r="N2785" s="830"/>
      <c r="O2785" s="830"/>
      <c r="P2785" s="830"/>
      <c r="Q2785" s="830"/>
      <c r="R2785" s="1068"/>
      <c r="S2785" s="820"/>
      <c r="T2785" s="1105"/>
    </row>
    <row r="2786" spans="1:20" x14ac:dyDescent="0.25">
      <c r="A2786" s="858" t="s">
        <v>1809</v>
      </c>
      <c r="B2786" s="812" t="s">
        <v>15</v>
      </c>
      <c r="C2786" s="822" t="s">
        <v>436</v>
      </c>
      <c r="D2786" s="890" t="s">
        <v>1804</v>
      </c>
      <c r="E2786" s="968">
        <v>0</v>
      </c>
      <c r="F2786" s="816" t="s">
        <v>27</v>
      </c>
      <c r="G2786" s="817" t="s">
        <v>266</v>
      </c>
      <c r="H2786" s="1006"/>
      <c r="I2786" s="1006">
        <v>110000</v>
      </c>
      <c r="J2786" s="1006"/>
      <c r="K2786" s="921">
        <f t="shared" si="283"/>
        <v>110000</v>
      </c>
      <c r="L2786" s="830"/>
      <c r="M2786" s="826">
        <v>110000</v>
      </c>
      <c r="N2786" s="830"/>
      <c r="O2786" s="830"/>
      <c r="P2786" s="830"/>
      <c r="Q2786" s="830"/>
      <c r="R2786" s="1068"/>
      <c r="S2786" s="820"/>
      <c r="T2786" s="1104"/>
    </row>
    <row r="2787" spans="1:20" x14ac:dyDescent="0.25">
      <c r="A2787" s="858" t="s">
        <v>1809</v>
      </c>
      <c r="B2787" s="860"/>
      <c r="C2787" s="833" t="s">
        <v>312</v>
      </c>
      <c r="D2787" s="861"/>
      <c r="E2787" s="862"/>
      <c r="F2787" s="863"/>
      <c r="G2787" s="916"/>
      <c r="H2787" s="992">
        <v>70000</v>
      </c>
      <c r="I2787" s="992">
        <f>SUM(I2783:I2786)</f>
        <v>480000</v>
      </c>
      <c r="J2787" s="992">
        <v>70000</v>
      </c>
      <c r="K2787" s="992">
        <f>SUM(K2783:K2786)</f>
        <v>380000</v>
      </c>
      <c r="L2787" s="837"/>
      <c r="M2787" s="838">
        <f>SUM(M2783:M2786)</f>
        <v>380000</v>
      </c>
      <c r="N2787" s="837"/>
      <c r="O2787" s="839">
        <v>80000</v>
      </c>
      <c r="P2787" s="839">
        <f>Q2787-O2787</f>
        <v>30000</v>
      </c>
      <c r="Q2787" s="839">
        <v>110000</v>
      </c>
      <c r="R2787" s="1069">
        <f>M2787-Q2787</f>
        <v>270000</v>
      </c>
      <c r="S2787" s="840"/>
      <c r="T2787" s="1106"/>
    </row>
    <row r="2788" spans="1:20" x14ac:dyDescent="0.25">
      <c r="A2788" s="858"/>
      <c r="C2788" s="842"/>
      <c r="G2788" s="917"/>
      <c r="H2788" s="929"/>
      <c r="I2788" s="929"/>
      <c r="J2788" s="929"/>
      <c r="K2788" s="929"/>
      <c r="L2788" s="846"/>
      <c r="M2788" s="847"/>
      <c r="N2788" s="846"/>
      <c r="O2788" s="846"/>
      <c r="P2788" s="846"/>
      <c r="Q2788" s="846"/>
      <c r="S2788" s="848"/>
    </row>
    <row r="2789" spans="1:20" x14ac:dyDescent="0.25">
      <c r="A2789" s="858"/>
      <c r="C2789" s="842"/>
      <c r="G2789" s="917"/>
      <c r="H2789" s="929"/>
      <c r="I2789" s="929"/>
      <c r="J2789" s="929"/>
      <c r="K2789" s="929"/>
      <c r="L2789" s="846"/>
      <c r="M2789" s="847"/>
      <c r="N2789" s="846"/>
      <c r="O2789" s="846"/>
      <c r="P2789" s="846"/>
      <c r="Q2789" s="846"/>
      <c r="S2789" s="848"/>
    </row>
    <row r="2790" spans="1:20" x14ac:dyDescent="0.25">
      <c r="A2790" s="858"/>
      <c r="C2790" s="842"/>
      <c r="G2790" s="917"/>
      <c r="H2790" s="929"/>
      <c r="I2790" s="929"/>
      <c r="J2790" s="929"/>
      <c r="K2790" s="929"/>
      <c r="L2790" s="846"/>
      <c r="M2790" s="847"/>
      <c r="N2790" s="846"/>
      <c r="O2790" s="846"/>
      <c r="P2790" s="846"/>
      <c r="Q2790" s="846"/>
      <c r="S2790" s="848"/>
    </row>
    <row r="2791" spans="1:20" x14ac:dyDescent="0.25">
      <c r="A2791" s="858"/>
      <c r="C2791" s="842"/>
      <c r="G2791" s="917"/>
      <c r="H2791" s="929"/>
      <c r="I2791" s="929"/>
      <c r="J2791" s="929"/>
      <c r="K2791" s="929"/>
      <c r="L2791" s="846"/>
      <c r="M2791" s="847"/>
      <c r="N2791" s="846"/>
      <c r="O2791" s="846"/>
      <c r="P2791" s="846"/>
      <c r="Q2791" s="846"/>
      <c r="S2791" s="848"/>
    </row>
    <row r="2792" spans="1:20" x14ac:dyDescent="0.25">
      <c r="A2792" s="858"/>
      <c r="C2792" s="842"/>
      <c r="G2792" s="917"/>
      <c r="H2792" s="929"/>
      <c r="I2792" s="929"/>
      <c r="J2792" s="929"/>
      <c r="K2792" s="929"/>
      <c r="L2792" s="846"/>
      <c r="M2792" s="847"/>
      <c r="N2792" s="846"/>
      <c r="O2792" s="846"/>
      <c r="P2792" s="846"/>
      <c r="Q2792" s="846"/>
      <c r="S2792" s="848"/>
    </row>
    <row r="2793" spans="1:20" x14ac:dyDescent="0.25">
      <c r="A2793" s="858"/>
      <c r="C2793" s="842"/>
      <c r="G2793" s="917"/>
      <c r="H2793" s="929"/>
      <c r="I2793" s="929"/>
      <c r="J2793" s="929"/>
      <c r="K2793" s="929"/>
      <c r="L2793" s="846"/>
      <c r="M2793" s="847"/>
      <c r="N2793" s="846"/>
      <c r="O2793" s="846"/>
      <c r="P2793" s="846"/>
      <c r="Q2793" s="846"/>
      <c r="S2793" s="848"/>
    </row>
    <row r="2794" spans="1:20" x14ac:dyDescent="0.25">
      <c r="A2794" s="858"/>
      <c r="C2794" s="842"/>
      <c r="G2794" s="917"/>
      <c r="H2794" s="929"/>
      <c r="I2794" s="929"/>
      <c r="J2794" s="929"/>
      <c r="K2794" s="929"/>
      <c r="L2794" s="846"/>
      <c r="M2794" s="847"/>
      <c r="N2794" s="846"/>
      <c r="O2794" s="846"/>
      <c r="P2794" s="846"/>
      <c r="Q2794" s="846"/>
      <c r="S2794" s="848"/>
    </row>
    <row r="2795" spans="1:20" x14ac:dyDescent="0.25">
      <c r="A2795" s="858"/>
      <c r="C2795" s="842"/>
      <c r="G2795" s="917"/>
      <c r="H2795" s="929"/>
      <c r="I2795" s="929"/>
      <c r="J2795" s="929"/>
      <c r="K2795" s="929"/>
      <c r="L2795" s="846"/>
      <c r="M2795" s="847"/>
      <c r="N2795" s="846"/>
      <c r="O2795" s="846"/>
      <c r="P2795" s="846"/>
      <c r="Q2795" s="846"/>
      <c r="S2795" s="848"/>
    </row>
    <row r="2796" spans="1:20" x14ac:dyDescent="0.25">
      <c r="A2796" s="858"/>
      <c r="C2796" s="842"/>
      <c r="G2796" s="917"/>
      <c r="H2796" s="929"/>
      <c r="I2796" s="929"/>
      <c r="J2796" s="929"/>
      <c r="K2796" s="929"/>
      <c r="L2796" s="846"/>
      <c r="M2796" s="847"/>
      <c r="N2796" s="846"/>
      <c r="O2796" s="846"/>
      <c r="P2796" s="846"/>
      <c r="Q2796" s="846"/>
      <c r="S2796" s="848"/>
    </row>
    <row r="2797" spans="1:20" x14ac:dyDescent="0.25">
      <c r="A2797" s="858"/>
      <c r="C2797" s="842"/>
      <c r="G2797" s="917"/>
      <c r="H2797" s="929"/>
      <c r="I2797" s="929"/>
      <c r="J2797" s="929"/>
      <c r="K2797" s="929"/>
      <c r="L2797" s="846"/>
      <c r="M2797" s="847"/>
      <c r="N2797" s="846"/>
      <c r="O2797" s="846"/>
      <c r="P2797" s="846"/>
      <c r="Q2797" s="846"/>
      <c r="S2797" s="848"/>
    </row>
    <row r="2798" spans="1:20" x14ac:dyDescent="0.25">
      <c r="A2798" s="858"/>
      <c r="C2798" s="842"/>
      <c r="G2798" s="917"/>
      <c r="H2798" s="929"/>
      <c r="I2798" s="929"/>
      <c r="J2798" s="929"/>
      <c r="K2798" s="929"/>
      <c r="L2798" s="846"/>
      <c r="M2798" s="847"/>
      <c r="N2798" s="846"/>
      <c r="O2798" s="846"/>
      <c r="P2798" s="846"/>
      <c r="Q2798" s="846"/>
      <c r="S2798" s="848"/>
    </row>
    <row r="2799" spans="1:20" x14ac:dyDescent="0.25">
      <c r="A2799" s="858"/>
      <c r="C2799" s="842"/>
      <c r="G2799" s="917"/>
      <c r="H2799" s="929"/>
      <c r="I2799" s="929"/>
      <c r="J2799" s="929"/>
      <c r="K2799" s="929"/>
      <c r="L2799" s="846"/>
      <c r="M2799" s="847"/>
      <c r="N2799" s="846"/>
      <c r="O2799" s="846"/>
      <c r="P2799" s="846"/>
      <c r="Q2799" s="846"/>
      <c r="S2799" s="848"/>
    </row>
    <row r="2800" spans="1:20" x14ac:dyDescent="0.25">
      <c r="B2800" s="1238" t="s">
        <v>2128</v>
      </c>
      <c r="C2800" s="1238"/>
      <c r="D2800" s="1238"/>
      <c r="E2800" s="1238"/>
      <c r="F2800" s="1238"/>
      <c r="G2800" s="1238"/>
      <c r="H2800" s="1238"/>
      <c r="I2800" s="1238"/>
      <c r="J2800" s="1238"/>
      <c r="K2800" s="1238"/>
      <c r="L2800" s="1238"/>
      <c r="M2800" s="1238"/>
      <c r="N2800" s="1238"/>
      <c r="O2800" s="1238"/>
      <c r="P2800" s="1238"/>
      <c r="Q2800" s="1238"/>
      <c r="R2800" s="1238"/>
      <c r="S2800" s="1238"/>
    </row>
    <row r="2801" spans="1:20" x14ac:dyDescent="0.25">
      <c r="B2801" s="881" t="s">
        <v>1629</v>
      </c>
      <c r="C2801" s="882"/>
      <c r="D2801" s="883"/>
      <c r="E2801" s="883"/>
      <c r="F2801" s="883"/>
      <c r="G2801" s="883"/>
      <c r="H2801" s="884"/>
      <c r="I2801" s="884"/>
      <c r="J2801" s="884"/>
      <c r="K2801" s="884"/>
      <c r="L2801" s="884"/>
      <c r="M2801" s="885"/>
      <c r="N2801" s="884"/>
      <c r="O2801" s="884"/>
      <c r="P2801" s="884"/>
      <c r="Q2801" s="884"/>
      <c r="R2801" s="1074"/>
      <c r="S2801" s="886"/>
    </row>
    <row r="2802" spans="1:20" s="802" customFormat="1" ht="30" x14ac:dyDescent="0.25">
      <c r="B2802" s="1234" t="s">
        <v>970</v>
      </c>
      <c r="C2802" s="1239" t="s">
        <v>938</v>
      </c>
      <c r="D2802" s="1236" t="s">
        <v>1024</v>
      </c>
      <c r="E2802" s="1230" t="s">
        <v>1025</v>
      </c>
      <c r="F2802" s="1236" t="s">
        <v>1026</v>
      </c>
      <c r="G2802" s="1232" t="s">
        <v>1027</v>
      </c>
      <c r="H2802" s="804" t="s">
        <v>1862</v>
      </c>
      <c r="I2802" s="804" t="s">
        <v>1833</v>
      </c>
      <c r="J2802" s="804" t="s">
        <v>1862</v>
      </c>
      <c r="K2802" s="1228" t="s">
        <v>1948</v>
      </c>
      <c r="L2802" s="1228" t="s">
        <v>1947</v>
      </c>
      <c r="M2802" s="805" t="s">
        <v>1818</v>
      </c>
      <c r="N2802" s="1228" t="s">
        <v>1819</v>
      </c>
      <c r="O2802" s="806" t="s">
        <v>2115</v>
      </c>
      <c r="P2802" s="1090" t="s">
        <v>2135</v>
      </c>
      <c r="Q2802" s="1090" t="s">
        <v>2136</v>
      </c>
      <c r="R2802" s="1065" t="s">
        <v>2132</v>
      </c>
      <c r="S2802" s="807" t="s">
        <v>1850</v>
      </c>
      <c r="T2802" s="1110" t="s">
        <v>1028</v>
      </c>
    </row>
    <row r="2803" spans="1:20" s="802" customFormat="1" x14ac:dyDescent="0.25">
      <c r="B2803" s="1235"/>
      <c r="C2803" s="1240"/>
      <c r="D2803" s="1237"/>
      <c r="E2803" s="1231"/>
      <c r="F2803" s="1237"/>
      <c r="G2803" s="1233"/>
      <c r="H2803" s="808"/>
      <c r="I2803" s="808" t="s">
        <v>939</v>
      </c>
      <c r="J2803" s="808"/>
      <c r="K2803" s="1229"/>
      <c r="L2803" s="1229"/>
      <c r="M2803" s="809" t="s">
        <v>939</v>
      </c>
      <c r="N2803" s="1229"/>
      <c r="O2803" s="808" t="s">
        <v>939</v>
      </c>
      <c r="P2803" s="808" t="s">
        <v>939</v>
      </c>
      <c r="Q2803" s="808" t="s">
        <v>939</v>
      </c>
      <c r="R2803" s="1066" t="s">
        <v>939</v>
      </c>
      <c r="S2803" s="810"/>
      <c r="T2803" s="1102"/>
    </row>
    <row r="2804" spans="1:20" x14ac:dyDescent="0.25">
      <c r="A2804" s="858" t="s">
        <v>272</v>
      </c>
      <c r="B2804" s="812" t="s">
        <v>24</v>
      </c>
      <c r="C2804" s="813" t="s">
        <v>290</v>
      </c>
      <c r="D2804" s="814" t="s">
        <v>1</v>
      </c>
      <c r="E2804" s="968">
        <v>0</v>
      </c>
      <c r="F2804" s="816" t="s">
        <v>27</v>
      </c>
      <c r="G2804" s="817" t="s">
        <v>266</v>
      </c>
      <c r="H2804" s="1007">
        <v>193444814</v>
      </c>
      <c r="I2804" s="1007">
        <v>510128330</v>
      </c>
      <c r="J2804" s="1007">
        <v>193444814</v>
      </c>
      <c r="K2804" s="1008">
        <f t="shared" ref="K2804:K2823" si="284">M2804-L2804</f>
        <v>510128330</v>
      </c>
      <c r="L2804" s="818"/>
      <c r="M2804" s="819">
        <v>510128330</v>
      </c>
      <c r="N2804" s="818"/>
      <c r="O2804" s="818">
        <v>232898330</v>
      </c>
      <c r="P2804" s="818">
        <f>Q2804-O2804</f>
        <v>112053363.30000001</v>
      </c>
      <c r="Q2804" s="818">
        <v>344951693.30000001</v>
      </c>
      <c r="R2804" s="1068">
        <f>M2804-Q2804</f>
        <v>165176636.69999999</v>
      </c>
      <c r="S2804" s="909"/>
      <c r="T2804" s="1117"/>
    </row>
    <row r="2805" spans="1:20" x14ac:dyDescent="0.25">
      <c r="A2805" s="858" t="s">
        <v>272</v>
      </c>
      <c r="B2805" s="825" t="s">
        <v>25</v>
      </c>
      <c r="C2805" s="822" t="s">
        <v>59</v>
      </c>
      <c r="D2805" s="890" t="s">
        <v>1804</v>
      </c>
      <c r="E2805" s="968">
        <v>0</v>
      </c>
      <c r="F2805" s="816" t="s">
        <v>27</v>
      </c>
      <c r="G2805" s="817" t="s">
        <v>266</v>
      </c>
      <c r="H2805" s="1006"/>
      <c r="I2805" s="1006">
        <v>5600000</v>
      </c>
      <c r="J2805" s="1006"/>
      <c r="K2805" s="921">
        <f t="shared" si="284"/>
        <v>5600000</v>
      </c>
      <c r="L2805" s="1006"/>
      <c r="M2805" s="921">
        <v>5600000</v>
      </c>
      <c r="N2805" s="1006"/>
      <c r="O2805" s="1006">
        <v>2000000</v>
      </c>
      <c r="P2805" s="1006">
        <f>Q2805-O2805</f>
        <v>0</v>
      </c>
      <c r="Q2805" s="1006">
        <v>2000000</v>
      </c>
      <c r="R2805" s="1068">
        <f t="shared" ref="R2805:R2824" si="285">M2805-Q2805</f>
        <v>3600000</v>
      </c>
      <c r="S2805" s="820"/>
      <c r="T2805" s="1104"/>
    </row>
    <row r="2806" spans="1:20" x14ac:dyDescent="0.25">
      <c r="A2806" s="858" t="s">
        <v>272</v>
      </c>
      <c r="B2806" s="812" t="s">
        <v>2</v>
      </c>
      <c r="C2806" s="822" t="s">
        <v>60</v>
      </c>
      <c r="D2806" s="890" t="s">
        <v>1804</v>
      </c>
      <c r="E2806" s="968">
        <v>0</v>
      </c>
      <c r="F2806" s="816" t="s">
        <v>27</v>
      </c>
      <c r="G2806" s="817" t="s">
        <v>266</v>
      </c>
      <c r="H2806" s="1006"/>
      <c r="I2806" s="1006">
        <v>800000</v>
      </c>
      <c r="J2806" s="1006"/>
      <c r="K2806" s="921">
        <f t="shared" si="284"/>
        <v>800000</v>
      </c>
      <c r="L2806" s="1006"/>
      <c r="M2806" s="921">
        <v>800000</v>
      </c>
      <c r="N2806" s="1006"/>
      <c r="O2806" s="1006"/>
      <c r="P2806" s="1006"/>
      <c r="Q2806" s="1006"/>
      <c r="R2806" s="1068">
        <f t="shared" si="285"/>
        <v>800000</v>
      </c>
      <c r="S2806" s="820"/>
      <c r="T2806" s="1104"/>
    </row>
    <row r="2807" spans="1:20" x14ac:dyDescent="0.25">
      <c r="A2807" s="858" t="s">
        <v>272</v>
      </c>
      <c r="B2807" s="812" t="s">
        <v>3</v>
      </c>
      <c r="C2807" s="822" t="s">
        <v>4</v>
      </c>
      <c r="D2807" s="890" t="s">
        <v>1804</v>
      </c>
      <c r="E2807" s="968">
        <v>0</v>
      </c>
      <c r="F2807" s="816" t="s">
        <v>27</v>
      </c>
      <c r="G2807" s="817" t="s">
        <v>266</v>
      </c>
      <c r="H2807" s="1006">
        <v>1000000</v>
      </c>
      <c r="I2807" s="1006">
        <v>3600000</v>
      </c>
      <c r="J2807" s="1006">
        <v>1000000</v>
      </c>
      <c r="K2807" s="921">
        <f t="shared" si="284"/>
        <v>3600000</v>
      </c>
      <c r="L2807" s="1006"/>
      <c r="M2807" s="921">
        <v>3600000</v>
      </c>
      <c r="N2807" s="1006"/>
      <c r="O2807" s="1006">
        <v>1000000</v>
      </c>
      <c r="P2807" s="1006">
        <f>Q2807-O2807</f>
        <v>0</v>
      </c>
      <c r="Q2807" s="1006">
        <v>1000000</v>
      </c>
      <c r="R2807" s="1068">
        <f t="shared" si="285"/>
        <v>2600000</v>
      </c>
      <c r="S2807" s="820"/>
      <c r="T2807" s="1104"/>
    </row>
    <row r="2808" spans="1:20" x14ac:dyDescent="0.25">
      <c r="A2808" s="858" t="s">
        <v>272</v>
      </c>
      <c r="B2808" s="812" t="s">
        <v>97</v>
      </c>
      <c r="C2808" s="822" t="s">
        <v>98</v>
      </c>
      <c r="D2808" s="890" t="s">
        <v>1804</v>
      </c>
      <c r="E2808" s="968">
        <v>0</v>
      </c>
      <c r="F2808" s="816" t="s">
        <v>27</v>
      </c>
      <c r="G2808" s="817" t="s">
        <v>266</v>
      </c>
      <c r="H2808" s="1006"/>
      <c r="I2808" s="1006">
        <v>600000</v>
      </c>
      <c r="J2808" s="1006"/>
      <c r="K2808" s="921">
        <f t="shared" si="284"/>
        <v>600000</v>
      </c>
      <c r="L2808" s="1006"/>
      <c r="M2808" s="921">
        <v>600000</v>
      </c>
      <c r="N2808" s="1006"/>
      <c r="O2808" s="1006"/>
      <c r="P2808" s="1006"/>
      <c r="Q2808" s="1006"/>
      <c r="R2808" s="1068">
        <f t="shared" si="285"/>
        <v>600000</v>
      </c>
      <c r="S2808" s="820"/>
      <c r="T2808" s="1104"/>
    </row>
    <row r="2809" spans="1:20" x14ac:dyDescent="0.25">
      <c r="A2809" s="858" t="s">
        <v>272</v>
      </c>
      <c r="B2809" s="812" t="s">
        <v>52</v>
      </c>
      <c r="C2809" s="822" t="s">
        <v>53</v>
      </c>
      <c r="D2809" s="890" t="s">
        <v>1804</v>
      </c>
      <c r="E2809" s="968">
        <v>0</v>
      </c>
      <c r="F2809" s="816" t="s">
        <v>27</v>
      </c>
      <c r="G2809" s="817" t="s">
        <v>266</v>
      </c>
      <c r="H2809" s="1006"/>
      <c r="I2809" s="1006">
        <v>2000000</v>
      </c>
      <c r="J2809" s="1006"/>
      <c r="K2809" s="921">
        <f t="shared" si="284"/>
        <v>2000000</v>
      </c>
      <c r="L2809" s="1006"/>
      <c r="M2809" s="921">
        <v>2000000</v>
      </c>
      <c r="N2809" s="1006"/>
      <c r="O2809" s="1006"/>
      <c r="P2809" s="1006"/>
      <c r="Q2809" s="1006"/>
      <c r="R2809" s="1068">
        <f t="shared" si="285"/>
        <v>2000000</v>
      </c>
      <c r="S2809" s="820"/>
      <c r="T2809" s="1104"/>
    </row>
    <row r="2810" spans="1:20" x14ac:dyDescent="0.25">
      <c r="A2810" s="858" t="s">
        <v>272</v>
      </c>
      <c r="B2810" s="812" t="s">
        <v>117</v>
      </c>
      <c r="C2810" s="822" t="s">
        <v>118</v>
      </c>
      <c r="D2810" s="890" t="s">
        <v>1804</v>
      </c>
      <c r="E2810" s="968">
        <v>0</v>
      </c>
      <c r="F2810" s="816" t="s">
        <v>27</v>
      </c>
      <c r="G2810" s="817" t="s">
        <v>266</v>
      </c>
      <c r="H2810" s="1006">
        <v>1000000</v>
      </c>
      <c r="I2810" s="1006">
        <v>3000000</v>
      </c>
      <c r="J2810" s="1006">
        <v>1000000</v>
      </c>
      <c r="K2810" s="921">
        <f t="shared" si="284"/>
        <v>3000000</v>
      </c>
      <c r="L2810" s="1006"/>
      <c r="M2810" s="921">
        <v>3000000</v>
      </c>
      <c r="N2810" s="1006"/>
      <c r="O2810" s="1006">
        <v>1000000</v>
      </c>
      <c r="P2810" s="1006">
        <f>Q2810-O2810</f>
        <v>0</v>
      </c>
      <c r="Q2810" s="1006">
        <v>1000000</v>
      </c>
      <c r="R2810" s="1068">
        <f t="shared" si="285"/>
        <v>2000000</v>
      </c>
      <c r="S2810" s="820"/>
      <c r="T2810" s="1104"/>
    </row>
    <row r="2811" spans="1:20" x14ac:dyDescent="0.25">
      <c r="A2811" s="858" t="s">
        <v>272</v>
      </c>
      <c r="B2811" s="812" t="s">
        <v>5</v>
      </c>
      <c r="C2811" s="822" t="s">
        <v>804</v>
      </c>
      <c r="D2811" s="890" t="s">
        <v>1804</v>
      </c>
      <c r="E2811" s="968">
        <v>0</v>
      </c>
      <c r="F2811" s="816" t="s">
        <v>27</v>
      </c>
      <c r="G2811" s="817" t="s">
        <v>266</v>
      </c>
      <c r="H2811" s="1006">
        <v>20000000</v>
      </c>
      <c r="I2811" s="1006">
        <v>30000000</v>
      </c>
      <c r="J2811" s="1006">
        <v>20000000</v>
      </c>
      <c r="K2811" s="921">
        <f t="shared" si="284"/>
        <v>30000000</v>
      </c>
      <c r="L2811" s="1006"/>
      <c r="M2811" s="921">
        <v>30000000</v>
      </c>
      <c r="N2811" s="1006"/>
      <c r="O2811" s="1006">
        <v>20000000</v>
      </c>
      <c r="P2811" s="1006">
        <f t="shared" ref="P2811:P2816" si="286">Q2811-O2811</f>
        <v>0</v>
      </c>
      <c r="Q2811" s="1006">
        <v>20000000</v>
      </c>
      <c r="R2811" s="1068">
        <f t="shared" si="285"/>
        <v>10000000</v>
      </c>
      <c r="S2811" s="820"/>
      <c r="T2811" s="1104"/>
    </row>
    <row r="2812" spans="1:20" x14ac:dyDescent="0.25">
      <c r="A2812" s="858" t="s">
        <v>272</v>
      </c>
      <c r="B2812" s="812" t="s">
        <v>71</v>
      </c>
      <c r="C2812" s="822" t="s">
        <v>72</v>
      </c>
      <c r="D2812" s="890" t="s">
        <v>1804</v>
      </c>
      <c r="E2812" s="968">
        <v>0</v>
      </c>
      <c r="F2812" s="816" t="s">
        <v>27</v>
      </c>
      <c r="G2812" s="817" t="s">
        <v>266</v>
      </c>
      <c r="H2812" s="1006"/>
      <c r="I2812" s="1006">
        <v>3000000</v>
      </c>
      <c r="J2812" s="1006"/>
      <c r="K2812" s="921">
        <f t="shared" si="284"/>
        <v>3000000</v>
      </c>
      <c r="L2812" s="1006"/>
      <c r="M2812" s="921">
        <v>3000000</v>
      </c>
      <c r="N2812" s="1006"/>
      <c r="O2812" s="1006"/>
      <c r="P2812" s="1006">
        <f t="shared" si="286"/>
        <v>0</v>
      </c>
      <c r="Q2812" s="1006"/>
      <c r="R2812" s="1068">
        <f t="shared" si="285"/>
        <v>3000000</v>
      </c>
      <c r="S2812" s="820"/>
      <c r="T2812" s="1104"/>
    </row>
    <row r="2813" spans="1:20" x14ac:dyDescent="0.25">
      <c r="A2813" s="858" t="s">
        <v>272</v>
      </c>
      <c r="B2813" s="812" t="s">
        <v>32</v>
      </c>
      <c r="C2813" s="822" t="s">
        <v>33</v>
      </c>
      <c r="D2813" s="890" t="s">
        <v>1804</v>
      </c>
      <c r="E2813" s="968">
        <v>0</v>
      </c>
      <c r="F2813" s="816" t="s">
        <v>27</v>
      </c>
      <c r="G2813" s="817" t="s">
        <v>266</v>
      </c>
      <c r="H2813" s="1006">
        <v>500000</v>
      </c>
      <c r="I2813" s="1006">
        <v>1200000</v>
      </c>
      <c r="J2813" s="1006">
        <v>500000</v>
      </c>
      <c r="K2813" s="921">
        <f t="shared" si="284"/>
        <v>1200000</v>
      </c>
      <c r="L2813" s="1006"/>
      <c r="M2813" s="921">
        <v>1200000</v>
      </c>
      <c r="N2813" s="1006"/>
      <c r="O2813" s="1006"/>
      <c r="P2813" s="1006">
        <f t="shared" si="286"/>
        <v>1000000</v>
      </c>
      <c r="Q2813" s="1006">
        <v>1000000</v>
      </c>
      <c r="R2813" s="1068">
        <f t="shared" si="285"/>
        <v>200000</v>
      </c>
      <c r="S2813" s="820"/>
      <c r="T2813" s="1104"/>
    </row>
    <row r="2814" spans="1:20" x14ac:dyDescent="0.25">
      <c r="A2814" s="858" t="s">
        <v>272</v>
      </c>
      <c r="B2814" s="812" t="s">
        <v>7</v>
      </c>
      <c r="C2814" s="822" t="s">
        <v>8</v>
      </c>
      <c r="D2814" s="890" t="s">
        <v>1804</v>
      </c>
      <c r="E2814" s="968">
        <v>0</v>
      </c>
      <c r="F2814" s="816" t="s">
        <v>27</v>
      </c>
      <c r="G2814" s="817" t="s">
        <v>266</v>
      </c>
      <c r="H2814" s="1006"/>
      <c r="I2814" s="1006">
        <v>500000</v>
      </c>
      <c r="J2814" s="1006"/>
      <c r="K2814" s="921">
        <f t="shared" si="284"/>
        <v>500000</v>
      </c>
      <c r="L2814" s="1006"/>
      <c r="M2814" s="921">
        <v>500000</v>
      </c>
      <c r="N2814" s="1006"/>
      <c r="O2814" s="1006"/>
      <c r="P2814" s="1006">
        <f t="shared" si="286"/>
        <v>0</v>
      </c>
      <c r="Q2814" s="1006"/>
      <c r="R2814" s="1068">
        <f t="shared" si="285"/>
        <v>500000</v>
      </c>
      <c r="S2814" s="820"/>
      <c r="T2814" s="1104"/>
    </row>
    <row r="2815" spans="1:20" x14ac:dyDescent="0.25">
      <c r="A2815" s="858" t="s">
        <v>272</v>
      </c>
      <c r="B2815" s="812" t="s">
        <v>34</v>
      </c>
      <c r="C2815" s="822" t="s">
        <v>761</v>
      </c>
      <c r="D2815" s="890" t="s">
        <v>1804</v>
      </c>
      <c r="E2815" s="968">
        <v>0</v>
      </c>
      <c r="F2815" s="816" t="s">
        <v>27</v>
      </c>
      <c r="G2815" s="817" t="s">
        <v>266</v>
      </c>
      <c r="H2815" s="1006"/>
      <c r="I2815" s="1006">
        <v>200000</v>
      </c>
      <c r="J2815" s="1006"/>
      <c r="K2815" s="921">
        <f t="shared" si="284"/>
        <v>200000</v>
      </c>
      <c r="L2815" s="1006"/>
      <c r="M2815" s="921">
        <v>200000</v>
      </c>
      <c r="N2815" s="1006"/>
      <c r="O2815" s="1006"/>
      <c r="P2815" s="1006">
        <f t="shared" si="286"/>
        <v>0</v>
      </c>
      <c r="Q2815" s="1006"/>
      <c r="R2815" s="1068">
        <f t="shared" si="285"/>
        <v>200000</v>
      </c>
      <c r="S2815" s="820"/>
      <c r="T2815" s="1104"/>
    </row>
    <row r="2816" spans="1:20" x14ac:dyDescent="0.25">
      <c r="A2816" s="858" t="s">
        <v>272</v>
      </c>
      <c r="B2816" s="812" t="s">
        <v>9</v>
      </c>
      <c r="C2816" s="822" t="s">
        <v>10</v>
      </c>
      <c r="D2816" s="890" t="s">
        <v>1804</v>
      </c>
      <c r="E2816" s="968">
        <v>0</v>
      </c>
      <c r="F2816" s="816" t="s">
        <v>27</v>
      </c>
      <c r="G2816" s="817" t="s">
        <v>266</v>
      </c>
      <c r="H2816" s="1006"/>
      <c r="I2816" s="1006">
        <v>804000</v>
      </c>
      <c r="J2816" s="1006"/>
      <c r="K2816" s="921">
        <f t="shared" si="284"/>
        <v>804000</v>
      </c>
      <c r="L2816" s="1006"/>
      <c r="M2816" s="921">
        <v>804000</v>
      </c>
      <c r="N2816" s="1006"/>
      <c r="O2816" s="1006"/>
      <c r="P2816" s="1006">
        <f t="shared" si="286"/>
        <v>0</v>
      </c>
      <c r="Q2816" s="1006"/>
      <c r="R2816" s="1068">
        <f t="shared" si="285"/>
        <v>804000</v>
      </c>
      <c r="S2816" s="820"/>
      <c r="T2816" s="1104"/>
    </row>
    <row r="2817" spans="1:20" s="831" customFormat="1" x14ac:dyDescent="0.25">
      <c r="A2817" s="858" t="s">
        <v>272</v>
      </c>
      <c r="B2817" s="812" t="s">
        <v>11</v>
      </c>
      <c r="C2817" s="822" t="s">
        <v>12</v>
      </c>
      <c r="D2817" s="890" t="s">
        <v>1804</v>
      </c>
      <c r="E2817" s="968">
        <v>0</v>
      </c>
      <c r="F2817" s="816" t="s">
        <v>27</v>
      </c>
      <c r="G2817" s="817" t="s">
        <v>266</v>
      </c>
      <c r="H2817" s="1006">
        <v>11575000</v>
      </c>
      <c r="I2817" s="1006">
        <v>150000000</v>
      </c>
      <c r="J2817" s="1006">
        <v>11575000</v>
      </c>
      <c r="K2817" s="921">
        <f t="shared" si="284"/>
        <v>150000000</v>
      </c>
      <c r="L2817" s="1006"/>
      <c r="M2817" s="921">
        <v>150000000</v>
      </c>
      <c r="N2817" s="1006"/>
      <c r="O2817" s="1006">
        <v>11800000</v>
      </c>
      <c r="P2817" s="1006">
        <f>Q2817-O2817</f>
        <v>10675000</v>
      </c>
      <c r="Q2817" s="1006">
        <v>22475000</v>
      </c>
      <c r="R2817" s="1068">
        <f t="shared" si="285"/>
        <v>127525000</v>
      </c>
      <c r="S2817" s="820"/>
      <c r="T2817" s="1105"/>
    </row>
    <row r="2818" spans="1:20" x14ac:dyDescent="0.25">
      <c r="A2818" s="858" t="s">
        <v>272</v>
      </c>
      <c r="B2818" s="812" t="s">
        <v>13</v>
      </c>
      <c r="C2818" s="822" t="s">
        <v>14</v>
      </c>
      <c r="D2818" s="890" t="s">
        <v>1804</v>
      </c>
      <c r="E2818" s="968">
        <v>0</v>
      </c>
      <c r="F2818" s="816" t="s">
        <v>27</v>
      </c>
      <c r="G2818" s="817" t="s">
        <v>266</v>
      </c>
      <c r="H2818" s="1006"/>
      <c r="I2818" s="1006">
        <v>14000000</v>
      </c>
      <c r="J2818" s="1006"/>
      <c r="K2818" s="921">
        <f t="shared" si="284"/>
        <v>14000000</v>
      </c>
      <c r="L2818" s="1006"/>
      <c r="M2818" s="921">
        <v>14000000</v>
      </c>
      <c r="N2818" s="1006"/>
      <c r="O2818" s="1006"/>
      <c r="P2818" s="1006">
        <f>Q2818-O2818</f>
        <v>2000000</v>
      </c>
      <c r="Q2818" s="1006">
        <v>2000000</v>
      </c>
      <c r="R2818" s="1068">
        <f t="shared" si="285"/>
        <v>12000000</v>
      </c>
      <c r="S2818" s="820"/>
      <c r="T2818" s="1104"/>
    </row>
    <row r="2819" spans="1:20" x14ac:dyDescent="0.25">
      <c r="A2819" s="858" t="s">
        <v>272</v>
      </c>
      <c r="B2819" s="812" t="s">
        <v>17</v>
      </c>
      <c r="C2819" s="822" t="s">
        <v>18</v>
      </c>
      <c r="D2819" s="890" t="s">
        <v>1804</v>
      </c>
      <c r="E2819" s="968">
        <v>0</v>
      </c>
      <c r="F2819" s="816" t="s">
        <v>27</v>
      </c>
      <c r="G2819" s="817" t="s">
        <v>266</v>
      </c>
      <c r="H2819" s="1006"/>
      <c r="I2819" s="1006">
        <v>600000</v>
      </c>
      <c r="J2819" s="1006"/>
      <c r="K2819" s="921">
        <f t="shared" si="284"/>
        <v>600000</v>
      </c>
      <c r="L2819" s="1006"/>
      <c r="M2819" s="921">
        <v>600000</v>
      </c>
      <c r="N2819" s="1006"/>
      <c r="O2819" s="1006"/>
      <c r="P2819" s="1006">
        <f t="shared" ref="P2819:P2822" si="287">Q2819-O2819</f>
        <v>0</v>
      </c>
      <c r="Q2819" s="1006"/>
      <c r="R2819" s="1068">
        <f t="shared" si="285"/>
        <v>600000</v>
      </c>
      <c r="S2819" s="820"/>
      <c r="T2819" s="1104"/>
    </row>
    <row r="2820" spans="1:20" x14ac:dyDescent="0.25">
      <c r="A2820" s="858" t="s">
        <v>272</v>
      </c>
      <c r="B2820" s="812" t="s">
        <v>47</v>
      </c>
      <c r="C2820" s="822" t="s">
        <v>48</v>
      </c>
      <c r="D2820" s="890" t="s">
        <v>1804</v>
      </c>
      <c r="E2820" s="968">
        <v>0</v>
      </c>
      <c r="F2820" s="816" t="s">
        <v>27</v>
      </c>
      <c r="G2820" s="817" t="s">
        <v>266</v>
      </c>
      <c r="H2820" s="1006">
        <v>1000000</v>
      </c>
      <c r="I2820" s="1006">
        <v>3000000</v>
      </c>
      <c r="J2820" s="1006">
        <v>1000000</v>
      </c>
      <c r="K2820" s="921">
        <f t="shared" si="284"/>
        <v>3000000</v>
      </c>
      <c r="L2820" s="1006"/>
      <c r="M2820" s="921">
        <v>3000000</v>
      </c>
      <c r="N2820" s="1006"/>
      <c r="O2820" s="1006"/>
      <c r="P2820" s="1006">
        <f t="shared" si="287"/>
        <v>0</v>
      </c>
      <c r="Q2820" s="1006"/>
      <c r="R2820" s="1068">
        <f t="shared" si="285"/>
        <v>3000000</v>
      </c>
      <c r="S2820" s="820"/>
      <c r="T2820" s="1104"/>
    </row>
    <row r="2821" spans="1:20" x14ac:dyDescent="0.25">
      <c r="A2821" s="858" t="s">
        <v>272</v>
      </c>
      <c r="B2821" s="812" t="s">
        <v>19</v>
      </c>
      <c r="C2821" s="822" t="s">
        <v>20</v>
      </c>
      <c r="D2821" s="890" t="s">
        <v>1804</v>
      </c>
      <c r="E2821" s="968">
        <v>0</v>
      </c>
      <c r="F2821" s="816" t="s">
        <v>27</v>
      </c>
      <c r="G2821" s="817" t="s">
        <v>266</v>
      </c>
      <c r="H2821" s="1006"/>
      <c r="I2821" s="1006">
        <v>200000</v>
      </c>
      <c r="J2821" s="1006"/>
      <c r="K2821" s="921">
        <f t="shared" si="284"/>
        <v>200000</v>
      </c>
      <c r="L2821" s="1006"/>
      <c r="M2821" s="921">
        <v>200000</v>
      </c>
      <c r="N2821" s="1006"/>
      <c r="O2821" s="1006"/>
      <c r="P2821" s="1006">
        <f t="shared" si="287"/>
        <v>0</v>
      </c>
      <c r="Q2821" s="1006"/>
      <c r="R2821" s="1068">
        <f t="shared" si="285"/>
        <v>200000</v>
      </c>
      <c r="S2821" s="820"/>
      <c r="T2821" s="1104"/>
    </row>
    <row r="2822" spans="1:20" x14ac:dyDescent="0.25">
      <c r="A2822" s="858" t="s">
        <v>272</v>
      </c>
      <c r="B2822" s="812" t="s">
        <v>181</v>
      </c>
      <c r="C2822" s="822" t="s">
        <v>182</v>
      </c>
      <c r="D2822" s="890" t="s">
        <v>1804</v>
      </c>
      <c r="E2822" s="968">
        <v>0</v>
      </c>
      <c r="F2822" s="816" t="s">
        <v>27</v>
      </c>
      <c r="G2822" s="817" t="s">
        <v>266</v>
      </c>
      <c r="H2822" s="1006"/>
      <c r="I2822" s="1006">
        <v>40000000</v>
      </c>
      <c r="J2822" s="1006"/>
      <c r="K2822" s="921">
        <f t="shared" si="284"/>
        <v>40000000</v>
      </c>
      <c r="L2822" s="1006"/>
      <c r="M2822" s="921">
        <v>40000000</v>
      </c>
      <c r="N2822" s="1006"/>
      <c r="O2822" s="1006"/>
      <c r="P2822" s="1006">
        <f t="shared" si="287"/>
        <v>0</v>
      </c>
      <c r="Q2822" s="1006"/>
      <c r="R2822" s="1068">
        <f t="shared" si="285"/>
        <v>40000000</v>
      </c>
      <c r="S2822" s="820"/>
      <c r="T2822" s="1104"/>
    </row>
    <row r="2823" spans="1:20" x14ac:dyDescent="0.25">
      <c r="A2823" s="858" t="s">
        <v>272</v>
      </c>
      <c r="B2823" s="812" t="s">
        <v>37</v>
      </c>
      <c r="C2823" s="822" t="s">
        <v>38</v>
      </c>
      <c r="D2823" s="890" t="s">
        <v>1804</v>
      </c>
      <c r="E2823" s="968">
        <v>0</v>
      </c>
      <c r="F2823" s="816" t="s">
        <v>27</v>
      </c>
      <c r="G2823" s="817" t="s">
        <v>266</v>
      </c>
      <c r="H2823" s="1006"/>
      <c r="I2823" s="1006">
        <v>1700000</v>
      </c>
      <c r="J2823" s="1006"/>
      <c r="K2823" s="921">
        <f t="shared" si="284"/>
        <v>1700000</v>
      </c>
      <c r="L2823" s="1006"/>
      <c r="M2823" s="921">
        <v>1700000</v>
      </c>
      <c r="N2823" s="1006"/>
      <c r="O2823" s="1006">
        <v>500000</v>
      </c>
      <c r="P2823" s="1006">
        <f>Q2823-O2823</f>
        <v>0</v>
      </c>
      <c r="Q2823" s="1006">
        <v>500000</v>
      </c>
      <c r="R2823" s="1068">
        <f t="shared" si="285"/>
        <v>1200000</v>
      </c>
      <c r="S2823" s="820"/>
      <c r="T2823" s="1104"/>
    </row>
    <row r="2824" spans="1:20" x14ac:dyDescent="0.25">
      <c r="A2824" s="858" t="s">
        <v>272</v>
      </c>
      <c r="B2824" s="832"/>
      <c r="C2824" s="833" t="s">
        <v>289</v>
      </c>
      <c r="D2824" s="834"/>
      <c r="E2824" s="835"/>
      <c r="F2824" s="836"/>
      <c r="G2824" s="916"/>
      <c r="H2824" s="992">
        <f>SUM(H2805:H2823)</f>
        <v>35075000</v>
      </c>
      <c r="I2824" s="992">
        <f>SUM(I2805:I2823)</f>
        <v>260804000</v>
      </c>
      <c r="J2824" s="992">
        <f>SUM(J2805:J2823)</f>
        <v>35075000</v>
      </c>
      <c r="K2824" s="992">
        <f>SUM(K2805:K2823)</f>
        <v>260804000</v>
      </c>
      <c r="L2824" s="837"/>
      <c r="M2824" s="838">
        <f>SUM(M2805:M2823)</f>
        <v>260804000</v>
      </c>
      <c r="N2824" s="837"/>
      <c r="O2824" s="959">
        <f>SUM(O2805:O2823)</f>
        <v>36300000</v>
      </c>
      <c r="P2824" s="959">
        <f>SUM(P2805:P2823)</f>
        <v>13675000</v>
      </c>
      <c r="Q2824" s="959">
        <f>SUM(Q2805:Q2823)</f>
        <v>49975000</v>
      </c>
      <c r="R2824" s="1093">
        <f t="shared" si="285"/>
        <v>210829000</v>
      </c>
      <c r="S2824" s="840"/>
      <c r="T2824" s="1106"/>
    </row>
    <row r="2825" spans="1:20" x14ac:dyDescent="0.25">
      <c r="A2825" s="858"/>
      <c r="B2825" s="841"/>
      <c r="C2825" s="842"/>
      <c r="D2825" s="843"/>
      <c r="E2825" s="844"/>
      <c r="F2825" s="845"/>
      <c r="G2825" s="917"/>
      <c r="H2825" s="929"/>
      <c r="I2825" s="929"/>
      <c r="J2825" s="929"/>
      <c r="K2825" s="929"/>
      <c r="L2825" s="846"/>
      <c r="M2825" s="847"/>
      <c r="N2825" s="846"/>
      <c r="O2825" s="846"/>
      <c r="P2825" s="846"/>
      <c r="Q2825" s="846"/>
      <c r="S2825" s="848"/>
    </row>
    <row r="2826" spans="1:20" x14ac:dyDescent="0.25">
      <c r="A2826" s="858"/>
      <c r="B2826" s="841"/>
      <c r="C2826" s="842"/>
      <c r="D2826" s="843"/>
      <c r="E2826" s="844"/>
      <c r="F2826" s="845"/>
      <c r="G2826" s="917"/>
      <c r="H2826" s="929"/>
      <c r="I2826" s="929"/>
      <c r="J2826" s="929"/>
      <c r="K2826" s="929"/>
      <c r="L2826" s="846"/>
      <c r="M2826" s="847"/>
      <c r="N2826" s="846"/>
      <c r="O2826" s="846"/>
      <c r="P2826" s="846"/>
      <c r="Q2826" s="846"/>
      <c r="S2826" s="848"/>
    </row>
    <row r="2827" spans="1:20" x14ac:dyDescent="0.25">
      <c r="A2827" s="858"/>
      <c r="B2827" s="841"/>
      <c r="C2827" s="842"/>
      <c r="D2827" s="843"/>
      <c r="E2827" s="844"/>
      <c r="F2827" s="845"/>
      <c r="G2827" s="917"/>
      <c r="H2827" s="929"/>
      <c r="I2827" s="929"/>
      <c r="J2827" s="929"/>
      <c r="K2827" s="929"/>
      <c r="L2827" s="846"/>
      <c r="M2827" s="847"/>
      <c r="N2827" s="846"/>
      <c r="O2827" s="846"/>
      <c r="P2827" s="846"/>
      <c r="Q2827" s="846"/>
      <c r="S2827" s="848"/>
    </row>
    <row r="2828" spans="1:20" x14ac:dyDescent="0.25">
      <c r="A2828" s="858"/>
      <c r="B2828" s="841"/>
      <c r="C2828" s="842"/>
      <c r="D2828" s="843"/>
      <c r="E2828" s="844"/>
      <c r="F2828" s="845"/>
      <c r="G2828" s="917"/>
      <c r="H2828" s="929"/>
      <c r="I2828" s="929"/>
      <c r="J2828" s="929"/>
      <c r="K2828" s="929"/>
      <c r="L2828" s="846"/>
      <c r="M2828" s="847"/>
      <c r="N2828" s="846"/>
      <c r="O2828" s="846"/>
      <c r="P2828" s="846"/>
      <c r="Q2828" s="846"/>
      <c r="S2828" s="848"/>
    </row>
    <row r="2829" spans="1:20" x14ac:dyDescent="0.25">
      <c r="A2829" s="858"/>
      <c r="B2829" s="841"/>
      <c r="C2829" s="842"/>
      <c r="D2829" s="843"/>
      <c r="E2829" s="844"/>
      <c r="F2829" s="845"/>
      <c r="G2829" s="917"/>
      <c r="H2829" s="929"/>
      <c r="I2829" s="929"/>
      <c r="J2829" s="929"/>
      <c r="K2829" s="929"/>
      <c r="L2829" s="846"/>
      <c r="M2829" s="847"/>
      <c r="N2829" s="846"/>
      <c r="O2829" s="846"/>
      <c r="P2829" s="846"/>
      <c r="Q2829" s="846"/>
      <c r="S2829" s="848"/>
    </row>
    <row r="2830" spans="1:20" x14ac:dyDescent="0.25">
      <c r="A2830" s="858"/>
      <c r="B2830" s="841"/>
      <c r="C2830" s="842"/>
      <c r="D2830" s="843"/>
      <c r="E2830" s="844"/>
      <c r="F2830" s="845"/>
      <c r="G2830" s="917"/>
      <c r="H2830" s="929"/>
      <c r="I2830" s="929"/>
      <c r="J2830" s="929"/>
      <c r="K2830" s="929"/>
      <c r="L2830" s="846"/>
      <c r="M2830" s="847"/>
      <c r="N2830" s="846"/>
      <c r="O2830" s="846"/>
      <c r="P2830" s="846"/>
      <c r="Q2830" s="846"/>
      <c r="S2830" s="848"/>
    </row>
    <row r="2831" spans="1:20" x14ac:dyDescent="0.25">
      <c r="A2831" s="858"/>
      <c r="B2831" s="841"/>
      <c r="C2831" s="842"/>
      <c r="D2831" s="843"/>
      <c r="E2831" s="844"/>
      <c r="F2831" s="845"/>
      <c r="G2831" s="917"/>
      <c r="H2831" s="929"/>
      <c r="I2831" s="929"/>
      <c r="J2831" s="929"/>
      <c r="K2831" s="929"/>
      <c r="L2831" s="846"/>
      <c r="M2831" s="847"/>
      <c r="N2831" s="846"/>
      <c r="O2831" s="846"/>
      <c r="P2831" s="846"/>
      <c r="Q2831" s="846"/>
      <c r="S2831" s="848"/>
    </row>
    <row r="2832" spans="1:20" x14ac:dyDescent="0.25">
      <c r="A2832" s="858"/>
      <c r="B2832" s="841"/>
      <c r="C2832" s="842"/>
      <c r="D2832" s="843"/>
      <c r="E2832" s="844"/>
      <c r="F2832" s="845"/>
      <c r="G2832" s="917"/>
      <c r="H2832" s="929"/>
      <c r="I2832" s="929"/>
      <c r="J2832" s="929"/>
      <c r="K2832" s="929"/>
      <c r="L2832" s="846"/>
      <c r="M2832" s="847"/>
      <c r="N2832" s="846"/>
      <c r="O2832" s="846"/>
      <c r="P2832" s="846"/>
      <c r="Q2832" s="846"/>
      <c r="S2832" s="848"/>
    </row>
    <row r="2833" spans="1:20" x14ac:dyDescent="0.25">
      <c r="A2833" s="858"/>
      <c r="B2833" s="841"/>
      <c r="C2833" s="842"/>
      <c r="D2833" s="843"/>
      <c r="E2833" s="844"/>
      <c r="F2833" s="845"/>
      <c r="G2833" s="917"/>
      <c r="H2833" s="929"/>
      <c r="I2833" s="929"/>
      <c r="J2833" s="929"/>
      <c r="K2833" s="929"/>
      <c r="L2833" s="846"/>
      <c r="M2833" s="847"/>
      <c r="N2833" s="846"/>
      <c r="O2833" s="846"/>
      <c r="P2833" s="846"/>
      <c r="Q2833" s="846"/>
      <c r="S2833" s="848"/>
    </row>
    <row r="2834" spans="1:20" x14ac:dyDescent="0.25">
      <c r="A2834" s="858"/>
      <c r="B2834" s="841"/>
      <c r="C2834" s="842"/>
      <c r="D2834" s="843"/>
      <c r="E2834" s="844"/>
      <c r="F2834" s="845"/>
      <c r="G2834" s="917"/>
      <c r="H2834" s="929"/>
      <c r="I2834" s="929"/>
      <c r="J2834" s="929"/>
      <c r="K2834" s="929"/>
      <c r="L2834" s="846"/>
      <c r="M2834" s="847"/>
      <c r="N2834" s="846"/>
      <c r="O2834" s="846"/>
      <c r="P2834" s="846"/>
      <c r="Q2834" s="846"/>
      <c r="S2834" s="848"/>
    </row>
    <row r="2835" spans="1:20" ht="13.9" customHeight="1" x14ac:dyDescent="0.25">
      <c r="B2835" s="1238" t="s">
        <v>2129</v>
      </c>
      <c r="C2835" s="1238"/>
      <c r="D2835" s="1238"/>
      <c r="E2835" s="1238"/>
      <c r="F2835" s="1238"/>
      <c r="G2835" s="1238"/>
      <c r="H2835" s="1238"/>
      <c r="I2835" s="1238"/>
      <c r="J2835" s="1238"/>
      <c r="K2835" s="1238"/>
      <c r="L2835" s="1238"/>
      <c r="M2835" s="1238"/>
      <c r="N2835" s="1238"/>
      <c r="O2835" s="1238"/>
      <c r="P2835" s="1238"/>
      <c r="Q2835" s="1238"/>
      <c r="R2835" s="1238"/>
      <c r="S2835" s="1238"/>
    </row>
    <row r="2836" spans="1:20" ht="13.9" customHeight="1" x14ac:dyDescent="0.25">
      <c r="B2836" s="881" t="s">
        <v>1629</v>
      </c>
      <c r="C2836" s="882"/>
      <c r="D2836" s="883"/>
      <c r="E2836" s="883"/>
      <c r="F2836" s="883"/>
      <c r="G2836" s="883"/>
      <c r="H2836" s="884"/>
      <c r="I2836" s="884"/>
      <c r="J2836" s="884"/>
      <c r="K2836" s="884"/>
      <c r="L2836" s="884"/>
      <c r="M2836" s="885"/>
      <c r="N2836" s="884"/>
      <c r="O2836" s="884"/>
      <c r="P2836" s="884"/>
      <c r="Q2836" s="884"/>
      <c r="R2836" s="1074"/>
      <c r="S2836" s="886"/>
    </row>
    <row r="2837" spans="1:20" s="802" customFormat="1" ht="26.45" customHeight="1" x14ac:dyDescent="0.25">
      <c r="B2837" s="1234" t="s">
        <v>970</v>
      </c>
      <c r="C2837" s="1239" t="s">
        <v>938</v>
      </c>
      <c r="D2837" s="1236" t="s">
        <v>1024</v>
      </c>
      <c r="E2837" s="1230" t="s">
        <v>1025</v>
      </c>
      <c r="F2837" s="1236" t="s">
        <v>1026</v>
      </c>
      <c r="G2837" s="1232" t="s">
        <v>1027</v>
      </c>
      <c r="H2837" s="803" t="s">
        <v>1862</v>
      </c>
      <c r="I2837" s="804" t="s">
        <v>1833</v>
      </c>
      <c r="J2837" s="803" t="s">
        <v>1862</v>
      </c>
      <c r="K2837" s="1228" t="s">
        <v>1948</v>
      </c>
      <c r="L2837" s="1228" t="s">
        <v>1947</v>
      </c>
      <c r="M2837" s="805" t="s">
        <v>1818</v>
      </c>
      <c r="N2837" s="1228" t="s">
        <v>1819</v>
      </c>
      <c r="O2837" s="806" t="s">
        <v>2115</v>
      </c>
      <c r="P2837" s="1090" t="s">
        <v>2135</v>
      </c>
      <c r="Q2837" s="1090" t="s">
        <v>2136</v>
      </c>
      <c r="R2837" s="1065" t="s">
        <v>2132</v>
      </c>
      <c r="S2837" s="807" t="s">
        <v>1850</v>
      </c>
      <c r="T2837" s="1110" t="s">
        <v>1028</v>
      </c>
    </row>
    <row r="2838" spans="1:20" s="802" customFormat="1" ht="11.45" customHeight="1" x14ac:dyDescent="0.25">
      <c r="B2838" s="1235"/>
      <c r="C2838" s="1240"/>
      <c r="D2838" s="1237"/>
      <c r="E2838" s="1231"/>
      <c r="F2838" s="1237"/>
      <c r="G2838" s="1233"/>
      <c r="H2838" s="808"/>
      <c r="I2838" s="808" t="s">
        <v>939</v>
      </c>
      <c r="J2838" s="808"/>
      <c r="K2838" s="1229"/>
      <c r="L2838" s="1229"/>
      <c r="M2838" s="809" t="s">
        <v>939</v>
      </c>
      <c r="N2838" s="1229"/>
      <c r="O2838" s="808" t="s">
        <v>939</v>
      </c>
      <c r="P2838" s="808" t="s">
        <v>939</v>
      </c>
      <c r="Q2838" s="808" t="s">
        <v>939</v>
      </c>
      <c r="R2838" s="1066" t="s">
        <v>939</v>
      </c>
      <c r="S2838" s="810"/>
      <c r="T2838" s="1102"/>
    </row>
    <row r="2839" spans="1:20" s="828" customFormat="1" ht="13.9" customHeight="1" x14ac:dyDescent="0.25">
      <c r="A2839" s="858" t="s">
        <v>272</v>
      </c>
      <c r="B2839" s="823" t="s">
        <v>253</v>
      </c>
      <c r="C2839" s="822" t="s">
        <v>238</v>
      </c>
      <c r="D2839" s="890" t="s">
        <v>1804</v>
      </c>
      <c r="E2839" s="907">
        <v>0</v>
      </c>
      <c r="F2839" s="823" t="s">
        <v>27</v>
      </c>
      <c r="G2839" s="896" t="s">
        <v>235</v>
      </c>
      <c r="H2839" s="921">
        <v>20000000</v>
      </c>
      <c r="I2839" s="921">
        <v>150000000</v>
      </c>
      <c r="J2839" s="921">
        <v>20000000</v>
      </c>
      <c r="K2839" s="921">
        <f t="shared" ref="K2839:K2853" si="288">M2839-L2839</f>
        <v>90000000</v>
      </c>
      <c r="L2839" s="921"/>
      <c r="M2839" s="921">
        <f>I2839-(I2839*40/100)</f>
        <v>90000000</v>
      </c>
      <c r="N2839" s="921"/>
      <c r="O2839" s="921">
        <v>20000000</v>
      </c>
      <c r="P2839" s="921">
        <f>Q2839-O2839</f>
        <v>50000000</v>
      </c>
      <c r="Q2839" s="921">
        <v>70000000</v>
      </c>
      <c r="R2839" s="1068">
        <f>M2839-Q2839</f>
        <v>20000000</v>
      </c>
      <c r="S2839" s="827"/>
      <c r="T2839" s="975"/>
    </row>
    <row r="2840" spans="1:20" s="828" customFormat="1" ht="13.9" customHeight="1" x14ac:dyDescent="0.25">
      <c r="A2840" s="858" t="s">
        <v>272</v>
      </c>
      <c r="B2840" s="890" t="s">
        <v>212</v>
      </c>
      <c r="C2840" s="822" t="s">
        <v>676</v>
      </c>
      <c r="D2840" s="890" t="s">
        <v>1804</v>
      </c>
      <c r="E2840" s="907">
        <v>0</v>
      </c>
      <c r="F2840" s="823" t="s">
        <v>27</v>
      </c>
      <c r="G2840" s="896" t="s">
        <v>235</v>
      </c>
      <c r="H2840" s="921">
        <v>15000000</v>
      </c>
      <c r="I2840" s="921">
        <v>70000000</v>
      </c>
      <c r="J2840" s="921">
        <v>15000000</v>
      </c>
      <c r="K2840" s="921">
        <f t="shared" si="288"/>
        <v>42000000</v>
      </c>
      <c r="L2840" s="921"/>
      <c r="M2840" s="921">
        <f t="shared" ref="M2840:M2853" si="289">I2840-(I2840*40/100)</f>
        <v>42000000</v>
      </c>
      <c r="N2840" s="921"/>
      <c r="O2840" s="921">
        <v>15000000</v>
      </c>
      <c r="P2840" s="921">
        <f>Q2840-O2840</f>
        <v>25000000</v>
      </c>
      <c r="Q2840" s="921">
        <v>40000000</v>
      </c>
      <c r="R2840" s="1068">
        <f t="shared" ref="R2840:R2854" si="290">M2840-Q2840</f>
        <v>2000000</v>
      </c>
      <c r="S2840" s="827"/>
      <c r="T2840" s="822"/>
    </row>
    <row r="2841" spans="1:20" s="828" customFormat="1" ht="13.9" customHeight="1" x14ac:dyDescent="0.25">
      <c r="A2841" s="858" t="s">
        <v>272</v>
      </c>
      <c r="B2841" s="823" t="s">
        <v>161</v>
      </c>
      <c r="C2841" s="822" t="s">
        <v>233</v>
      </c>
      <c r="D2841" s="890" t="s">
        <v>1804</v>
      </c>
      <c r="E2841" s="907">
        <v>0</v>
      </c>
      <c r="F2841" s="823" t="s">
        <v>27</v>
      </c>
      <c r="G2841" s="896" t="s">
        <v>235</v>
      </c>
      <c r="H2841" s="921"/>
      <c r="I2841" s="921">
        <v>60000000</v>
      </c>
      <c r="J2841" s="921"/>
      <c r="K2841" s="921">
        <f t="shared" si="288"/>
        <v>36000000</v>
      </c>
      <c r="L2841" s="921"/>
      <c r="M2841" s="921">
        <f t="shared" si="289"/>
        <v>36000000</v>
      </c>
      <c r="N2841" s="921"/>
      <c r="O2841" s="921"/>
      <c r="P2841" s="921">
        <f>Q2841-O2841</f>
        <v>7000000</v>
      </c>
      <c r="Q2841" s="921">
        <v>7000000</v>
      </c>
      <c r="R2841" s="1068">
        <f t="shared" si="290"/>
        <v>29000000</v>
      </c>
      <c r="S2841" s="827"/>
      <c r="T2841" s="822"/>
    </row>
    <row r="2842" spans="1:20" s="828" customFormat="1" ht="13.9" customHeight="1" x14ac:dyDescent="0.25">
      <c r="A2842" s="858" t="s">
        <v>272</v>
      </c>
      <c r="B2842" s="890" t="s">
        <v>697</v>
      </c>
      <c r="C2842" s="822" t="s">
        <v>430</v>
      </c>
      <c r="D2842" s="890" t="s">
        <v>1804</v>
      </c>
      <c r="E2842" s="907">
        <v>0</v>
      </c>
      <c r="F2842" s="823" t="s">
        <v>27</v>
      </c>
      <c r="G2842" s="896" t="s">
        <v>235</v>
      </c>
      <c r="H2842" s="921"/>
      <c r="I2842" s="921">
        <v>30000000</v>
      </c>
      <c r="J2842" s="921"/>
      <c r="K2842" s="921">
        <f t="shared" si="288"/>
        <v>18000000</v>
      </c>
      <c r="L2842" s="921"/>
      <c r="M2842" s="921">
        <f t="shared" si="289"/>
        <v>18000000</v>
      </c>
      <c r="N2842" s="921"/>
      <c r="O2842" s="921"/>
      <c r="P2842" s="921">
        <f>Q2842-O2842</f>
        <v>5000000</v>
      </c>
      <c r="Q2842" s="921">
        <v>5000000</v>
      </c>
      <c r="R2842" s="1068">
        <f t="shared" si="290"/>
        <v>13000000</v>
      </c>
      <c r="S2842" s="827"/>
      <c r="T2842" s="822"/>
    </row>
    <row r="2843" spans="1:20" s="828" customFormat="1" ht="13.9" customHeight="1" x14ac:dyDescent="0.25">
      <c r="A2843" s="858" t="s">
        <v>272</v>
      </c>
      <c r="B2843" s="890" t="s">
        <v>350</v>
      </c>
      <c r="C2843" s="822" t="s">
        <v>743</v>
      </c>
      <c r="D2843" s="890" t="s">
        <v>1804</v>
      </c>
      <c r="E2843" s="907">
        <v>0</v>
      </c>
      <c r="F2843" s="823" t="s">
        <v>27</v>
      </c>
      <c r="G2843" s="896" t="s">
        <v>235</v>
      </c>
      <c r="H2843" s="921"/>
      <c r="I2843" s="921">
        <v>6000000</v>
      </c>
      <c r="J2843" s="921"/>
      <c r="K2843" s="921">
        <f t="shared" si="288"/>
        <v>3600000</v>
      </c>
      <c r="L2843" s="921"/>
      <c r="M2843" s="921">
        <f t="shared" si="289"/>
        <v>3600000</v>
      </c>
      <c r="N2843" s="921"/>
      <c r="O2843" s="921"/>
      <c r="P2843" s="921"/>
      <c r="Q2843" s="921"/>
      <c r="R2843" s="1068">
        <f t="shared" si="290"/>
        <v>3600000</v>
      </c>
      <c r="S2843" s="827"/>
      <c r="T2843" s="822"/>
    </row>
    <row r="2844" spans="1:20" s="828" customFormat="1" ht="13.9" customHeight="1" x14ac:dyDescent="0.25">
      <c r="A2844" s="858" t="s">
        <v>272</v>
      </c>
      <c r="B2844" s="890" t="s">
        <v>342</v>
      </c>
      <c r="C2844" s="822" t="s">
        <v>509</v>
      </c>
      <c r="D2844" s="890" t="s">
        <v>1804</v>
      </c>
      <c r="E2844" s="907">
        <v>0</v>
      </c>
      <c r="F2844" s="823" t="s">
        <v>27</v>
      </c>
      <c r="G2844" s="896" t="s">
        <v>235</v>
      </c>
      <c r="H2844" s="921"/>
      <c r="I2844" s="921">
        <v>15000000</v>
      </c>
      <c r="J2844" s="921"/>
      <c r="K2844" s="921">
        <f t="shared" si="288"/>
        <v>9000000</v>
      </c>
      <c r="L2844" s="921"/>
      <c r="M2844" s="921">
        <f t="shared" si="289"/>
        <v>9000000</v>
      </c>
      <c r="N2844" s="921"/>
      <c r="O2844" s="921"/>
      <c r="P2844" s="921">
        <f>Q2844-O2844</f>
        <v>5200000</v>
      </c>
      <c r="Q2844" s="921">
        <v>5200000</v>
      </c>
      <c r="R2844" s="1068">
        <f t="shared" si="290"/>
        <v>3800000</v>
      </c>
      <c r="S2844" s="827"/>
      <c r="T2844" s="822"/>
    </row>
    <row r="2845" spans="1:20" s="828" customFormat="1" ht="13.9" customHeight="1" x14ac:dyDescent="0.25">
      <c r="A2845" s="858" t="s">
        <v>272</v>
      </c>
      <c r="B2845" s="890" t="s">
        <v>239</v>
      </c>
      <c r="C2845" s="822" t="s">
        <v>485</v>
      </c>
      <c r="D2845" s="890" t="s">
        <v>1804</v>
      </c>
      <c r="E2845" s="907">
        <v>0</v>
      </c>
      <c r="F2845" s="823" t="s">
        <v>27</v>
      </c>
      <c r="G2845" s="896" t="s">
        <v>235</v>
      </c>
      <c r="H2845" s="921"/>
      <c r="I2845" s="921">
        <v>36000000</v>
      </c>
      <c r="J2845" s="921"/>
      <c r="K2845" s="921">
        <f t="shared" si="288"/>
        <v>21600000</v>
      </c>
      <c r="L2845" s="921"/>
      <c r="M2845" s="921">
        <f t="shared" si="289"/>
        <v>21600000</v>
      </c>
      <c r="N2845" s="921"/>
      <c r="O2845" s="921"/>
      <c r="P2845" s="921"/>
      <c r="Q2845" s="921"/>
      <c r="R2845" s="1068">
        <f t="shared" si="290"/>
        <v>21600000</v>
      </c>
      <c r="S2845" s="827"/>
      <c r="T2845" s="822"/>
    </row>
    <row r="2846" spans="1:20" s="828" customFormat="1" ht="13.9" customHeight="1" x14ac:dyDescent="0.25">
      <c r="A2846" s="858" t="s">
        <v>272</v>
      </c>
      <c r="B2846" s="890" t="s">
        <v>243</v>
      </c>
      <c r="C2846" s="822" t="s">
        <v>687</v>
      </c>
      <c r="D2846" s="890" t="s">
        <v>1804</v>
      </c>
      <c r="E2846" s="907">
        <v>0</v>
      </c>
      <c r="F2846" s="823" t="s">
        <v>27</v>
      </c>
      <c r="G2846" s="896" t="s">
        <v>235</v>
      </c>
      <c r="H2846" s="921"/>
      <c r="I2846" s="921">
        <v>30000000</v>
      </c>
      <c r="J2846" s="921"/>
      <c r="K2846" s="921">
        <f t="shared" si="288"/>
        <v>18000000</v>
      </c>
      <c r="L2846" s="921"/>
      <c r="M2846" s="921">
        <f t="shared" si="289"/>
        <v>18000000</v>
      </c>
      <c r="N2846" s="921"/>
      <c r="O2846" s="921"/>
      <c r="P2846" s="921"/>
      <c r="Q2846" s="921"/>
      <c r="R2846" s="1068">
        <f t="shared" si="290"/>
        <v>18000000</v>
      </c>
      <c r="S2846" s="827"/>
      <c r="T2846" s="822"/>
    </row>
    <row r="2847" spans="1:20" s="828" customFormat="1" ht="13.9" customHeight="1" x14ac:dyDescent="0.25">
      <c r="A2847" s="858" t="s">
        <v>272</v>
      </c>
      <c r="B2847" s="890" t="s">
        <v>158</v>
      </c>
      <c r="C2847" s="822" t="s">
        <v>366</v>
      </c>
      <c r="D2847" s="890" t="s">
        <v>1804</v>
      </c>
      <c r="E2847" s="907">
        <v>0</v>
      </c>
      <c r="F2847" s="823" t="s">
        <v>27</v>
      </c>
      <c r="G2847" s="896" t="s">
        <v>235</v>
      </c>
      <c r="H2847" s="921"/>
      <c r="I2847" s="921">
        <v>8000000</v>
      </c>
      <c r="J2847" s="921"/>
      <c r="K2847" s="921">
        <f t="shared" si="288"/>
        <v>4800000</v>
      </c>
      <c r="L2847" s="921"/>
      <c r="M2847" s="921">
        <f t="shared" si="289"/>
        <v>4800000</v>
      </c>
      <c r="N2847" s="921"/>
      <c r="O2847" s="921"/>
      <c r="P2847" s="921">
        <f t="shared" ref="P2847:P2852" si="291">Q2847-O2847</f>
        <v>4800000</v>
      </c>
      <c r="Q2847" s="921">
        <v>4800000</v>
      </c>
      <c r="R2847" s="1068">
        <f t="shared" si="290"/>
        <v>0</v>
      </c>
      <c r="S2847" s="827"/>
      <c r="T2847" s="822"/>
    </row>
    <row r="2848" spans="1:20" s="828" customFormat="1" ht="13.9" customHeight="1" x14ac:dyDescent="0.25">
      <c r="A2848" s="858" t="s">
        <v>272</v>
      </c>
      <c r="B2848" s="823" t="s">
        <v>206</v>
      </c>
      <c r="C2848" s="822" t="s">
        <v>1857</v>
      </c>
      <c r="D2848" s="890" t="s">
        <v>1804</v>
      </c>
      <c r="E2848" s="907">
        <v>0</v>
      </c>
      <c r="F2848" s="823" t="s">
        <v>27</v>
      </c>
      <c r="G2848" s="896" t="s">
        <v>235</v>
      </c>
      <c r="H2848" s="921">
        <v>5000000</v>
      </c>
      <c r="I2848" s="921">
        <v>10000000</v>
      </c>
      <c r="J2848" s="921">
        <v>5000000</v>
      </c>
      <c r="K2848" s="921">
        <f t="shared" si="288"/>
        <v>6000000</v>
      </c>
      <c r="L2848" s="921"/>
      <c r="M2848" s="921">
        <f t="shared" si="289"/>
        <v>6000000</v>
      </c>
      <c r="N2848" s="921"/>
      <c r="O2848" s="921">
        <v>5000000</v>
      </c>
      <c r="P2848" s="921">
        <f t="shared" si="291"/>
        <v>0</v>
      </c>
      <c r="Q2848" s="921">
        <v>5000000</v>
      </c>
      <c r="R2848" s="1068">
        <f t="shared" si="290"/>
        <v>1000000</v>
      </c>
      <c r="S2848" s="827"/>
      <c r="T2848" s="822"/>
    </row>
    <row r="2849" spans="1:20" s="828" customFormat="1" ht="13.9" customHeight="1" x14ac:dyDescent="0.25">
      <c r="A2849" s="858" t="s">
        <v>272</v>
      </c>
      <c r="B2849" s="890" t="s">
        <v>207</v>
      </c>
      <c r="C2849" s="822" t="s">
        <v>220</v>
      </c>
      <c r="D2849" s="890" t="s">
        <v>1804</v>
      </c>
      <c r="E2849" s="907">
        <v>0</v>
      </c>
      <c r="F2849" s="823" t="s">
        <v>27</v>
      </c>
      <c r="G2849" s="896" t="s">
        <v>235</v>
      </c>
      <c r="H2849" s="921">
        <v>5000000</v>
      </c>
      <c r="I2849" s="921">
        <v>10000000</v>
      </c>
      <c r="J2849" s="921">
        <v>5000000</v>
      </c>
      <c r="K2849" s="921">
        <f t="shared" si="288"/>
        <v>6000000</v>
      </c>
      <c r="L2849" s="921"/>
      <c r="M2849" s="921">
        <f t="shared" si="289"/>
        <v>6000000</v>
      </c>
      <c r="N2849" s="921"/>
      <c r="O2849" s="921">
        <v>5000000</v>
      </c>
      <c r="P2849" s="921">
        <f t="shared" si="291"/>
        <v>0</v>
      </c>
      <c r="Q2849" s="921">
        <v>5000000</v>
      </c>
      <c r="R2849" s="1068">
        <f t="shared" si="290"/>
        <v>1000000</v>
      </c>
      <c r="S2849" s="827"/>
      <c r="T2849" s="822"/>
    </row>
    <row r="2850" spans="1:20" s="828" customFormat="1" ht="13.9" customHeight="1" x14ac:dyDescent="0.25">
      <c r="A2850" s="858" t="s">
        <v>272</v>
      </c>
      <c r="B2850" s="890" t="s">
        <v>208</v>
      </c>
      <c r="C2850" s="822" t="s">
        <v>751</v>
      </c>
      <c r="D2850" s="890" t="s">
        <v>1804</v>
      </c>
      <c r="E2850" s="907">
        <v>0</v>
      </c>
      <c r="F2850" s="823" t="s">
        <v>27</v>
      </c>
      <c r="G2850" s="896" t="s">
        <v>235</v>
      </c>
      <c r="H2850" s="921"/>
      <c r="I2850" s="921">
        <v>10000000</v>
      </c>
      <c r="J2850" s="921"/>
      <c r="K2850" s="921">
        <f t="shared" si="288"/>
        <v>6000000</v>
      </c>
      <c r="L2850" s="921"/>
      <c r="M2850" s="921">
        <f t="shared" si="289"/>
        <v>6000000</v>
      </c>
      <c r="N2850" s="921"/>
      <c r="O2850" s="921">
        <v>5000000</v>
      </c>
      <c r="P2850" s="921">
        <f t="shared" si="291"/>
        <v>0</v>
      </c>
      <c r="Q2850" s="921">
        <v>5000000</v>
      </c>
      <c r="R2850" s="1068">
        <f t="shared" si="290"/>
        <v>1000000</v>
      </c>
      <c r="S2850" s="827"/>
      <c r="T2850" s="822"/>
    </row>
    <row r="2851" spans="1:20" s="828" customFormat="1" ht="13.9" customHeight="1" x14ac:dyDescent="0.25">
      <c r="A2851" s="858" t="s">
        <v>272</v>
      </c>
      <c r="B2851" s="890" t="s">
        <v>228</v>
      </c>
      <c r="C2851" s="822" t="s">
        <v>498</v>
      </c>
      <c r="D2851" s="890" t="s">
        <v>1804</v>
      </c>
      <c r="E2851" s="907">
        <v>0</v>
      </c>
      <c r="F2851" s="823" t="s">
        <v>27</v>
      </c>
      <c r="G2851" s="896" t="s">
        <v>235</v>
      </c>
      <c r="H2851" s="921"/>
      <c r="I2851" s="921">
        <v>5000000</v>
      </c>
      <c r="J2851" s="921"/>
      <c r="K2851" s="921">
        <f t="shared" si="288"/>
        <v>3000000</v>
      </c>
      <c r="L2851" s="921"/>
      <c r="M2851" s="921">
        <f t="shared" si="289"/>
        <v>3000000</v>
      </c>
      <c r="N2851" s="921"/>
      <c r="O2851" s="921"/>
      <c r="P2851" s="921">
        <f t="shared" si="291"/>
        <v>3000000</v>
      </c>
      <c r="Q2851" s="921">
        <v>3000000</v>
      </c>
      <c r="R2851" s="1068">
        <f t="shared" si="290"/>
        <v>0</v>
      </c>
      <c r="S2851" s="827"/>
      <c r="T2851" s="822"/>
    </row>
    <row r="2852" spans="1:20" s="828" customFormat="1" ht="13.9" customHeight="1" x14ac:dyDescent="0.25">
      <c r="A2852" s="858" t="s">
        <v>272</v>
      </c>
      <c r="B2852" s="890" t="s">
        <v>982</v>
      </c>
      <c r="C2852" s="822" t="s">
        <v>754</v>
      </c>
      <c r="D2852" s="890" t="s">
        <v>1804</v>
      </c>
      <c r="E2852" s="907">
        <v>0</v>
      </c>
      <c r="F2852" s="823" t="s">
        <v>27</v>
      </c>
      <c r="G2852" s="896" t="s">
        <v>235</v>
      </c>
      <c r="H2852" s="921">
        <v>5000000</v>
      </c>
      <c r="I2852" s="921">
        <v>5000000</v>
      </c>
      <c r="J2852" s="921">
        <v>5000000</v>
      </c>
      <c r="K2852" s="921">
        <f t="shared" si="288"/>
        <v>3000000</v>
      </c>
      <c r="L2852" s="921"/>
      <c r="M2852" s="921">
        <f t="shared" si="289"/>
        <v>3000000</v>
      </c>
      <c r="N2852" s="921"/>
      <c r="O2852" s="921"/>
      <c r="P2852" s="921">
        <f t="shared" si="291"/>
        <v>0</v>
      </c>
      <c r="Q2852" s="921"/>
      <c r="R2852" s="1068">
        <f t="shared" si="290"/>
        <v>3000000</v>
      </c>
      <c r="S2852" s="827"/>
      <c r="T2852" s="822"/>
    </row>
    <row r="2853" spans="1:20" s="828" customFormat="1" ht="13.9" customHeight="1" x14ac:dyDescent="0.25">
      <c r="A2853" s="858" t="s">
        <v>272</v>
      </c>
      <c r="B2853" s="890" t="s">
        <v>467</v>
      </c>
      <c r="C2853" s="822" t="s">
        <v>163</v>
      </c>
      <c r="D2853" s="890" t="s">
        <v>1804</v>
      </c>
      <c r="E2853" s="907">
        <v>0</v>
      </c>
      <c r="F2853" s="823" t="s">
        <v>27</v>
      </c>
      <c r="G2853" s="896" t="s">
        <v>235</v>
      </c>
      <c r="H2853" s="921"/>
      <c r="I2853" s="921">
        <v>5000000</v>
      </c>
      <c r="J2853" s="921"/>
      <c r="K2853" s="921">
        <f t="shared" si="288"/>
        <v>3000000</v>
      </c>
      <c r="L2853" s="921"/>
      <c r="M2853" s="921">
        <f t="shared" si="289"/>
        <v>3000000</v>
      </c>
      <c r="N2853" s="921"/>
      <c r="O2853" s="921"/>
      <c r="P2853" s="921"/>
      <c r="Q2853" s="921"/>
      <c r="R2853" s="1068">
        <f t="shared" si="290"/>
        <v>3000000</v>
      </c>
      <c r="S2853" s="827"/>
      <c r="T2853" s="822"/>
    </row>
    <row r="2854" spans="1:20" s="828" customFormat="1" ht="13.9" customHeight="1" x14ac:dyDescent="0.25">
      <c r="A2854" s="858" t="s">
        <v>272</v>
      </c>
      <c r="B2854" s="887"/>
      <c r="C2854" s="833" t="s">
        <v>26</v>
      </c>
      <c r="D2854" s="887"/>
      <c r="E2854" s="897"/>
      <c r="F2854" s="887"/>
      <c r="G2854" s="898"/>
      <c r="H2854" s="1046">
        <f>SUM(H2839:H2853)</f>
        <v>50000000</v>
      </c>
      <c r="I2854" s="988">
        <f>SUM(I2839:I2853)</f>
        <v>450000000</v>
      </c>
      <c r="J2854" s="1046">
        <f>SUM(J2839:J2853)</f>
        <v>50000000</v>
      </c>
      <c r="K2854" s="1046">
        <f>SUM(K2839:K2853)</f>
        <v>270000000</v>
      </c>
      <c r="L2854" s="768"/>
      <c r="M2854" s="768">
        <f>SUM(M2839:M2853)</f>
        <v>270000000</v>
      </c>
      <c r="N2854" s="768"/>
      <c r="O2854" s="899">
        <f>SUM(O2839:O2853)</f>
        <v>50000000</v>
      </c>
      <c r="P2854" s="899">
        <f>SUM(P2839:P2853)</f>
        <v>100000000</v>
      </c>
      <c r="Q2854" s="899">
        <f>SUM(Q2839:Q2853)</f>
        <v>150000000</v>
      </c>
      <c r="R2854" s="1093">
        <f t="shared" si="290"/>
        <v>120000000</v>
      </c>
      <c r="S2854" s="908"/>
      <c r="T2854" s="1003"/>
    </row>
    <row r="2855" spans="1:20" s="828" customFormat="1" ht="13.9" customHeight="1" x14ac:dyDescent="0.25">
      <c r="B2855" s="888"/>
      <c r="C2855" s="842"/>
      <c r="D2855" s="888"/>
      <c r="E2855" s="902"/>
      <c r="F2855" s="888"/>
      <c r="G2855" s="903"/>
      <c r="H2855" s="924"/>
      <c r="I2855" s="924"/>
      <c r="J2855" s="924"/>
      <c r="K2855" s="924"/>
      <c r="L2855" s="771"/>
      <c r="M2855" s="771"/>
      <c r="N2855" s="771"/>
      <c r="O2855" s="771"/>
      <c r="P2855" s="771"/>
      <c r="Q2855" s="771"/>
      <c r="R2855" s="1075"/>
      <c r="S2855" s="904"/>
    </row>
    <row r="2856" spans="1:20" ht="13.9" customHeight="1" x14ac:dyDescent="0.25">
      <c r="B2856" s="1238" t="s">
        <v>2128</v>
      </c>
      <c r="C2856" s="1238"/>
      <c r="D2856" s="1238"/>
      <c r="E2856" s="1238"/>
      <c r="F2856" s="1238"/>
      <c r="G2856" s="1238"/>
      <c r="H2856" s="1238"/>
      <c r="I2856" s="1238"/>
      <c r="J2856" s="1238"/>
      <c r="K2856" s="1238"/>
      <c r="L2856" s="1238"/>
      <c r="M2856" s="1238"/>
      <c r="N2856" s="1238"/>
      <c r="O2856" s="1238"/>
      <c r="P2856" s="1238"/>
      <c r="Q2856" s="1238"/>
      <c r="R2856" s="1238"/>
      <c r="S2856" s="1238"/>
    </row>
    <row r="2857" spans="1:20" ht="13.9" customHeight="1" x14ac:dyDescent="0.25">
      <c r="B2857" s="881" t="s">
        <v>1864</v>
      </c>
      <c r="C2857" s="882"/>
      <c r="D2857" s="883"/>
      <c r="E2857" s="883"/>
      <c r="F2857" s="883"/>
      <c r="G2857" s="883"/>
      <c r="H2857" s="884"/>
      <c r="I2857" s="884"/>
      <c r="J2857" s="884"/>
      <c r="K2857" s="884"/>
      <c r="L2857" s="884"/>
      <c r="M2857" s="885"/>
      <c r="N2857" s="884"/>
      <c r="O2857" s="884"/>
      <c r="P2857" s="884"/>
      <c r="Q2857" s="884"/>
      <c r="R2857" s="1074"/>
      <c r="S2857" s="886"/>
    </row>
    <row r="2858" spans="1:20" s="802" customFormat="1" ht="27" customHeight="1" x14ac:dyDescent="0.25">
      <c r="B2858" s="1234" t="s">
        <v>970</v>
      </c>
      <c r="C2858" s="1239" t="s">
        <v>938</v>
      </c>
      <c r="D2858" s="1236" t="s">
        <v>1024</v>
      </c>
      <c r="E2858" s="1230" t="s">
        <v>1025</v>
      </c>
      <c r="F2858" s="1236" t="s">
        <v>1026</v>
      </c>
      <c r="G2858" s="1232" t="s">
        <v>1027</v>
      </c>
      <c r="H2858" s="803" t="s">
        <v>1862</v>
      </c>
      <c r="I2858" s="804" t="s">
        <v>1833</v>
      </c>
      <c r="J2858" s="803" t="s">
        <v>1862</v>
      </c>
      <c r="K2858" s="1228" t="s">
        <v>1948</v>
      </c>
      <c r="L2858" s="1228" t="s">
        <v>1947</v>
      </c>
      <c r="M2858" s="805" t="s">
        <v>1818</v>
      </c>
      <c r="N2858" s="1228" t="s">
        <v>1819</v>
      </c>
      <c r="O2858" s="806" t="s">
        <v>2115</v>
      </c>
      <c r="P2858" s="1090" t="s">
        <v>2135</v>
      </c>
      <c r="Q2858" s="1090" t="s">
        <v>2136</v>
      </c>
      <c r="R2858" s="1065" t="s">
        <v>2132</v>
      </c>
      <c r="S2858" s="807" t="s">
        <v>1850</v>
      </c>
      <c r="T2858" s="1110" t="s">
        <v>1028</v>
      </c>
    </row>
    <row r="2859" spans="1:20" s="802" customFormat="1" x14ac:dyDescent="0.25">
      <c r="B2859" s="1235"/>
      <c r="C2859" s="1240"/>
      <c r="D2859" s="1237"/>
      <c r="E2859" s="1231"/>
      <c r="F2859" s="1237"/>
      <c r="G2859" s="1233"/>
      <c r="H2859" s="808"/>
      <c r="I2859" s="808" t="s">
        <v>939</v>
      </c>
      <c r="J2859" s="808"/>
      <c r="K2859" s="1229"/>
      <c r="L2859" s="1229"/>
      <c r="M2859" s="809" t="s">
        <v>939</v>
      </c>
      <c r="N2859" s="1229"/>
      <c r="O2859" s="808" t="s">
        <v>939</v>
      </c>
      <c r="P2859" s="808" t="s">
        <v>939</v>
      </c>
      <c r="Q2859" s="808" t="s">
        <v>939</v>
      </c>
      <c r="R2859" s="1144" t="s">
        <v>939</v>
      </c>
      <c r="S2859" s="1145"/>
      <c r="T2859" s="1102"/>
    </row>
    <row r="2860" spans="1:20" ht="13.9" customHeight="1" x14ac:dyDescent="0.25">
      <c r="A2860" s="858" t="s">
        <v>273</v>
      </c>
      <c r="B2860" s="825" t="s">
        <v>25</v>
      </c>
      <c r="C2860" s="822" t="s">
        <v>59</v>
      </c>
      <c r="D2860" s="890" t="s">
        <v>1804</v>
      </c>
      <c r="E2860" s="968">
        <v>0</v>
      </c>
      <c r="F2860" s="816" t="s">
        <v>27</v>
      </c>
      <c r="G2860" s="817" t="s">
        <v>266</v>
      </c>
      <c r="H2860" s="1006">
        <v>5000000</v>
      </c>
      <c r="I2860" s="1006">
        <v>18000000</v>
      </c>
      <c r="J2860" s="1006">
        <v>5000000</v>
      </c>
      <c r="K2860" s="921">
        <f t="shared" ref="K2860:K2866" si="292">M2860-L2860</f>
        <v>9000000</v>
      </c>
      <c r="L2860" s="830"/>
      <c r="M2860" s="826">
        <f>I2860/2</f>
        <v>9000000</v>
      </c>
      <c r="N2860" s="830"/>
      <c r="O2860" s="830">
        <v>5000000</v>
      </c>
      <c r="P2860" s="830">
        <f>Q2860-O2860</f>
        <v>0</v>
      </c>
      <c r="Q2860" s="830">
        <v>5000000</v>
      </c>
      <c r="R2860" s="1099">
        <f>M2860-Q2860</f>
        <v>4000000</v>
      </c>
      <c r="S2860" s="1002"/>
      <c r="T2860" s="1146"/>
    </row>
    <row r="2861" spans="1:20" ht="13.9" customHeight="1" x14ac:dyDescent="0.25">
      <c r="A2861" s="858" t="s">
        <v>273</v>
      </c>
      <c r="B2861" s="812" t="s">
        <v>2</v>
      </c>
      <c r="C2861" s="822" t="s">
        <v>60</v>
      </c>
      <c r="D2861" s="890" t="s">
        <v>1804</v>
      </c>
      <c r="E2861" s="968">
        <v>0</v>
      </c>
      <c r="F2861" s="816" t="s">
        <v>27</v>
      </c>
      <c r="G2861" s="817" t="s">
        <v>266</v>
      </c>
      <c r="H2861" s="1006"/>
      <c r="I2861" s="1006">
        <v>8000000</v>
      </c>
      <c r="J2861" s="1006"/>
      <c r="K2861" s="921">
        <f t="shared" si="292"/>
        <v>4000000</v>
      </c>
      <c r="L2861" s="830"/>
      <c r="M2861" s="826">
        <f>I2861/2</f>
        <v>4000000</v>
      </c>
      <c r="N2861" s="830"/>
      <c r="O2861" s="830"/>
      <c r="P2861" s="830"/>
      <c r="Q2861" s="830"/>
      <c r="R2861" s="1068">
        <f t="shared" ref="R2861:R2867" si="293">M2861-Q2861</f>
        <v>4000000</v>
      </c>
      <c r="S2861" s="820"/>
      <c r="T2861" s="1147"/>
    </row>
    <row r="2862" spans="1:20" ht="13.9" customHeight="1" x14ac:dyDescent="0.25">
      <c r="A2862" s="858" t="s">
        <v>273</v>
      </c>
      <c r="B2862" s="812" t="s">
        <v>3</v>
      </c>
      <c r="C2862" s="822" t="s">
        <v>4</v>
      </c>
      <c r="D2862" s="890" t="s">
        <v>1804</v>
      </c>
      <c r="E2862" s="968">
        <v>0</v>
      </c>
      <c r="F2862" s="816" t="s">
        <v>27</v>
      </c>
      <c r="G2862" s="817" t="s">
        <v>266</v>
      </c>
      <c r="H2862" s="1006">
        <v>3000000</v>
      </c>
      <c r="I2862" s="1006">
        <v>18000000</v>
      </c>
      <c r="J2862" s="1006">
        <v>3000000</v>
      </c>
      <c r="K2862" s="921">
        <f t="shared" si="292"/>
        <v>9000000</v>
      </c>
      <c r="L2862" s="830"/>
      <c r="M2862" s="826">
        <f t="shared" ref="M2862:M2865" si="294">I2862/2</f>
        <v>9000000</v>
      </c>
      <c r="N2862" s="830"/>
      <c r="O2862" s="830">
        <v>3000000</v>
      </c>
      <c r="P2862" s="830">
        <f>Q2862-O2862</f>
        <v>5000000</v>
      </c>
      <c r="Q2862" s="830">
        <v>8000000</v>
      </c>
      <c r="R2862" s="1068">
        <f t="shared" si="293"/>
        <v>1000000</v>
      </c>
      <c r="S2862" s="820"/>
      <c r="T2862" s="1147"/>
    </row>
    <row r="2863" spans="1:20" ht="13.9" customHeight="1" x14ac:dyDescent="0.25">
      <c r="A2863" s="858" t="s">
        <v>273</v>
      </c>
      <c r="B2863" s="812" t="s">
        <v>52</v>
      </c>
      <c r="C2863" s="822" t="s">
        <v>53</v>
      </c>
      <c r="D2863" s="890" t="s">
        <v>1804</v>
      </c>
      <c r="E2863" s="968">
        <v>0</v>
      </c>
      <c r="F2863" s="816" t="s">
        <v>27</v>
      </c>
      <c r="G2863" s="817" t="s">
        <v>266</v>
      </c>
      <c r="H2863" s="1006"/>
      <c r="I2863" s="1006">
        <v>8000000</v>
      </c>
      <c r="J2863" s="1006"/>
      <c r="K2863" s="921">
        <f t="shared" si="292"/>
        <v>4000000</v>
      </c>
      <c r="L2863" s="830"/>
      <c r="M2863" s="826">
        <f t="shared" si="294"/>
        <v>4000000</v>
      </c>
      <c r="N2863" s="830"/>
      <c r="O2863" s="830"/>
      <c r="P2863" s="830"/>
      <c r="Q2863" s="830"/>
      <c r="R2863" s="1068">
        <f t="shared" si="293"/>
        <v>4000000</v>
      </c>
      <c r="S2863" s="820"/>
      <c r="T2863" s="1147"/>
    </row>
    <row r="2864" spans="1:20" ht="13.9" customHeight="1" x14ac:dyDescent="0.25">
      <c r="A2864" s="858" t="s">
        <v>273</v>
      </c>
      <c r="B2864" s="812" t="s">
        <v>32</v>
      </c>
      <c r="C2864" s="822" t="s">
        <v>33</v>
      </c>
      <c r="D2864" s="890" t="s">
        <v>1804</v>
      </c>
      <c r="E2864" s="968">
        <v>0</v>
      </c>
      <c r="F2864" s="816" t="s">
        <v>27</v>
      </c>
      <c r="G2864" s="817" t="s">
        <v>266</v>
      </c>
      <c r="H2864" s="1006">
        <v>2000000</v>
      </c>
      <c r="I2864" s="1006">
        <v>16000000</v>
      </c>
      <c r="J2864" s="1006">
        <v>2000000</v>
      </c>
      <c r="K2864" s="921">
        <f t="shared" si="292"/>
        <v>8000000</v>
      </c>
      <c r="L2864" s="830"/>
      <c r="M2864" s="826">
        <f t="shared" si="294"/>
        <v>8000000</v>
      </c>
      <c r="N2864" s="830"/>
      <c r="O2864" s="830">
        <v>2000000</v>
      </c>
      <c r="P2864" s="830">
        <f>Q2864-O2864</f>
        <v>5000000</v>
      </c>
      <c r="Q2864" s="830">
        <v>7000000</v>
      </c>
      <c r="R2864" s="1068">
        <f t="shared" si="293"/>
        <v>1000000</v>
      </c>
      <c r="S2864" s="820"/>
      <c r="T2864" s="1147"/>
    </row>
    <row r="2865" spans="1:20" ht="13.9" customHeight="1" x14ac:dyDescent="0.25">
      <c r="A2865" s="858" t="s">
        <v>273</v>
      </c>
      <c r="B2865" s="812" t="s">
        <v>15</v>
      </c>
      <c r="C2865" s="822" t="s">
        <v>436</v>
      </c>
      <c r="D2865" s="890" t="s">
        <v>1804</v>
      </c>
      <c r="E2865" s="968">
        <v>0</v>
      </c>
      <c r="F2865" s="816" t="s">
        <v>27</v>
      </c>
      <c r="G2865" s="817" t="s">
        <v>266</v>
      </c>
      <c r="H2865" s="1006"/>
      <c r="I2865" s="1006">
        <v>11000000</v>
      </c>
      <c r="J2865" s="1006"/>
      <c r="K2865" s="921">
        <f t="shared" si="292"/>
        <v>5500000</v>
      </c>
      <c r="L2865" s="830"/>
      <c r="M2865" s="826">
        <f t="shared" si="294"/>
        <v>5500000</v>
      </c>
      <c r="N2865" s="830"/>
      <c r="O2865" s="830"/>
      <c r="P2865" s="830"/>
      <c r="Q2865" s="830"/>
      <c r="R2865" s="1068">
        <f t="shared" si="293"/>
        <v>5500000</v>
      </c>
      <c r="S2865" s="820"/>
      <c r="T2865" s="1147"/>
    </row>
    <row r="2866" spans="1:20" ht="13.9" customHeight="1" x14ac:dyDescent="0.25">
      <c r="A2866" s="858" t="s">
        <v>273</v>
      </c>
      <c r="B2866" s="812" t="s">
        <v>19</v>
      </c>
      <c r="C2866" s="822" t="s">
        <v>20</v>
      </c>
      <c r="D2866" s="890" t="s">
        <v>1804</v>
      </c>
      <c r="E2866" s="968">
        <v>0</v>
      </c>
      <c r="F2866" s="816" t="s">
        <v>27</v>
      </c>
      <c r="G2866" s="817" t="s">
        <v>266</v>
      </c>
      <c r="H2866" s="1006"/>
      <c r="I2866" s="1006">
        <v>400000</v>
      </c>
      <c r="J2866" s="1006"/>
      <c r="K2866" s="921">
        <f t="shared" si="292"/>
        <v>500000</v>
      </c>
      <c r="L2866" s="830"/>
      <c r="M2866" s="826">
        <v>500000</v>
      </c>
      <c r="N2866" s="830"/>
      <c r="O2866" s="830"/>
      <c r="P2866" s="830"/>
      <c r="Q2866" s="830"/>
      <c r="R2866" s="1068">
        <f t="shared" si="293"/>
        <v>500000</v>
      </c>
      <c r="S2866" s="820"/>
      <c r="T2866" s="1147"/>
    </row>
    <row r="2867" spans="1:20" ht="13.9" customHeight="1" x14ac:dyDescent="0.25">
      <c r="A2867" s="858" t="s">
        <v>273</v>
      </c>
      <c r="B2867" s="832"/>
      <c r="C2867" s="833" t="s">
        <v>312</v>
      </c>
      <c r="D2867" s="834"/>
      <c r="E2867" s="835"/>
      <c r="F2867" s="836"/>
      <c r="G2867" s="916"/>
      <c r="H2867" s="992">
        <f>SUM(H2860:H2866)</f>
        <v>10000000</v>
      </c>
      <c r="I2867" s="992">
        <f>SUM(I2860:I2866)</f>
        <v>79400000</v>
      </c>
      <c r="J2867" s="992">
        <f>SUM(J2860:J2866)</f>
        <v>10000000</v>
      </c>
      <c r="K2867" s="992">
        <f>SUM(K2860:K2866)</f>
        <v>40000000</v>
      </c>
      <c r="L2867" s="992"/>
      <c r="M2867" s="993">
        <f>SUM(M2860:M2866)</f>
        <v>40000000</v>
      </c>
      <c r="N2867" s="992"/>
      <c r="O2867" s="1024">
        <f>SUM(O2860:O2866)</f>
        <v>10000000</v>
      </c>
      <c r="P2867" s="1024">
        <f>SUM(P2860:P2866)</f>
        <v>10000000</v>
      </c>
      <c r="Q2867" s="1024">
        <f>SUM(Q2860:Q2866)</f>
        <v>20000000</v>
      </c>
      <c r="R2867" s="1093">
        <f t="shared" si="293"/>
        <v>20000000</v>
      </c>
      <c r="S2867" s="840"/>
      <c r="T2867" s="1148"/>
    </row>
    <row r="2868" spans="1:20" ht="13.9" customHeight="1" x14ac:dyDescent="0.25">
      <c r="A2868" s="858"/>
      <c r="B2868" s="841"/>
      <c r="C2868" s="842"/>
      <c r="D2868" s="843"/>
      <c r="E2868" s="844"/>
      <c r="F2868" s="845"/>
      <c r="G2868" s="917"/>
      <c r="H2868" s="929"/>
      <c r="I2868" s="929"/>
      <c r="J2868" s="929"/>
      <c r="K2868" s="929"/>
      <c r="L2868" s="929"/>
      <c r="M2868" s="1047"/>
      <c r="N2868" s="929"/>
      <c r="O2868" s="1047"/>
      <c r="P2868" s="1047"/>
      <c r="Q2868" s="1047"/>
      <c r="R2868" s="1082"/>
      <c r="S2868" s="848"/>
    </row>
    <row r="2869" spans="1:20" ht="13.9" customHeight="1" x14ac:dyDescent="0.25">
      <c r="A2869" s="858"/>
      <c r="B2869" s="841"/>
      <c r="C2869" s="842"/>
      <c r="D2869" s="843"/>
      <c r="E2869" s="844"/>
      <c r="F2869" s="845"/>
      <c r="G2869" s="917"/>
      <c r="H2869" s="929"/>
      <c r="I2869" s="929"/>
      <c r="J2869" s="929"/>
      <c r="K2869" s="929"/>
      <c r="L2869" s="929"/>
      <c r="M2869" s="1047"/>
      <c r="N2869" s="929"/>
      <c r="O2869" s="1047"/>
      <c r="P2869" s="1047"/>
      <c r="Q2869" s="1047"/>
      <c r="R2869" s="1082"/>
      <c r="S2869" s="848"/>
    </row>
    <row r="2870" spans="1:20" ht="13.9" customHeight="1" x14ac:dyDescent="0.25">
      <c r="A2870" s="858"/>
      <c r="B2870" s="841"/>
      <c r="C2870" s="842"/>
      <c r="D2870" s="843"/>
      <c r="E2870" s="844"/>
      <c r="F2870" s="845"/>
      <c r="G2870" s="917"/>
      <c r="H2870" s="929"/>
      <c r="I2870" s="929"/>
      <c r="J2870" s="929"/>
      <c r="K2870" s="929"/>
      <c r="L2870" s="929"/>
      <c r="M2870" s="1047"/>
      <c r="N2870" s="929"/>
      <c r="O2870" s="1047"/>
      <c r="P2870" s="1047"/>
      <c r="Q2870" s="1047"/>
      <c r="R2870" s="1082"/>
      <c r="S2870" s="848"/>
    </row>
    <row r="2871" spans="1:20" ht="13.9" customHeight="1" x14ac:dyDescent="0.25">
      <c r="A2871" s="858"/>
      <c r="B2871" s="841"/>
      <c r="C2871" s="842"/>
      <c r="D2871" s="843"/>
      <c r="E2871" s="844"/>
      <c r="F2871" s="845"/>
      <c r="G2871" s="917"/>
      <c r="H2871" s="929"/>
      <c r="I2871" s="929"/>
      <c r="J2871" s="929"/>
      <c r="K2871" s="929"/>
      <c r="L2871" s="929"/>
      <c r="M2871" s="1047"/>
      <c r="N2871" s="929"/>
      <c r="O2871" s="1047"/>
      <c r="P2871" s="1047"/>
      <c r="Q2871" s="1047"/>
      <c r="R2871" s="1082"/>
      <c r="S2871" s="848"/>
    </row>
    <row r="2872" spans="1:20" x14ac:dyDescent="0.25">
      <c r="A2872" s="858"/>
      <c r="B2872" s="841"/>
      <c r="C2872" s="842"/>
      <c r="D2872" s="843"/>
      <c r="E2872" s="844"/>
      <c r="F2872" s="845"/>
      <c r="G2872" s="917"/>
      <c r="H2872" s="929"/>
      <c r="I2872" s="929"/>
      <c r="J2872" s="929"/>
      <c r="K2872" s="929"/>
      <c r="L2872" s="929"/>
      <c r="M2872" s="1047"/>
      <c r="N2872" s="929"/>
      <c r="O2872" s="929"/>
      <c r="P2872" s="929"/>
      <c r="Q2872" s="929"/>
      <c r="R2872" s="1079"/>
      <c r="S2872" s="848"/>
    </row>
    <row r="2873" spans="1:20" x14ac:dyDescent="0.25">
      <c r="B2873" s="1238" t="s">
        <v>2128</v>
      </c>
      <c r="C2873" s="1238"/>
      <c r="D2873" s="1238"/>
      <c r="E2873" s="1238"/>
      <c r="F2873" s="1238"/>
      <c r="G2873" s="1238"/>
      <c r="H2873" s="1238"/>
      <c r="I2873" s="1238"/>
      <c r="J2873" s="1238"/>
      <c r="K2873" s="1238"/>
      <c r="L2873" s="1238"/>
      <c r="M2873" s="1238"/>
      <c r="N2873" s="1238"/>
      <c r="O2873" s="1238"/>
      <c r="P2873" s="1238"/>
      <c r="Q2873" s="1238"/>
      <c r="R2873" s="1238"/>
      <c r="S2873" s="1238"/>
    </row>
    <row r="2874" spans="1:20" x14ac:dyDescent="0.25">
      <c r="B2874" s="881" t="s">
        <v>1630</v>
      </c>
      <c r="C2874" s="882"/>
      <c r="D2874" s="883"/>
      <c r="E2874" s="883"/>
      <c r="F2874" s="883"/>
      <c r="G2874" s="883"/>
      <c r="H2874" s="884"/>
      <c r="I2874" s="884"/>
      <c r="J2874" s="884"/>
      <c r="K2874" s="884"/>
      <c r="L2874" s="884"/>
      <c r="M2874" s="885"/>
      <c r="N2874" s="884"/>
      <c r="O2874" s="884"/>
      <c r="P2874" s="884"/>
      <c r="Q2874" s="884"/>
      <c r="R2874" s="1074"/>
      <c r="S2874" s="886"/>
    </row>
    <row r="2875" spans="1:20" s="802" customFormat="1" ht="30" x14ac:dyDescent="0.25">
      <c r="B2875" s="1241" t="s">
        <v>970</v>
      </c>
      <c r="C2875" s="1236" t="s">
        <v>938</v>
      </c>
      <c r="D2875" s="1236" t="s">
        <v>1024</v>
      </c>
      <c r="E2875" s="1230" t="s">
        <v>1025</v>
      </c>
      <c r="F2875" s="1236" t="s">
        <v>1026</v>
      </c>
      <c r="G2875" s="1232" t="s">
        <v>1027</v>
      </c>
      <c r="H2875" s="803" t="s">
        <v>1862</v>
      </c>
      <c r="I2875" s="804" t="s">
        <v>1833</v>
      </c>
      <c r="J2875" s="803" t="s">
        <v>1862</v>
      </c>
      <c r="K2875" s="1228" t="s">
        <v>1948</v>
      </c>
      <c r="L2875" s="1228" t="s">
        <v>1947</v>
      </c>
      <c r="M2875" s="805" t="s">
        <v>1818</v>
      </c>
      <c r="N2875" s="1228" t="s">
        <v>1819</v>
      </c>
      <c r="O2875" s="806" t="s">
        <v>2115</v>
      </c>
      <c r="P2875" s="1090" t="s">
        <v>2135</v>
      </c>
      <c r="Q2875" s="1090" t="s">
        <v>2136</v>
      </c>
      <c r="R2875" s="1065" t="s">
        <v>2132</v>
      </c>
      <c r="S2875" s="807" t="s">
        <v>1850</v>
      </c>
      <c r="T2875" s="1110" t="s">
        <v>1028</v>
      </c>
    </row>
    <row r="2876" spans="1:20" s="802" customFormat="1" x14ac:dyDescent="0.25">
      <c r="B2876" s="1242"/>
      <c r="C2876" s="1237"/>
      <c r="D2876" s="1237"/>
      <c r="E2876" s="1231"/>
      <c r="F2876" s="1237"/>
      <c r="G2876" s="1233"/>
      <c r="H2876" s="808"/>
      <c r="I2876" s="808" t="s">
        <v>939</v>
      </c>
      <c r="J2876" s="808"/>
      <c r="K2876" s="1229"/>
      <c r="L2876" s="1229"/>
      <c r="M2876" s="809" t="s">
        <v>939</v>
      </c>
      <c r="N2876" s="1229"/>
      <c r="O2876" s="808" t="s">
        <v>939</v>
      </c>
      <c r="P2876" s="808" t="s">
        <v>939</v>
      </c>
      <c r="Q2876" s="808" t="s">
        <v>939</v>
      </c>
      <c r="R2876" s="1066" t="s">
        <v>939</v>
      </c>
      <c r="S2876" s="810"/>
      <c r="T2876" s="1102"/>
    </row>
    <row r="2877" spans="1:20" x14ac:dyDescent="0.25">
      <c r="A2877" s="858" t="s">
        <v>274</v>
      </c>
      <c r="B2877" s="812" t="s">
        <v>24</v>
      </c>
      <c r="C2877" s="813" t="s">
        <v>290</v>
      </c>
      <c r="D2877" s="814" t="s">
        <v>1</v>
      </c>
      <c r="E2877" s="968">
        <v>0</v>
      </c>
      <c r="F2877" s="816" t="s">
        <v>27</v>
      </c>
      <c r="G2877" s="817" t="s">
        <v>266</v>
      </c>
      <c r="H2877" s="1007">
        <v>112210570</v>
      </c>
      <c r="I2877" s="1007">
        <v>303127020</v>
      </c>
      <c r="J2877" s="1007">
        <v>112210570</v>
      </c>
      <c r="K2877" s="1008">
        <f t="shared" ref="K2877:K2887" si="295">M2877-L2877</f>
        <v>303127020</v>
      </c>
      <c r="L2877" s="818"/>
      <c r="M2877" s="819">
        <v>303127020</v>
      </c>
      <c r="N2877" s="818"/>
      <c r="O2877" s="818">
        <v>135294354</v>
      </c>
      <c r="P2877" s="818">
        <f>Q2877-O2877</f>
        <v>66217017.699999988</v>
      </c>
      <c r="Q2877" s="818">
        <v>201511371.69999999</v>
      </c>
      <c r="R2877" s="1068">
        <f t="shared" ref="R2877" si="296">M2877-Q2877</f>
        <v>101615648.30000001</v>
      </c>
      <c r="S2877" s="909"/>
      <c r="T2877" s="1117"/>
    </row>
    <row r="2878" spans="1:20" x14ac:dyDescent="0.25">
      <c r="A2878" s="858" t="s">
        <v>274</v>
      </c>
      <c r="B2878" s="825" t="s">
        <v>25</v>
      </c>
      <c r="C2878" s="822" t="s">
        <v>59</v>
      </c>
      <c r="D2878" s="890" t="s">
        <v>1804</v>
      </c>
      <c r="E2878" s="968">
        <v>0</v>
      </c>
      <c r="F2878" s="816" t="s">
        <v>27</v>
      </c>
      <c r="G2878" s="817" t="s">
        <v>266</v>
      </c>
      <c r="H2878" s="1006"/>
      <c r="I2878" s="1006">
        <v>1650000</v>
      </c>
      <c r="J2878" s="1006"/>
      <c r="K2878" s="921">
        <f t="shared" si="295"/>
        <v>1050000</v>
      </c>
      <c r="L2878" s="830"/>
      <c r="M2878" s="826">
        <v>1050000</v>
      </c>
      <c r="N2878" s="830"/>
      <c r="O2878" s="830"/>
      <c r="P2878" s="830"/>
      <c r="Q2878" s="830"/>
      <c r="R2878" s="1068"/>
      <c r="S2878" s="820"/>
      <c r="T2878" s="1104"/>
    </row>
    <row r="2879" spans="1:20" x14ac:dyDescent="0.25">
      <c r="A2879" s="858" t="s">
        <v>274</v>
      </c>
      <c r="B2879" s="812" t="s">
        <v>2</v>
      </c>
      <c r="C2879" s="822" t="s">
        <v>60</v>
      </c>
      <c r="D2879" s="890" t="s">
        <v>1804</v>
      </c>
      <c r="E2879" s="968">
        <v>0</v>
      </c>
      <c r="F2879" s="816" t="s">
        <v>27</v>
      </c>
      <c r="G2879" s="817" t="s">
        <v>266</v>
      </c>
      <c r="H2879" s="1006"/>
      <c r="I2879" s="1006">
        <v>900000</v>
      </c>
      <c r="J2879" s="1006"/>
      <c r="K2879" s="921">
        <f t="shared" si="295"/>
        <v>500000</v>
      </c>
      <c r="L2879" s="830"/>
      <c r="M2879" s="826">
        <v>500000</v>
      </c>
      <c r="N2879" s="830"/>
      <c r="O2879" s="830"/>
      <c r="P2879" s="830"/>
      <c r="Q2879" s="830"/>
      <c r="R2879" s="1068"/>
      <c r="S2879" s="820"/>
      <c r="T2879" s="1104"/>
    </row>
    <row r="2880" spans="1:20" x14ac:dyDescent="0.25">
      <c r="A2880" s="858" t="s">
        <v>274</v>
      </c>
      <c r="B2880" s="812" t="s">
        <v>67</v>
      </c>
      <c r="C2880" s="822" t="s">
        <v>92</v>
      </c>
      <c r="D2880" s="890" t="s">
        <v>1804</v>
      </c>
      <c r="E2880" s="968">
        <v>0</v>
      </c>
      <c r="F2880" s="816" t="s">
        <v>27</v>
      </c>
      <c r="G2880" s="817" t="s">
        <v>266</v>
      </c>
      <c r="H2880" s="1006"/>
      <c r="I2880" s="1006">
        <v>525000</v>
      </c>
      <c r="J2880" s="1006"/>
      <c r="K2880" s="921">
        <f t="shared" si="295"/>
        <v>325000</v>
      </c>
      <c r="L2880" s="830"/>
      <c r="M2880" s="826">
        <v>325000</v>
      </c>
      <c r="N2880" s="830"/>
      <c r="O2880" s="830"/>
      <c r="P2880" s="830"/>
      <c r="Q2880" s="830"/>
      <c r="R2880" s="1068"/>
      <c r="S2880" s="820"/>
      <c r="T2880" s="1104"/>
    </row>
    <row r="2881" spans="1:20" x14ac:dyDescent="0.25">
      <c r="A2881" s="858" t="s">
        <v>274</v>
      </c>
      <c r="B2881" s="812" t="s">
        <v>3</v>
      </c>
      <c r="C2881" s="822" t="s">
        <v>4</v>
      </c>
      <c r="D2881" s="890" t="s">
        <v>1804</v>
      </c>
      <c r="E2881" s="968">
        <v>0</v>
      </c>
      <c r="F2881" s="816" t="s">
        <v>27</v>
      </c>
      <c r="G2881" s="817" t="s">
        <v>266</v>
      </c>
      <c r="H2881" s="1006"/>
      <c r="I2881" s="1006">
        <v>795000</v>
      </c>
      <c r="J2881" s="1006"/>
      <c r="K2881" s="921">
        <f t="shared" si="295"/>
        <v>495000</v>
      </c>
      <c r="L2881" s="830"/>
      <c r="M2881" s="826">
        <v>495000</v>
      </c>
      <c r="N2881" s="830"/>
      <c r="O2881" s="830"/>
      <c r="P2881" s="830"/>
      <c r="Q2881" s="830"/>
      <c r="R2881" s="1068"/>
      <c r="S2881" s="820"/>
      <c r="T2881" s="1104"/>
    </row>
    <row r="2882" spans="1:20" x14ac:dyDescent="0.25">
      <c r="A2882" s="858" t="s">
        <v>274</v>
      </c>
      <c r="B2882" s="812" t="s">
        <v>7</v>
      </c>
      <c r="C2882" s="822" t="s">
        <v>8</v>
      </c>
      <c r="D2882" s="890" t="s">
        <v>1804</v>
      </c>
      <c r="E2882" s="968">
        <v>0</v>
      </c>
      <c r="F2882" s="816" t="s">
        <v>27</v>
      </c>
      <c r="G2882" s="817" t="s">
        <v>266</v>
      </c>
      <c r="H2882" s="1006"/>
      <c r="I2882" s="1006">
        <v>700000</v>
      </c>
      <c r="J2882" s="1006"/>
      <c r="K2882" s="921">
        <f t="shared" si="295"/>
        <v>500000</v>
      </c>
      <c r="L2882" s="830"/>
      <c r="M2882" s="826">
        <v>500000</v>
      </c>
      <c r="N2882" s="830"/>
      <c r="O2882" s="830"/>
      <c r="P2882" s="830"/>
      <c r="Q2882" s="830"/>
      <c r="R2882" s="1068"/>
      <c r="S2882" s="820"/>
      <c r="T2882" s="1104"/>
    </row>
    <row r="2883" spans="1:20" x14ac:dyDescent="0.25">
      <c r="A2883" s="858" t="s">
        <v>274</v>
      </c>
      <c r="B2883" s="812" t="s">
        <v>9</v>
      </c>
      <c r="C2883" s="822" t="s">
        <v>10</v>
      </c>
      <c r="D2883" s="890" t="s">
        <v>1804</v>
      </c>
      <c r="E2883" s="968">
        <v>0</v>
      </c>
      <c r="F2883" s="816" t="s">
        <v>27</v>
      </c>
      <c r="G2883" s="817" t="s">
        <v>266</v>
      </c>
      <c r="H2883" s="1006"/>
      <c r="I2883" s="1006">
        <v>110000</v>
      </c>
      <c r="J2883" s="1006"/>
      <c r="K2883" s="921">
        <f t="shared" si="295"/>
        <v>110000</v>
      </c>
      <c r="L2883" s="830"/>
      <c r="M2883" s="826">
        <v>110000</v>
      </c>
      <c r="N2883" s="830"/>
      <c r="O2883" s="830"/>
      <c r="P2883" s="830"/>
      <c r="Q2883" s="830"/>
      <c r="R2883" s="1068"/>
      <c r="S2883" s="820"/>
      <c r="T2883" s="1104"/>
    </row>
    <row r="2884" spans="1:20" x14ac:dyDescent="0.25">
      <c r="A2884" s="858" t="s">
        <v>274</v>
      </c>
      <c r="B2884" s="812" t="s">
        <v>15</v>
      </c>
      <c r="C2884" s="822" t="s">
        <v>436</v>
      </c>
      <c r="D2884" s="890" t="s">
        <v>1804</v>
      </c>
      <c r="E2884" s="968">
        <v>0</v>
      </c>
      <c r="F2884" s="816" t="s">
        <v>27</v>
      </c>
      <c r="G2884" s="817" t="s">
        <v>266</v>
      </c>
      <c r="H2884" s="1006"/>
      <c r="I2884" s="1006">
        <v>675000</v>
      </c>
      <c r="J2884" s="1006"/>
      <c r="K2884" s="921">
        <f t="shared" si="295"/>
        <v>475000</v>
      </c>
      <c r="L2884" s="830"/>
      <c r="M2884" s="826">
        <v>475000</v>
      </c>
      <c r="N2884" s="830"/>
      <c r="O2884" s="830"/>
      <c r="P2884" s="830"/>
      <c r="Q2884" s="830"/>
      <c r="R2884" s="1068"/>
      <c r="S2884" s="820"/>
      <c r="T2884" s="1104"/>
    </row>
    <row r="2885" spans="1:20" x14ac:dyDescent="0.25">
      <c r="A2885" s="858" t="s">
        <v>274</v>
      </c>
      <c r="B2885" s="812" t="s">
        <v>17</v>
      </c>
      <c r="C2885" s="822" t="s">
        <v>18</v>
      </c>
      <c r="D2885" s="890" t="s">
        <v>1804</v>
      </c>
      <c r="E2885" s="968">
        <v>0</v>
      </c>
      <c r="F2885" s="816" t="s">
        <v>27</v>
      </c>
      <c r="G2885" s="817" t="s">
        <v>266</v>
      </c>
      <c r="H2885" s="1006"/>
      <c r="I2885" s="1006">
        <v>125000</v>
      </c>
      <c r="J2885" s="1006"/>
      <c r="K2885" s="921">
        <f t="shared" si="295"/>
        <v>125000</v>
      </c>
      <c r="L2885" s="830"/>
      <c r="M2885" s="826">
        <v>125000</v>
      </c>
      <c r="N2885" s="830"/>
      <c r="O2885" s="830"/>
      <c r="P2885" s="830"/>
      <c r="Q2885" s="830"/>
      <c r="R2885" s="1068"/>
      <c r="S2885" s="820"/>
      <c r="T2885" s="1104"/>
    </row>
    <row r="2886" spans="1:20" s="831" customFormat="1" x14ac:dyDescent="0.25">
      <c r="A2886" s="858" t="s">
        <v>274</v>
      </c>
      <c r="B2886" s="812" t="s">
        <v>19</v>
      </c>
      <c r="C2886" s="822" t="s">
        <v>20</v>
      </c>
      <c r="D2886" s="890" t="s">
        <v>1804</v>
      </c>
      <c r="E2886" s="968">
        <v>0</v>
      </c>
      <c r="F2886" s="816" t="s">
        <v>27</v>
      </c>
      <c r="G2886" s="817" t="s">
        <v>266</v>
      </c>
      <c r="H2886" s="1006"/>
      <c r="I2886" s="1006">
        <v>30000</v>
      </c>
      <c r="J2886" s="1006"/>
      <c r="K2886" s="921">
        <f t="shared" si="295"/>
        <v>30000</v>
      </c>
      <c r="L2886" s="830"/>
      <c r="M2886" s="826">
        <v>30000</v>
      </c>
      <c r="N2886" s="830"/>
      <c r="O2886" s="830"/>
      <c r="P2886" s="830"/>
      <c r="Q2886" s="830"/>
      <c r="R2886" s="1068"/>
      <c r="S2886" s="820"/>
      <c r="T2886" s="1105"/>
    </row>
    <row r="2887" spans="1:20" x14ac:dyDescent="0.25">
      <c r="A2887" s="858" t="s">
        <v>274</v>
      </c>
      <c r="B2887" s="812" t="s">
        <v>37</v>
      </c>
      <c r="C2887" s="822" t="s">
        <v>38</v>
      </c>
      <c r="D2887" s="890" t="s">
        <v>1804</v>
      </c>
      <c r="E2887" s="968">
        <v>0</v>
      </c>
      <c r="F2887" s="816" t="s">
        <v>27</v>
      </c>
      <c r="G2887" s="817" t="s">
        <v>266</v>
      </c>
      <c r="H2887" s="1006"/>
      <c r="I2887" s="1006">
        <v>490000</v>
      </c>
      <c r="J2887" s="1006"/>
      <c r="K2887" s="921">
        <f t="shared" si="295"/>
        <v>290000</v>
      </c>
      <c r="L2887" s="830"/>
      <c r="M2887" s="826">
        <v>290000</v>
      </c>
      <c r="N2887" s="830"/>
      <c r="O2887" s="830"/>
      <c r="P2887" s="830"/>
      <c r="Q2887" s="830"/>
      <c r="R2887" s="1068"/>
      <c r="S2887" s="820"/>
      <c r="T2887" s="1104"/>
    </row>
    <row r="2888" spans="1:20" x14ac:dyDescent="0.25">
      <c r="A2888" s="858" t="s">
        <v>274</v>
      </c>
      <c r="B2888" s="832"/>
      <c r="C2888" s="833" t="s">
        <v>312</v>
      </c>
      <c r="D2888" s="834"/>
      <c r="E2888" s="835"/>
      <c r="F2888" s="836"/>
      <c r="G2888" s="916"/>
      <c r="H2888" s="992">
        <v>1575000</v>
      </c>
      <c r="I2888" s="992">
        <f>SUM(I2878:I2887)</f>
        <v>6000000</v>
      </c>
      <c r="J2888" s="992">
        <v>1575000</v>
      </c>
      <c r="K2888" s="992">
        <f>SUM(K2878:K2887)</f>
        <v>3900000</v>
      </c>
      <c r="L2888" s="837"/>
      <c r="M2888" s="838">
        <f>SUM(M2878:M2887)</f>
        <v>3900000</v>
      </c>
      <c r="N2888" s="837"/>
      <c r="O2888" s="839">
        <v>1800000</v>
      </c>
      <c r="P2888" s="839">
        <f>Q2888-O2888</f>
        <v>675000</v>
      </c>
      <c r="Q2888" s="839">
        <v>2475000</v>
      </c>
      <c r="R2888" s="1093">
        <f t="shared" ref="R2888" si="297">M2888-Q2888</f>
        <v>1425000</v>
      </c>
      <c r="S2888" s="840"/>
      <c r="T2888" s="1106"/>
    </row>
    <row r="2889" spans="1:20" x14ac:dyDescent="0.25">
      <c r="B2889" s="841"/>
      <c r="C2889" s="842"/>
      <c r="D2889" s="843"/>
      <c r="E2889" s="844"/>
      <c r="F2889" s="845"/>
      <c r="G2889" s="917"/>
      <c r="H2889" s="922"/>
      <c r="I2889" s="922"/>
      <c r="J2889" s="922"/>
      <c r="K2889" s="922"/>
      <c r="L2889" s="846"/>
      <c r="M2889" s="847"/>
      <c r="N2889" s="846"/>
      <c r="O2889" s="846"/>
      <c r="P2889" s="846"/>
      <c r="Q2889" s="846"/>
      <c r="S2889" s="848"/>
    </row>
    <row r="2890" spans="1:20" x14ac:dyDescent="0.25">
      <c r="B2890" s="841"/>
      <c r="C2890" s="842"/>
      <c r="D2890" s="843"/>
      <c r="E2890" s="844"/>
      <c r="F2890" s="845"/>
      <c r="G2890" s="917"/>
      <c r="H2890" s="922"/>
      <c r="I2890" s="922"/>
      <c r="J2890" s="922"/>
      <c r="K2890" s="922"/>
      <c r="L2890" s="846"/>
      <c r="M2890" s="847"/>
      <c r="N2890" s="846"/>
      <c r="O2890" s="846"/>
      <c r="P2890" s="846"/>
      <c r="Q2890" s="846"/>
      <c r="S2890" s="848"/>
    </row>
    <row r="2891" spans="1:20" x14ac:dyDescent="0.25">
      <c r="B2891" s="841"/>
      <c r="C2891" s="842"/>
      <c r="D2891" s="843"/>
      <c r="E2891" s="844"/>
      <c r="F2891" s="845"/>
      <c r="G2891" s="917"/>
      <c r="H2891" s="922"/>
      <c r="I2891" s="922"/>
      <c r="J2891" s="922"/>
      <c r="K2891" s="922"/>
      <c r="L2891" s="846"/>
      <c r="M2891" s="847"/>
      <c r="N2891" s="846"/>
      <c r="O2891" s="846"/>
      <c r="P2891" s="846"/>
      <c r="Q2891" s="846"/>
      <c r="S2891" s="848"/>
    </row>
    <row r="2892" spans="1:20" x14ac:dyDescent="0.25">
      <c r="B2892" s="841"/>
      <c r="C2892" s="842"/>
      <c r="D2892" s="843"/>
      <c r="E2892" s="844"/>
      <c r="F2892" s="845"/>
      <c r="G2892" s="917"/>
      <c r="H2892" s="922"/>
      <c r="I2892" s="922"/>
      <c r="J2892" s="922"/>
      <c r="K2892" s="922"/>
      <c r="L2892" s="846"/>
      <c r="M2892" s="847"/>
      <c r="N2892" s="846"/>
      <c r="O2892" s="846"/>
      <c r="P2892" s="846"/>
      <c r="Q2892" s="846"/>
      <c r="S2892" s="848"/>
    </row>
    <row r="2893" spans="1:20" x14ac:dyDescent="0.25">
      <c r="B2893" s="841"/>
      <c r="C2893" s="842"/>
      <c r="D2893" s="843"/>
      <c r="E2893" s="844"/>
      <c r="F2893" s="845"/>
      <c r="G2893" s="917"/>
      <c r="H2893" s="922"/>
      <c r="I2893" s="922"/>
      <c r="J2893" s="922"/>
      <c r="K2893" s="922"/>
      <c r="L2893" s="846"/>
      <c r="M2893" s="847"/>
      <c r="N2893" s="846"/>
      <c r="O2893" s="846"/>
      <c r="P2893" s="846"/>
      <c r="Q2893" s="846"/>
      <c r="S2893" s="848"/>
    </row>
    <row r="2894" spans="1:20" x14ac:dyDescent="0.25">
      <c r="B2894" s="841"/>
      <c r="C2894" s="842"/>
      <c r="D2894" s="843"/>
      <c r="E2894" s="844"/>
      <c r="F2894" s="845"/>
      <c r="G2894" s="917"/>
      <c r="H2894" s="922"/>
      <c r="I2894" s="922"/>
      <c r="J2894" s="922"/>
      <c r="K2894" s="922"/>
      <c r="L2894" s="846"/>
      <c r="M2894" s="847"/>
      <c r="N2894" s="846"/>
      <c r="O2894" s="846"/>
      <c r="P2894" s="846"/>
      <c r="Q2894" s="846"/>
      <c r="S2894" s="848"/>
    </row>
    <row r="2895" spans="1:20" x14ac:dyDescent="0.25">
      <c r="B2895" s="841"/>
      <c r="C2895" s="842"/>
      <c r="D2895" s="843"/>
      <c r="E2895" s="844"/>
      <c r="F2895" s="845"/>
      <c r="G2895" s="917"/>
      <c r="H2895" s="922"/>
      <c r="I2895" s="922"/>
      <c r="J2895" s="922"/>
      <c r="K2895" s="922"/>
      <c r="L2895" s="846"/>
      <c r="M2895" s="847"/>
      <c r="N2895" s="846"/>
      <c r="O2895" s="846"/>
      <c r="P2895" s="846"/>
      <c r="Q2895" s="846"/>
      <c r="S2895" s="848"/>
    </row>
    <row r="2896" spans="1:20" x14ac:dyDescent="0.25">
      <c r="B2896" s="841"/>
      <c r="C2896" s="842"/>
      <c r="D2896" s="843"/>
      <c r="E2896" s="844"/>
      <c r="F2896" s="845"/>
      <c r="G2896" s="917"/>
      <c r="H2896" s="922"/>
      <c r="I2896" s="922"/>
      <c r="J2896" s="922"/>
      <c r="K2896" s="922"/>
      <c r="L2896" s="846"/>
      <c r="M2896" s="847"/>
      <c r="N2896" s="846"/>
      <c r="O2896" s="846"/>
      <c r="P2896" s="846"/>
      <c r="Q2896" s="846"/>
      <c r="S2896" s="848"/>
    </row>
    <row r="2897" spans="2:20" x14ac:dyDescent="0.25">
      <c r="B2897" s="841"/>
      <c r="C2897" s="842"/>
      <c r="D2897" s="843"/>
      <c r="E2897" s="844"/>
      <c r="F2897" s="845"/>
      <c r="G2897" s="917"/>
      <c r="H2897" s="922"/>
      <c r="I2897" s="922"/>
      <c r="J2897" s="922"/>
      <c r="K2897" s="922"/>
      <c r="L2897" s="846"/>
      <c r="M2897" s="847"/>
      <c r="N2897" s="846"/>
      <c r="O2897" s="846"/>
      <c r="P2897" s="846"/>
      <c r="Q2897" s="846"/>
      <c r="S2897" s="848"/>
    </row>
    <row r="2898" spans="2:20" x14ac:dyDescent="0.25">
      <c r="B2898" s="841"/>
      <c r="C2898" s="842"/>
      <c r="D2898" s="843"/>
      <c r="E2898" s="844"/>
      <c r="F2898" s="845"/>
      <c r="G2898" s="917"/>
      <c r="H2898" s="922"/>
      <c r="I2898" s="922"/>
      <c r="J2898" s="922"/>
      <c r="K2898" s="922"/>
      <c r="L2898" s="846"/>
      <c r="M2898" s="847"/>
      <c r="N2898" s="846"/>
      <c r="O2898" s="846"/>
      <c r="P2898" s="846"/>
      <c r="Q2898" s="846"/>
      <c r="S2898" s="848"/>
    </row>
    <row r="2899" spans="2:20" x14ac:dyDescent="0.25">
      <c r="B2899" s="841"/>
      <c r="C2899" s="842"/>
      <c r="D2899" s="843"/>
      <c r="E2899" s="844"/>
      <c r="F2899" s="845"/>
      <c r="G2899" s="917"/>
      <c r="H2899" s="922"/>
      <c r="I2899" s="922"/>
      <c r="J2899" s="922"/>
      <c r="K2899" s="922"/>
      <c r="L2899" s="846"/>
      <c r="M2899" s="847"/>
      <c r="N2899" s="846"/>
      <c r="O2899" s="846"/>
      <c r="P2899" s="846"/>
      <c r="Q2899" s="846"/>
      <c r="S2899" s="848"/>
    </row>
    <row r="2900" spans="2:20" x14ac:dyDescent="0.25">
      <c r="B2900" s="841"/>
      <c r="C2900" s="842"/>
      <c r="D2900" s="843"/>
      <c r="E2900" s="844"/>
      <c r="F2900" s="845"/>
      <c r="G2900" s="917"/>
      <c r="H2900" s="922"/>
      <c r="I2900" s="922"/>
      <c r="J2900" s="922"/>
      <c r="K2900" s="922"/>
      <c r="L2900" s="846"/>
      <c r="M2900" s="847"/>
      <c r="N2900" s="846"/>
      <c r="O2900" s="846"/>
      <c r="P2900" s="846"/>
      <c r="Q2900" s="846"/>
      <c r="S2900" s="848"/>
    </row>
    <row r="2901" spans="2:20" x14ac:dyDescent="0.25">
      <c r="B2901" s="841"/>
      <c r="C2901" s="842"/>
      <c r="D2901" s="843"/>
      <c r="E2901" s="844"/>
      <c r="F2901" s="845"/>
      <c r="G2901" s="917"/>
      <c r="H2901" s="922"/>
      <c r="I2901" s="922"/>
      <c r="J2901" s="922"/>
      <c r="K2901" s="922"/>
      <c r="L2901" s="846"/>
      <c r="M2901" s="847"/>
      <c r="N2901" s="846"/>
      <c r="O2901" s="846"/>
      <c r="P2901" s="846"/>
      <c r="Q2901" s="846"/>
      <c r="S2901" s="848"/>
    </row>
    <row r="2902" spans="2:20" x14ac:dyDescent="0.25">
      <c r="B2902" s="841"/>
      <c r="C2902" s="842"/>
      <c r="D2902" s="843"/>
      <c r="E2902" s="844"/>
      <c r="F2902" s="845"/>
      <c r="G2902" s="917"/>
      <c r="H2902" s="922"/>
      <c r="I2902" s="922"/>
      <c r="J2902" s="922"/>
      <c r="K2902" s="922"/>
      <c r="L2902" s="846"/>
      <c r="M2902" s="847"/>
      <c r="N2902" s="846"/>
      <c r="O2902" s="846"/>
      <c r="P2902" s="846"/>
      <c r="Q2902" s="846"/>
      <c r="S2902" s="848"/>
    </row>
    <row r="2903" spans="2:20" x14ac:dyDescent="0.25">
      <c r="B2903" s="841"/>
      <c r="C2903" s="842"/>
      <c r="D2903" s="843"/>
      <c r="E2903" s="844"/>
      <c r="F2903" s="845"/>
      <c r="G2903" s="917"/>
      <c r="H2903" s="922"/>
      <c r="I2903" s="922"/>
      <c r="J2903" s="922"/>
      <c r="K2903" s="922"/>
      <c r="L2903" s="846"/>
      <c r="M2903" s="847"/>
      <c r="N2903" s="846"/>
      <c r="O2903" s="846"/>
      <c r="P2903" s="846"/>
      <c r="Q2903" s="846"/>
      <c r="S2903" s="848"/>
    </row>
    <row r="2904" spans="2:20" x14ac:dyDescent="0.25">
      <c r="B2904" s="841"/>
      <c r="C2904" s="842"/>
      <c r="D2904" s="843"/>
      <c r="E2904" s="844"/>
      <c r="F2904" s="845"/>
      <c r="G2904" s="917"/>
      <c r="H2904" s="922"/>
      <c r="I2904" s="922"/>
      <c r="J2904" s="922"/>
      <c r="K2904" s="922"/>
      <c r="L2904" s="846"/>
      <c r="M2904" s="847"/>
      <c r="N2904" s="846"/>
      <c r="O2904" s="846"/>
      <c r="P2904" s="846"/>
      <c r="Q2904" s="846"/>
      <c r="S2904" s="848"/>
    </row>
    <row r="2905" spans="2:20" x14ac:dyDescent="0.25">
      <c r="B2905" s="841"/>
      <c r="C2905" s="842"/>
      <c r="D2905" s="843"/>
      <c r="E2905" s="844"/>
      <c r="F2905" s="845"/>
      <c r="G2905" s="917"/>
      <c r="H2905" s="922"/>
      <c r="I2905" s="922"/>
      <c r="J2905" s="922"/>
      <c r="K2905" s="922"/>
      <c r="L2905" s="846"/>
      <c r="M2905" s="847"/>
      <c r="N2905" s="846"/>
      <c r="O2905" s="846"/>
      <c r="P2905" s="846"/>
      <c r="Q2905" s="846"/>
      <c r="S2905" s="848"/>
    </row>
    <row r="2906" spans="2:20" x14ac:dyDescent="0.25">
      <c r="B2906" s="841"/>
      <c r="C2906" s="842"/>
      <c r="D2906" s="843"/>
      <c r="E2906" s="844"/>
      <c r="F2906" s="845"/>
      <c r="G2906" s="917"/>
      <c r="H2906" s="922"/>
      <c r="I2906" s="922"/>
      <c r="J2906" s="922"/>
      <c r="K2906" s="922"/>
      <c r="L2906" s="846"/>
      <c r="M2906" s="847"/>
      <c r="N2906" s="846"/>
      <c r="O2906" s="846"/>
      <c r="P2906" s="846"/>
      <c r="Q2906" s="846"/>
      <c r="S2906" s="848"/>
    </row>
    <row r="2907" spans="2:20" x14ac:dyDescent="0.25">
      <c r="B2907" s="841"/>
      <c r="C2907" s="842"/>
      <c r="D2907" s="843"/>
      <c r="E2907" s="844"/>
      <c r="F2907" s="845"/>
      <c r="G2907" s="917"/>
      <c r="H2907" s="922"/>
      <c r="I2907" s="922"/>
      <c r="J2907" s="922"/>
      <c r="K2907" s="922"/>
      <c r="L2907" s="846"/>
      <c r="M2907" s="847"/>
      <c r="N2907" s="846"/>
      <c r="O2907" s="846"/>
      <c r="P2907" s="846"/>
      <c r="Q2907" s="846"/>
      <c r="S2907" s="848"/>
    </row>
    <row r="2908" spans="2:20" x14ac:dyDescent="0.25">
      <c r="B2908" s="841"/>
      <c r="C2908" s="842"/>
      <c r="D2908" s="843"/>
      <c r="E2908" s="844"/>
      <c r="F2908" s="845"/>
      <c r="G2908" s="917"/>
      <c r="H2908" s="922"/>
      <c r="I2908" s="922"/>
      <c r="J2908" s="922"/>
      <c r="K2908" s="922"/>
      <c r="L2908" s="846"/>
      <c r="M2908" s="847"/>
      <c r="N2908" s="846"/>
      <c r="O2908" s="846"/>
      <c r="P2908" s="846"/>
      <c r="Q2908" s="846"/>
      <c r="S2908" s="848"/>
    </row>
    <row r="2909" spans="2:20" x14ac:dyDescent="0.25">
      <c r="B2909" s="1238" t="s">
        <v>2128</v>
      </c>
      <c r="C2909" s="1238"/>
      <c r="D2909" s="1238"/>
      <c r="E2909" s="1238"/>
      <c r="F2909" s="1238"/>
      <c r="G2909" s="1238"/>
      <c r="H2909" s="1238"/>
      <c r="I2909" s="1238"/>
      <c r="J2909" s="1238"/>
      <c r="K2909" s="1238"/>
      <c r="L2909" s="1238"/>
      <c r="M2909" s="1238"/>
      <c r="N2909" s="1238"/>
      <c r="O2909" s="1238"/>
      <c r="P2909" s="1238"/>
      <c r="Q2909" s="1238"/>
      <c r="R2909" s="1238"/>
      <c r="S2909" s="1238"/>
    </row>
    <row r="2910" spans="2:20" x14ac:dyDescent="0.25">
      <c r="B2910" s="881" t="s">
        <v>1631</v>
      </c>
      <c r="C2910" s="882"/>
      <c r="D2910" s="883"/>
      <c r="E2910" s="883"/>
      <c r="F2910" s="883"/>
      <c r="G2910" s="883"/>
      <c r="H2910" s="884"/>
      <c r="I2910" s="884"/>
      <c r="J2910" s="884"/>
      <c r="K2910" s="884"/>
      <c r="L2910" s="884"/>
      <c r="M2910" s="885"/>
      <c r="N2910" s="884"/>
      <c r="O2910" s="884"/>
      <c r="P2910" s="884"/>
      <c r="Q2910" s="884"/>
      <c r="R2910" s="1074"/>
      <c r="S2910" s="886"/>
    </row>
    <row r="2911" spans="2:20" s="802" customFormat="1" ht="30" x14ac:dyDescent="0.25">
      <c r="B2911" s="1234" t="s">
        <v>970</v>
      </c>
      <c r="C2911" s="1239" t="s">
        <v>938</v>
      </c>
      <c r="D2911" s="1236" t="s">
        <v>1024</v>
      </c>
      <c r="E2911" s="1230" t="s">
        <v>1025</v>
      </c>
      <c r="F2911" s="1236" t="s">
        <v>1026</v>
      </c>
      <c r="G2911" s="1232" t="s">
        <v>1027</v>
      </c>
      <c r="H2911" s="803" t="s">
        <v>1862</v>
      </c>
      <c r="I2911" s="804" t="s">
        <v>1833</v>
      </c>
      <c r="J2911" s="803" t="s">
        <v>1862</v>
      </c>
      <c r="K2911" s="1228" t="s">
        <v>1948</v>
      </c>
      <c r="L2911" s="1228" t="s">
        <v>1947</v>
      </c>
      <c r="M2911" s="805" t="s">
        <v>1818</v>
      </c>
      <c r="N2911" s="1228" t="s">
        <v>1819</v>
      </c>
      <c r="O2911" s="806" t="s">
        <v>2115</v>
      </c>
      <c r="P2911" s="1090" t="s">
        <v>2135</v>
      </c>
      <c r="Q2911" s="1090" t="s">
        <v>2136</v>
      </c>
      <c r="R2911" s="1065" t="s">
        <v>2132</v>
      </c>
      <c r="S2911" s="807" t="s">
        <v>1850</v>
      </c>
      <c r="T2911" s="1110" t="s">
        <v>1028</v>
      </c>
    </row>
    <row r="2912" spans="2:20" s="802" customFormat="1" x14ac:dyDescent="0.25">
      <c r="B2912" s="1235"/>
      <c r="C2912" s="1240"/>
      <c r="D2912" s="1237"/>
      <c r="E2912" s="1231"/>
      <c r="F2912" s="1237"/>
      <c r="G2912" s="1233"/>
      <c r="H2912" s="808"/>
      <c r="I2912" s="808" t="s">
        <v>939</v>
      </c>
      <c r="J2912" s="808"/>
      <c r="K2912" s="1229"/>
      <c r="L2912" s="1229"/>
      <c r="M2912" s="809" t="s">
        <v>939</v>
      </c>
      <c r="N2912" s="1229"/>
      <c r="O2912" s="808" t="s">
        <v>939</v>
      </c>
      <c r="P2912" s="808" t="s">
        <v>939</v>
      </c>
      <c r="Q2912" s="808" t="s">
        <v>939</v>
      </c>
      <c r="R2912" s="1066" t="s">
        <v>939</v>
      </c>
      <c r="S2912" s="810"/>
      <c r="T2912" s="1102"/>
    </row>
    <row r="2913" spans="1:20" x14ac:dyDescent="0.25">
      <c r="A2913" s="858" t="s">
        <v>254</v>
      </c>
      <c r="B2913" s="1028" t="s">
        <v>24</v>
      </c>
      <c r="C2913" s="997" t="s">
        <v>290</v>
      </c>
      <c r="D2913" s="1048" t="s">
        <v>1</v>
      </c>
      <c r="E2913" s="999">
        <v>0</v>
      </c>
      <c r="F2913" s="1029">
        <v>23510200</v>
      </c>
      <c r="G2913" s="1030" t="s">
        <v>266</v>
      </c>
      <c r="H2913" s="1049">
        <v>61495662</v>
      </c>
      <c r="I2913" s="1049">
        <v>139193400</v>
      </c>
      <c r="J2913" s="1049">
        <v>61495662</v>
      </c>
      <c r="K2913" s="1008">
        <f t="shared" ref="K2913:K2929" si="298">M2913-L2913</f>
        <v>149193400</v>
      </c>
      <c r="L2913" s="1000"/>
      <c r="M2913" s="1001">
        <v>149193400</v>
      </c>
      <c r="N2913" s="1000"/>
      <c r="O2913" s="1000">
        <v>73617388</v>
      </c>
      <c r="P2913" s="818">
        <f>Q2913-O2913</f>
        <v>34838957.019999996</v>
      </c>
      <c r="Q2913" s="818">
        <v>108456345.02</v>
      </c>
      <c r="R2913" s="1094">
        <f>M2913-Q2913</f>
        <v>40737054.980000004</v>
      </c>
      <c r="S2913" s="1018"/>
      <c r="T2913" s="1117"/>
    </row>
    <row r="2914" spans="1:20" x14ac:dyDescent="0.25">
      <c r="A2914" s="858" t="s">
        <v>254</v>
      </c>
      <c r="B2914" s="825" t="s">
        <v>25</v>
      </c>
      <c r="C2914" s="822" t="s">
        <v>59</v>
      </c>
      <c r="D2914" s="890" t="s">
        <v>1804</v>
      </c>
      <c r="E2914" s="968">
        <v>0</v>
      </c>
      <c r="F2914" s="816">
        <v>23540000</v>
      </c>
      <c r="G2914" s="817" t="s">
        <v>266</v>
      </c>
      <c r="H2914" s="1006">
        <v>2000000</v>
      </c>
      <c r="I2914" s="1006">
        <v>23000000</v>
      </c>
      <c r="J2914" s="1006">
        <v>2000000</v>
      </c>
      <c r="K2914" s="921">
        <f t="shared" si="298"/>
        <v>23000000</v>
      </c>
      <c r="L2914" s="1006"/>
      <c r="M2914" s="921">
        <v>23000000</v>
      </c>
      <c r="N2914" s="1006"/>
      <c r="O2914" s="1006">
        <v>2000000</v>
      </c>
      <c r="P2914" s="1006">
        <f>Q2914-O2914</f>
        <v>0</v>
      </c>
      <c r="Q2914" s="1006">
        <v>2000000</v>
      </c>
      <c r="R2914" s="1068">
        <f t="shared" ref="R2914:R2930" si="299">M2914-Q2914</f>
        <v>21000000</v>
      </c>
      <c r="S2914" s="820"/>
      <c r="T2914" s="1104"/>
    </row>
    <row r="2915" spans="1:20" x14ac:dyDescent="0.25">
      <c r="A2915" s="858" t="s">
        <v>254</v>
      </c>
      <c r="B2915" s="812" t="s">
        <v>2</v>
      </c>
      <c r="C2915" s="822" t="s">
        <v>60</v>
      </c>
      <c r="D2915" s="890" t="s">
        <v>1804</v>
      </c>
      <c r="E2915" s="968">
        <v>0</v>
      </c>
      <c r="F2915" s="816">
        <v>23540000</v>
      </c>
      <c r="G2915" s="817" t="s">
        <v>266</v>
      </c>
      <c r="H2915" s="1006"/>
      <c r="I2915" s="1006">
        <v>5000000</v>
      </c>
      <c r="J2915" s="1006"/>
      <c r="K2915" s="921">
        <f t="shared" si="298"/>
        <v>5000000</v>
      </c>
      <c r="L2915" s="1006"/>
      <c r="M2915" s="921">
        <v>5000000</v>
      </c>
      <c r="N2915" s="1006"/>
      <c r="O2915" s="1006"/>
      <c r="P2915" s="1006">
        <f t="shared" ref="P2915:P2922" si="300">Q2915-O2915</f>
        <v>0</v>
      </c>
      <c r="Q2915" s="1006"/>
      <c r="R2915" s="1068">
        <f t="shared" si="299"/>
        <v>5000000</v>
      </c>
      <c r="S2915" s="820"/>
      <c r="T2915" s="1104"/>
    </row>
    <row r="2916" spans="1:20" x14ac:dyDescent="0.25">
      <c r="A2916" s="858" t="s">
        <v>254</v>
      </c>
      <c r="B2916" s="812" t="s">
        <v>3</v>
      </c>
      <c r="C2916" s="822" t="s">
        <v>4</v>
      </c>
      <c r="D2916" s="890" t="s">
        <v>1804</v>
      </c>
      <c r="E2916" s="968">
        <v>0</v>
      </c>
      <c r="F2916" s="816">
        <v>23510200</v>
      </c>
      <c r="G2916" s="817" t="s">
        <v>266</v>
      </c>
      <c r="H2916" s="1006"/>
      <c r="I2916" s="1006">
        <v>5000000</v>
      </c>
      <c r="J2916" s="1006"/>
      <c r="K2916" s="921">
        <f t="shared" si="298"/>
        <v>5000000</v>
      </c>
      <c r="L2916" s="1006"/>
      <c r="M2916" s="921">
        <v>5000000</v>
      </c>
      <c r="N2916" s="1006"/>
      <c r="O2916" s="1006"/>
      <c r="P2916" s="1006">
        <f t="shared" si="300"/>
        <v>0</v>
      </c>
      <c r="Q2916" s="1006"/>
      <c r="R2916" s="1068">
        <f t="shared" si="299"/>
        <v>5000000</v>
      </c>
      <c r="S2916" s="820"/>
      <c r="T2916" s="1104"/>
    </row>
    <row r="2917" spans="1:20" x14ac:dyDescent="0.25">
      <c r="A2917" s="858" t="s">
        <v>254</v>
      </c>
      <c r="B2917" s="812" t="s">
        <v>85</v>
      </c>
      <c r="C2917" s="822" t="s">
        <v>86</v>
      </c>
      <c r="D2917" s="890" t="s">
        <v>1804</v>
      </c>
      <c r="E2917" s="968">
        <v>0</v>
      </c>
      <c r="F2917" s="816">
        <v>23510200</v>
      </c>
      <c r="G2917" s="817" t="s">
        <v>266</v>
      </c>
      <c r="H2917" s="1006">
        <v>225000</v>
      </c>
      <c r="I2917" s="1006">
        <v>500000</v>
      </c>
      <c r="J2917" s="1006">
        <v>225000</v>
      </c>
      <c r="K2917" s="921">
        <f t="shared" si="298"/>
        <v>500000</v>
      </c>
      <c r="L2917" s="1006"/>
      <c r="M2917" s="921">
        <v>500000</v>
      </c>
      <c r="N2917" s="1006"/>
      <c r="O2917" s="1006"/>
      <c r="P2917" s="1006">
        <f t="shared" si="300"/>
        <v>0</v>
      </c>
      <c r="Q2917" s="1006"/>
      <c r="R2917" s="1068">
        <f t="shared" si="299"/>
        <v>500000</v>
      </c>
      <c r="S2917" s="820"/>
      <c r="T2917" s="1104"/>
    </row>
    <row r="2918" spans="1:20" x14ac:dyDescent="0.25">
      <c r="A2918" s="858" t="s">
        <v>254</v>
      </c>
      <c r="B2918" s="812" t="s">
        <v>52</v>
      </c>
      <c r="C2918" s="822" t="s">
        <v>53</v>
      </c>
      <c r="D2918" s="890" t="s">
        <v>1804</v>
      </c>
      <c r="E2918" s="968">
        <v>0</v>
      </c>
      <c r="F2918" s="816">
        <v>23510200</v>
      </c>
      <c r="G2918" s="817" t="s">
        <v>266</v>
      </c>
      <c r="H2918" s="1006"/>
      <c r="I2918" s="1006">
        <v>3000000</v>
      </c>
      <c r="J2918" s="1006"/>
      <c r="K2918" s="921">
        <f t="shared" si="298"/>
        <v>3000000</v>
      </c>
      <c r="L2918" s="1006"/>
      <c r="M2918" s="921">
        <v>3000000</v>
      </c>
      <c r="N2918" s="1006"/>
      <c r="O2918" s="1006"/>
      <c r="P2918" s="1006">
        <f t="shared" si="300"/>
        <v>0</v>
      </c>
      <c r="Q2918" s="1006"/>
      <c r="R2918" s="1068">
        <f t="shared" si="299"/>
        <v>3000000</v>
      </c>
      <c r="S2918" s="820"/>
      <c r="T2918" s="1104"/>
    </row>
    <row r="2919" spans="1:20" x14ac:dyDescent="0.25">
      <c r="A2919" s="858" t="s">
        <v>254</v>
      </c>
      <c r="B2919" s="812" t="s">
        <v>117</v>
      </c>
      <c r="C2919" s="822" t="s">
        <v>118</v>
      </c>
      <c r="D2919" s="890" t="s">
        <v>1804</v>
      </c>
      <c r="E2919" s="968">
        <v>0</v>
      </c>
      <c r="F2919" s="816">
        <v>23510200</v>
      </c>
      <c r="G2919" s="817" t="s">
        <v>266</v>
      </c>
      <c r="H2919" s="1006"/>
      <c r="I2919" s="1006">
        <v>5000000</v>
      </c>
      <c r="J2919" s="1006"/>
      <c r="K2919" s="921">
        <f t="shared" si="298"/>
        <v>5000000</v>
      </c>
      <c r="L2919" s="1006"/>
      <c r="M2919" s="921">
        <v>5000000</v>
      </c>
      <c r="N2919" s="1006"/>
      <c r="O2919" s="1006"/>
      <c r="P2919" s="1006">
        <f t="shared" si="300"/>
        <v>0</v>
      </c>
      <c r="Q2919" s="1006"/>
      <c r="R2919" s="1068">
        <f t="shared" si="299"/>
        <v>5000000</v>
      </c>
      <c r="S2919" s="820"/>
      <c r="T2919" s="1104"/>
    </row>
    <row r="2920" spans="1:20" x14ac:dyDescent="0.25">
      <c r="A2920" s="858" t="s">
        <v>254</v>
      </c>
      <c r="B2920" s="812" t="s">
        <v>5</v>
      </c>
      <c r="C2920" s="822" t="s">
        <v>6</v>
      </c>
      <c r="D2920" s="890" t="s">
        <v>1804</v>
      </c>
      <c r="E2920" s="968">
        <v>0</v>
      </c>
      <c r="F2920" s="816">
        <v>23510200</v>
      </c>
      <c r="G2920" s="817" t="s">
        <v>266</v>
      </c>
      <c r="H2920" s="1006"/>
      <c r="I2920" s="1006">
        <v>40000000</v>
      </c>
      <c r="J2920" s="1006"/>
      <c r="K2920" s="921">
        <f t="shared" si="298"/>
        <v>40000000</v>
      </c>
      <c r="L2920" s="1006"/>
      <c r="M2920" s="921">
        <v>40000000</v>
      </c>
      <c r="N2920" s="1006"/>
      <c r="O2920" s="1006">
        <v>3375000</v>
      </c>
      <c r="P2920" s="1006">
        <f t="shared" si="300"/>
        <v>0</v>
      </c>
      <c r="Q2920" s="1006">
        <v>3375000</v>
      </c>
      <c r="R2920" s="1068">
        <f t="shared" si="299"/>
        <v>36625000</v>
      </c>
      <c r="S2920" s="820"/>
      <c r="T2920" s="1104"/>
    </row>
    <row r="2921" spans="1:20" x14ac:dyDescent="0.25">
      <c r="A2921" s="858" t="s">
        <v>254</v>
      </c>
      <c r="B2921" s="812" t="s">
        <v>119</v>
      </c>
      <c r="C2921" s="822" t="s">
        <v>120</v>
      </c>
      <c r="D2921" s="890" t="s">
        <v>1804</v>
      </c>
      <c r="E2921" s="968">
        <v>0</v>
      </c>
      <c r="F2921" s="816">
        <v>23510200</v>
      </c>
      <c r="G2921" s="817" t="s">
        <v>266</v>
      </c>
      <c r="H2921" s="1006"/>
      <c r="I2921" s="1006">
        <v>5000000</v>
      </c>
      <c r="J2921" s="1006"/>
      <c r="K2921" s="921">
        <f t="shared" si="298"/>
        <v>5000000</v>
      </c>
      <c r="L2921" s="1006"/>
      <c r="M2921" s="921">
        <v>5000000</v>
      </c>
      <c r="N2921" s="1006"/>
      <c r="O2921" s="1006"/>
      <c r="P2921" s="1006">
        <f t="shared" si="300"/>
        <v>0</v>
      </c>
      <c r="Q2921" s="1006"/>
      <c r="R2921" s="1068">
        <f t="shared" si="299"/>
        <v>5000000</v>
      </c>
      <c r="S2921" s="820"/>
      <c r="T2921" s="1104"/>
    </row>
    <row r="2922" spans="1:20" x14ac:dyDescent="0.25">
      <c r="A2922" s="858" t="s">
        <v>254</v>
      </c>
      <c r="B2922" s="812" t="s">
        <v>13</v>
      </c>
      <c r="C2922" s="822" t="s">
        <v>14</v>
      </c>
      <c r="D2922" s="890" t="s">
        <v>1804</v>
      </c>
      <c r="E2922" s="968">
        <v>0</v>
      </c>
      <c r="F2922" s="816">
        <v>23540000</v>
      </c>
      <c r="G2922" s="817" t="s">
        <v>266</v>
      </c>
      <c r="H2922" s="1006"/>
      <c r="I2922" s="1006">
        <v>20000000</v>
      </c>
      <c r="J2922" s="1006"/>
      <c r="K2922" s="921">
        <f t="shared" si="298"/>
        <v>20000000</v>
      </c>
      <c r="L2922" s="1006"/>
      <c r="M2922" s="921">
        <v>20000000</v>
      </c>
      <c r="N2922" s="1006"/>
      <c r="O2922" s="1006"/>
      <c r="P2922" s="1006">
        <f t="shared" si="300"/>
        <v>0</v>
      </c>
      <c r="Q2922" s="1006"/>
      <c r="R2922" s="1068">
        <f t="shared" si="299"/>
        <v>20000000</v>
      </c>
      <c r="S2922" s="820"/>
      <c r="T2922" s="1104"/>
    </row>
    <row r="2923" spans="1:20" x14ac:dyDescent="0.25">
      <c r="A2923" s="858" t="s">
        <v>254</v>
      </c>
      <c r="B2923" s="812" t="s">
        <v>41</v>
      </c>
      <c r="C2923" s="822" t="s">
        <v>28</v>
      </c>
      <c r="D2923" s="890" t="s">
        <v>1804</v>
      </c>
      <c r="E2923" s="968">
        <v>0</v>
      </c>
      <c r="F2923" s="816">
        <v>23540000</v>
      </c>
      <c r="G2923" s="817" t="s">
        <v>266</v>
      </c>
      <c r="H2923" s="1006">
        <v>30000000</v>
      </c>
      <c r="I2923" s="1006">
        <v>100000000</v>
      </c>
      <c r="J2923" s="1006">
        <v>30000000</v>
      </c>
      <c r="K2923" s="921">
        <f t="shared" si="298"/>
        <v>100000000</v>
      </c>
      <c r="L2923" s="1006"/>
      <c r="M2923" s="921">
        <v>100000000</v>
      </c>
      <c r="N2923" s="1006"/>
      <c r="O2923" s="1006">
        <v>30000000</v>
      </c>
      <c r="P2923" s="1006">
        <f>Q2923-O2923</f>
        <v>10000000</v>
      </c>
      <c r="Q2923" s="1006">
        <v>40000000</v>
      </c>
      <c r="R2923" s="1068">
        <f t="shared" si="299"/>
        <v>60000000</v>
      </c>
      <c r="S2923" s="820"/>
      <c r="T2923" s="1104"/>
    </row>
    <row r="2924" spans="1:20" x14ac:dyDescent="0.25">
      <c r="A2924" s="858" t="s">
        <v>254</v>
      </c>
      <c r="B2924" s="812" t="s">
        <v>255</v>
      </c>
      <c r="C2924" s="822" t="s">
        <v>256</v>
      </c>
      <c r="D2924" s="890" t="s">
        <v>1804</v>
      </c>
      <c r="E2924" s="968">
        <v>0</v>
      </c>
      <c r="F2924" s="816">
        <v>23510200</v>
      </c>
      <c r="G2924" s="817" t="s">
        <v>266</v>
      </c>
      <c r="H2924" s="1006"/>
      <c r="I2924" s="1006">
        <v>10000000</v>
      </c>
      <c r="J2924" s="1006"/>
      <c r="K2924" s="921">
        <f t="shared" si="298"/>
        <v>10000000</v>
      </c>
      <c r="L2924" s="1006"/>
      <c r="M2924" s="921">
        <v>10000000</v>
      </c>
      <c r="N2924" s="1006"/>
      <c r="O2924" s="1006"/>
      <c r="P2924" s="1006">
        <f t="shared" ref="P2924:P2930" si="301">Q2924-O2924</f>
        <v>0</v>
      </c>
      <c r="Q2924" s="1006"/>
      <c r="R2924" s="1068">
        <f t="shared" si="299"/>
        <v>10000000</v>
      </c>
      <c r="S2924" s="820"/>
      <c r="T2924" s="1104"/>
    </row>
    <row r="2925" spans="1:20" x14ac:dyDescent="0.25">
      <c r="A2925" s="858" t="s">
        <v>254</v>
      </c>
      <c r="B2925" s="812" t="s">
        <v>15</v>
      </c>
      <c r="C2925" s="822" t="s">
        <v>436</v>
      </c>
      <c r="D2925" s="890" t="s">
        <v>1804</v>
      </c>
      <c r="E2925" s="968">
        <v>0</v>
      </c>
      <c r="F2925" s="816">
        <v>23540000</v>
      </c>
      <c r="G2925" s="817" t="s">
        <v>266</v>
      </c>
      <c r="H2925" s="1006">
        <v>1000000</v>
      </c>
      <c r="I2925" s="1006">
        <v>5000000</v>
      </c>
      <c r="J2925" s="1006">
        <v>1000000</v>
      </c>
      <c r="K2925" s="921">
        <f t="shared" si="298"/>
        <v>5000000</v>
      </c>
      <c r="L2925" s="1006"/>
      <c r="M2925" s="921">
        <v>5000000</v>
      </c>
      <c r="N2925" s="1006"/>
      <c r="O2925" s="1006"/>
      <c r="P2925" s="1006">
        <f t="shared" si="301"/>
        <v>0</v>
      </c>
      <c r="Q2925" s="1006"/>
      <c r="R2925" s="1068">
        <f t="shared" si="299"/>
        <v>5000000</v>
      </c>
      <c r="S2925" s="820"/>
      <c r="T2925" s="1104"/>
    </row>
    <row r="2926" spans="1:20" x14ac:dyDescent="0.25">
      <c r="A2926" s="858" t="s">
        <v>254</v>
      </c>
      <c r="B2926" s="812" t="s">
        <v>17</v>
      </c>
      <c r="C2926" s="822" t="s">
        <v>18</v>
      </c>
      <c r="D2926" s="890" t="s">
        <v>1804</v>
      </c>
      <c r="E2926" s="968">
        <v>0</v>
      </c>
      <c r="F2926" s="816">
        <v>23510200</v>
      </c>
      <c r="G2926" s="817" t="s">
        <v>266</v>
      </c>
      <c r="H2926" s="1006">
        <v>1000000</v>
      </c>
      <c r="I2926" s="1006">
        <v>3500000</v>
      </c>
      <c r="J2926" s="1006">
        <v>1000000</v>
      </c>
      <c r="K2926" s="921">
        <f t="shared" si="298"/>
        <v>3500000</v>
      </c>
      <c r="L2926" s="1006"/>
      <c r="M2926" s="921">
        <v>3500000</v>
      </c>
      <c r="N2926" s="1006"/>
      <c r="O2926" s="1006"/>
      <c r="P2926" s="1006">
        <f t="shared" si="301"/>
        <v>2000000</v>
      </c>
      <c r="Q2926" s="1006">
        <v>2000000</v>
      </c>
      <c r="R2926" s="1068">
        <f t="shared" si="299"/>
        <v>1500000</v>
      </c>
      <c r="S2926" s="820"/>
      <c r="T2926" s="1104"/>
    </row>
    <row r="2927" spans="1:20" x14ac:dyDescent="0.25">
      <c r="A2927" s="858" t="s">
        <v>254</v>
      </c>
      <c r="B2927" s="812" t="s">
        <v>19</v>
      </c>
      <c r="C2927" s="822" t="s">
        <v>20</v>
      </c>
      <c r="D2927" s="890" t="s">
        <v>1804</v>
      </c>
      <c r="E2927" s="968">
        <v>0</v>
      </c>
      <c r="F2927" s="816">
        <v>23510200</v>
      </c>
      <c r="G2927" s="817" t="s">
        <v>266</v>
      </c>
      <c r="H2927" s="1006">
        <v>400000</v>
      </c>
      <c r="I2927" s="1006">
        <v>1000000</v>
      </c>
      <c r="J2927" s="1006">
        <v>400000</v>
      </c>
      <c r="K2927" s="921">
        <f t="shared" si="298"/>
        <v>1000000</v>
      </c>
      <c r="L2927" s="1006"/>
      <c r="M2927" s="921">
        <v>1000000</v>
      </c>
      <c r="N2927" s="1006"/>
      <c r="O2927" s="1006"/>
      <c r="P2927" s="1006">
        <f t="shared" si="301"/>
        <v>0</v>
      </c>
      <c r="Q2927" s="1006"/>
      <c r="R2927" s="1068">
        <f t="shared" si="299"/>
        <v>1000000</v>
      </c>
      <c r="S2927" s="820"/>
      <c r="T2927" s="1104"/>
    </row>
    <row r="2928" spans="1:20" x14ac:dyDescent="0.25">
      <c r="A2928" s="858" t="s">
        <v>254</v>
      </c>
      <c r="B2928" s="812" t="s">
        <v>181</v>
      </c>
      <c r="C2928" s="822" t="s">
        <v>182</v>
      </c>
      <c r="D2928" s="890" t="s">
        <v>1804</v>
      </c>
      <c r="E2928" s="968">
        <v>0</v>
      </c>
      <c r="F2928" s="816">
        <v>23540000</v>
      </c>
      <c r="G2928" s="817" t="s">
        <v>266</v>
      </c>
      <c r="H2928" s="1006"/>
      <c r="I2928" s="1006">
        <v>50000000</v>
      </c>
      <c r="J2928" s="1006"/>
      <c r="K2928" s="921">
        <f t="shared" si="298"/>
        <v>50000000</v>
      </c>
      <c r="L2928" s="1006"/>
      <c r="M2928" s="921">
        <v>50000000</v>
      </c>
      <c r="N2928" s="1006"/>
      <c r="O2928" s="1006"/>
      <c r="P2928" s="1006">
        <f t="shared" si="301"/>
        <v>250000</v>
      </c>
      <c r="Q2928" s="1006">
        <v>250000</v>
      </c>
      <c r="R2928" s="1068">
        <f t="shared" si="299"/>
        <v>49750000</v>
      </c>
      <c r="S2928" s="820"/>
      <c r="T2928" s="1104"/>
    </row>
    <row r="2929" spans="1:20" x14ac:dyDescent="0.25">
      <c r="A2929" s="858" t="s">
        <v>254</v>
      </c>
      <c r="B2929" s="812" t="s">
        <v>37</v>
      </c>
      <c r="C2929" s="822" t="s">
        <v>38</v>
      </c>
      <c r="D2929" s="890" t="s">
        <v>1804</v>
      </c>
      <c r="E2929" s="968">
        <v>0</v>
      </c>
      <c r="F2929" s="816">
        <v>23540000</v>
      </c>
      <c r="G2929" s="817" t="s">
        <v>266</v>
      </c>
      <c r="H2929" s="1006"/>
      <c r="I2929" s="1006">
        <v>5000000</v>
      </c>
      <c r="J2929" s="1006"/>
      <c r="K2929" s="921">
        <f t="shared" si="298"/>
        <v>5000000</v>
      </c>
      <c r="L2929" s="1006"/>
      <c r="M2929" s="921">
        <v>5000000</v>
      </c>
      <c r="N2929" s="1006"/>
      <c r="O2929" s="1006"/>
      <c r="P2929" s="1006">
        <f t="shared" si="301"/>
        <v>0</v>
      </c>
      <c r="Q2929" s="1006"/>
      <c r="R2929" s="1068">
        <f t="shared" si="299"/>
        <v>5000000</v>
      </c>
      <c r="S2929" s="820"/>
      <c r="T2929" s="1104"/>
    </row>
    <row r="2930" spans="1:20" x14ac:dyDescent="0.25">
      <c r="A2930" s="858" t="s">
        <v>254</v>
      </c>
      <c r="B2930" s="832"/>
      <c r="C2930" s="833" t="s">
        <v>312</v>
      </c>
      <c r="D2930" s="834"/>
      <c r="E2930" s="835"/>
      <c r="F2930" s="836"/>
      <c r="G2930" s="916"/>
      <c r="H2930" s="992">
        <f>SUM(H2914:H2929)</f>
        <v>34625000</v>
      </c>
      <c r="I2930" s="992">
        <f>SUM(I2914:I2929)</f>
        <v>281000000</v>
      </c>
      <c r="J2930" s="992">
        <f>SUM(J2914:J2929)</f>
        <v>34625000</v>
      </c>
      <c r="K2930" s="992">
        <f>SUM(K2914:K2929)</f>
        <v>281000000</v>
      </c>
      <c r="L2930" s="837"/>
      <c r="M2930" s="838">
        <f>SUM(M2914:M2929)</f>
        <v>281000000</v>
      </c>
      <c r="N2930" s="837"/>
      <c r="O2930" s="959">
        <f>SUM(O2914:O2929)</f>
        <v>35375000</v>
      </c>
      <c r="P2930" s="1098">
        <f t="shared" si="301"/>
        <v>12250000</v>
      </c>
      <c r="Q2930" s="959">
        <f>SUM(Q2914:Q2929)</f>
        <v>47625000</v>
      </c>
      <c r="R2930" s="1093">
        <f t="shared" si="299"/>
        <v>233375000</v>
      </c>
      <c r="S2930" s="840"/>
      <c r="T2930" s="1106"/>
    </row>
    <row r="2931" spans="1:20" x14ac:dyDescent="0.25">
      <c r="A2931" s="858"/>
      <c r="B2931" s="841"/>
      <c r="C2931" s="842"/>
      <c r="D2931" s="843"/>
      <c r="E2931" s="844"/>
      <c r="F2931" s="845"/>
      <c r="G2931" s="917"/>
      <c r="H2931" s="929"/>
      <c r="I2931" s="929"/>
      <c r="J2931" s="929"/>
      <c r="K2931" s="929"/>
      <c r="L2931" s="846"/>
      <c r="M2931" s="847"/>
      <c r="N2931" s="846"/>
      <c r="O2931" s="846"/>
      <c r="P2931" s="846"/>
      <c r="Q2931" s="846"/>
      <c r="S2931" s="848"/>
    </row>
    <row r="2932" spans="1:20" x14ac:dyDescent="0.25">
      <c r="A2932" s="858"/>
      <c r="B2932" s="841"/>
      <c r="C2932" s="842"/>
      <c r="D2932" s="843"/>
      <c r="E2932" s="844"/>
      <c r="F2932" s="845"/>
      <c r="G2932" s="917"/>
      <c r="H2932" s="929"/>
      <c r="I2932" s="929"/>
      <c r="J2932" s="929"/>
      <c r="K2932" s="929"/>
      <c r="L2932" s="846"/>
      <c r="M2932" s="847"/>
      <c r="N2932" s="846"/>
      <c r="O2932" s="846"/>
      <c r="P2932" s="846"/>
      <c r="Q2932" s="846"/>
      <c r="S2932" s="848"/>
    </row>
    <row r="2933" spans="1:20" x14ac:dyDescent="0.25">
      <c r="A2933" s="858"/>
      <c r="B2933" s="841"/>
      <c r="C2933" s="842"/>
      <c r="D2933" s="843"/>
      <c r="E2933" s="844"/>
      <c r="F2933" s="845"/>
      <c r="G2933" s="917"/>
      <c r="H2933" s="929"/>
      <c r="I2933" s="929"/>
      <c r="J2933" s="929"/>
      <c r="K2933" s="929"/>
      <c r="L2933" s="846"/>
      <c r="M2933" s="847"/>
      <c r="N2933" s="846"/>
      <c r="O2933" s="846"/>
      <c r="P2933" s="846"/>
      <c r="Q2933" s="846"/>
      <c r="S2933" s="848"/>
    </row>
    <row r="2934" spans="1:20" x14ac:dyDescent="0.25">
      <c r="A2934" s="858"/>
      <c r="B2934" s="841"/>
      <c r="C2934" s="842"/>
      <c r="D2934" s="843"/>
      <c r="E2934" s="844"/>
      <c r="F2934" s="845"/>
      <c r="G2934" s="917"/>
      <c r="H2934" s="929"/>
      <c r="I2934" s="929"/>
      <c r="J2934" s="929"/>
      <c r="K2934" s="929"/>
      <c r="L2934" s="846"/>
      <c r="M2934" s="847"/>
      <c r="N2934" s="846"/>
      <c r="O2934" s="846"/>
      <c r="P2934" s="846"/>
      <c r="Q2934" s="846"/>
      <c r="S2934" s="848"/>
    </row>
    <row r="2935" spans="1:20" x14ac:dyDescent="0.25">
      <c r="A2935" s="858"/>
      <c r="B2935" s="841"/>
      <c r="C2935" s="842"/>
      <c r="D2935" s="843"/>
      <c r="E2935" s="844"/>
      <c r="F2935" s="845"/>
      <c r="G2935" s="917"/>
      <c r="H2935" s="929"/>
      <c r="I2935" s="929"/>
      <c r="J2935" s="929"/>
      <c r="K2935" s="929"/>
      <c r="L2935" s="846"/>
      <c r="M2935" s="847"/>
      <c r="N2935" s="846"/>
      <c r="O2935" s="846"/>
      <c r="P2935" s="846"/>
      <c r="Q2935" s="846"/>
      <c r="S2935" s="848"/>
    </row>
    <row r="2936" spans="1:20" x14ac:dyDescent="0.25">
      <c r="A2936" s="858"/>
      <c r="B2936" s="841"/>
      <c r="C2936" s="842"/>
      <c r="D2936" s="843"/>
      <c r="E2936" s="844"/>
      <c r="F2936" s="845"/>
      <c r="G2936" s="917"/>
      <c r="H2936" s="929"/>
      <c r="I2936" s="929"/>
      <c r="J2936" s="929"/>
      <c r="K2936" s="929"/>
      <c r="L2936" s="846"/>
      <c r="M2936" s="847"/>
      <c r="N2936" s="846"/>
      <c r="O2936" s="846"/>
      <c r="P2936" s="846"/>
      <c r="Q2936" s="846"/>
      <c r="S2936" s="848"/>
    </row>
    <row r="2937" spans="1:20" x14ac:dyDescent="0.25">
      <c r="A2937" s="858"/>
      <c r="B2937" s="841"/>
      <c r="C2937" s="842"/>
      <c r="D2937" s="843"/>
      <c r="E2937" s="844"/>
      <c r="F2937" s="845"/>
      <c r="G2937" s="917"/>
      <c r="H2937" s="929"/>
      <c r="I2937" s="929"/>
      <c r="J2937" s="929"/>
      <c r="K2937" s="929"/>
      <c r="L2937" s="846"/>
      <c r="M2937" s="847"/>
      <c r="N2937" s="846"/>
      <c r="O2937" s="846"/>
      <c r="P2937" s="846"/>
      <c r="Q2937" s="846"/>
      <c r="S2937" s="848"/>
    </row>
    <row r="2938" spans="1:20" x14ac:dyDescent="0.25">
      <c r="A2938" s="858"/>
      <c r="B2938" s="841"/>
      <c r="C2938" s="842"/>
      <c r="D2938" s="843"/>
      <c r="E2938" s="844"/>
      <c r="F2938" s="845"/>
      <c r="G2938" s="917"/>
      <c r="H2938" s="929"/>
      <c r="I2938" s="929"/>
      <c r="J2938" s="929"/>
      <c r="K2938" s="929"/>
      <c r="L2938" s="846"/>
      <c r="M2938" s="847"/>
      <c r="N2938" s="846"/>
      <c r="O2938" s="846"/>
      <c r="P2938" s="846"/>
      <c r="Q2938" s="846"/>
      <c r="S2938" s="848"/>
    </row>
    <row r="2939" spans="1:20" x14ac:dyDescent="0.25">
      <c r="A2939" s="858"/>
      <c r="B2939" s="841"/>
      <c r="C2939" s="842"/>
      <c r="D2939" s="843"/>
      <c r="E2939" s="844"/>
      <c r="F2939" s="845"/>
      <c r="G2939" s="917"/>
      <c r="H2939" s="929"/>
      <c r="I2939" s="929"/>
      <c r="J2939" s="929"/>
      <c r="K2939" s="929"/>
      <c r="L2939" s="846"/>
      <c r="M2939" s="847"/>
      <c r="N2939" s="846"/>
      <c r="O2939" s="846"/>
      <c r="P2939" s="846"/>
      <c r="Q2939" s="846"/>
      <c r="S2939" s="848"/>
    </row>
    <row r="2940" spans="1:20" x14ac:dyDescent="0.25">
      <c r="A2940" s="858"/>
      <c r="B2940" s="841"/>
      <c r="C2940" s="842"/>
      <c r="D2940" s="843"/>
      <c r="E2940" s="844"/>
      <c r="F2940" s="845"/>
      <c r="G2940" s="917"/>
      <c r="H2940" s="929"/>
      <c r="I2940" s="929"/>
      <c r="J2940" s="929"/>
      <c r="K2940" s="929"/>
      <c r="L2940" s="846"/>
      <c r="M2940" s="847"/>
      <c r="N2940" s="846"/>
      <c r="O2940" s="846"/>
      <c r="P2940" s="846"/>
      <c r="Q2940" s="846"/>
      <c r="S2940" s="848"/>
    </row>
    <row r="2941" spans="1:20" x14ac:dyDescent="0.25">
      <c r="A2941" s="858"/>
      <c r="B2941" s="841"/>
      <c r="C2941" s="842"/>
      <c r="D2941" s="843"/>
      <c r="E2941" s="844"/>
      <c r="F2941" s="845"/>
      <c r="G2941" s="917"/>
      <c r="H2941" s="929"/>
      <c r="I2941" s="929"/>
      <c r="J2941" s="929"/>
      <c r="K2941" s="929"/>
      <c r="L2941" s="846"/>
      <c r="M2941" s="847"/>
      <c r="N2941" s="846"/>
      <c r="O2941" s="846"/>
      <c r="P2941" s="846"/>
      <c r="Q2941" s="846"/>
      <c r="S2941" s="848"/>
    </row>
    <row r="2942" spans="1:20" x14ac:dyDescent="0.25">
      <c r="A2942" s="858"/>
      <c r="B2942" s="841"/>
      <c r="C2942" s="842"/>
      <c r="D2942" s="843"/>
      <c r="E2942" s="844"/>
      <c r="F2942" s="845"/>
      <c r="G2942" s="917"/>
      <c r="H2942" s="929"/>
      <c r="I2942" s="929"/>
      <c r="J2942" s="929"/>
      <c r="K2942" s="929"/>
      <c r="L2942" s="846"/>
      <c r="M2942" s="847"/>
      <c r="N2942" s="846"/>
      <c r="O2942" s="846"/>
      <c r="P2942" s="846"/>
      <c r="Q2942" s="846"/>
      <c r="S2942" s="848"/>
    </row>
    <row r="2943" spans="1:20" x14ac:dyDescent="0.25">
      <c r="A2943" s="858"/>
      <c r="B2943" s="841"/>
      <c r="C2943" s="842"/>
      <c r="D2943" s="843"/>
      <c r="E2943" s="844"/>
      <c r="F2943" s="845"/>
      <c r="G2943" s="917"/>
      <c r="H2943" s="929"/>
      <c r="I2943" s="929"/>
      <c r="J2943" s="929"/>
      <c r="K2943" s="929"/>
      <c r="L2943" s="846"/>
      <c r="M2943" s="847"/>
      <c r="N2943" s="846"/>
      <c r="O2943" s="846"/>
      <c r="P2943" s="846"/>
      <c r="Q2943" s="846"/>
      <c r="S2943" s="848"/>
    </row>
    <row r="2944" spans="1:20" x14ac:dyDescent="0.25">
      <c r="B2944" s="1238" t="s">
        <v>2129</v>
      </c>
      <c r="C2944" s="1238"/>
      <c r="D2944" s="1238"/>
      <c r="E2944" s="1238"/>
      <c r="F2944" s="1238"/>
      <c r="G2944" s="1238"/>
      <c r="H2944" s="1238"/>
      <c r="I2944" s="1238"/>
      <c r="J2944" s="1238"/>
      <c r="K2944" s="1238"/>
      <c r="L2944" s="1238"/>
      <c r="M2944" s="1238"/>
      <c r="N2944" s="1238"/>
      <c r="O2944" s="1238"/>
      <c r="P2944" s="1238"/>
      <c r="Q2944" s="1238"/>
      <c r="R2944" s="1238"/>
      <c r="S2944" s="1238"/>
    </row>
    <row r="2945" spans="1:20" x14ac:dyDescent="0.25">
      <c r="B2945" s="881" t="s">
        <v>1631</v>
      </c>
      <c r="C2945" s="882"/>
      <c r="D2945" s="883"/>
      <c r="E2945" s="883"/>
      <c r="F2945" s="883"/>
      <c r="G2945" s="883"/>
      <c r="H2945" s="884"/>
      <c r="I2945" s="884"/>
      <c r="J2945" s="884"/>
      <c r="K2945" s="884"/>
      <c r="L2945" s="884"/>
      <c r="M2945" s="885"/>
      <c r="N2945" s="884"/>
      <c r="O2945" s="884"/>
      <c r="P2945" s="884"/>
      <c r="Q2945" s="884"/>
      <c r="R2945" s="1074"/>
      <c r="S2945" s="886"/>
    </row>
    <row r="2946" spans="1:20" s="802" customFormat="1" ht="30" x14ac:dyDescent="0.25">
      <c r="B2946" s="1234" t="s">
        <v>970</v>
      </c>
      <c r="C2946" s="1239" t="s">
        <v>938</v>
      </c>
      <c r="D2946" s="1236" t="s">
        <v>1024</v>
      </c>
      <c r="E2946" s="1230" t="s">
        <v>1025</v>
      </c>
      <c r="F2946" s="1236" t="s">
        <v>1026</v>
      </c>
      <c r="G2946" s="1232" t="s">
        <v>1027</v>
      </c>
      <c r="H2946" s="803" t="s">
        <v>1862</v>
      </c>
      <c r="I2946" s="804" t="s">
        <v>1833</v>
      </c>
      <c r="J2946" s="803" t="s">
        <v>1862</v>
      </c>
      <c r="K2946" s="1228" t="s">
        <v>1948</v>
      </c>
      <c r="L2946" s="1228" t="s">
        <v>1947</v>
      </c>
      <c r="M2946" s="805" t="s">
        <v>1818</v>
      </c>
      <c r="N2946" s="1228" t="s">
        <v>1819</v>
      </c>
      <c r="O2946" s="806" t="s">
        <v>2115</v>
      </c>
      <c r="P2946" s="1090" t="s">
        <v>2135</v>
      </c>
      <c r="Q2946" s="1090" t="s">
        <v>2136</v>
      </c>
      <c r="R2946" s="1065" t="s">
        <v>2132</v>
      </c>
      <c r="S2946" s="807" t="s">
        <v>1850</v>
      </c>
      <c r="T2946" s="1110" t="s">
        <v>1028</v>
      </c>
    </row>
    <row r="2947" spans="1:20" s="802" customFormat="1" x14ac:dyDescent="0.25">
      <c r="B2947" s="1235"/>
      <c r="C2947" s="1240"/>
      <c r="D2947" s="1237"/>
      <c r="E2947" s="1231"/>
      <c r="F2947" s="1237"/>
      <c r="G2947" s="1233"/>
      <c r="H2947" s="808"/>
      <c r="I2947" s="808" t="s">
        <v>939</v>
      </c>
      <c r="J2947" s="808"/>
      <c r="K2947" s="1229"/>
      <c r="L2947" s="1229"/>
      <c r="M2947" s="809" t="s">
        <v>939</v>
      </c>
      <c r="N2947" s="1229"/>
      <c r="O2947" s="808" t="s">
        <v>939</v>
      </c>
      <c r="P2947" s="808" t="s">
        <v>939</v>
      </c>
      <c r="Q2947" s="808" t="s">
        <v>939</v>
      </c>
      <c r="R2947" s="1066" t="s">
        <v>939</v>
      </c>
      <c r="S2947" s="810"/>
      <c r="T2947" s="1102"/>
    </row>
    <row r="2948" spans="1:20" s="828" customFormat="1" ht="14.25" customHeight="1" x14ac:dyDescent="0.25">
      <c r="A2948" s="858" t="s">
        <v>254</v>
      </c>
      <c r="B2948" s="823" t="s">
        <v>253</v>
      </c>
      <c r="C2948" s="822" t="s">
        <v>238</v>
      </c>
      <c r="D2948" s="890" t="s">
        <v>1804</v>
      </c>
      <c r="E2948" s="907">
        <v>0</v>
      </c>
      <c r="F2948" s="823" t="s">
        <v>27</v>
      </c>
      <c r="G2948" s="896" t="s">
        <v>235</v>
      </c>
      <c r="H2948" s="921">
        <v>25000000</v>
      </c>
      <c r="I2948" s="921">
        <v>80000000</v>
      </c>
      <c r="J2948" s="921">
        <v>25000000</v>
      </c>
      <c r="K2948" s="921">
        <f t="shared" ref="K2948:K2976" si="302">M2948-L2948</f>
        <v>48000000</v>
      </c>
      <c r="L2948" s="921"/>
      <c r="M2948" s="921">
        <f t="shared" ref="M2948:M2975" si="303">I2948-(I2948*40/100)</f>
        <v>48000000</v>
      </c>
      <c r="N2948" s="921"/>
      <c r="O2948" s="921">
        <v>25000000</v>
      </c>
      <c r="P2948" s="921">
        <f>Q2948-O2948</f>
        <v>10000000</v>
      </c>
      <c r="Q2948" s="921">
        <v>35000000</v>
      </c>
      <c r="R2948" s="1068">
        <f>M2948-Q2948</f>
        <v>13000000</v>
      </c>
      <c r="S2948" s="827"/>
      <c r="T2948" s="975"/>
    </row>
    <row r="2949" spans="1:20" s="828" customFormat="1" ht="14.25" customHeight="1" x14ac:dyDescent="0.25">
      <c r="A2949" s="858" t="s">
        <v>254</v>
      </c>
      <c r="B2949" s="890" t="s">
        <v>212</v>
      </c>
      <c r="C2949" s="822" t="s">
        <v>676</v>
      </c>
      <c r="D2949" s="890" t="s">
        <v>1804</v>
      </c>
      <c r="E2949" s="907">
        <v>0</v>
      </c>
      <c r="F2949" s="823" t="s">
        <v>27</v>
      </c>
      <c r="G2949" s="896" t="s">
        <v>235</v>
      </c>
      <c r="H2949" s="921"/>
      <c r="I2949" s="921">
        <v>50000000</v>
      </c>
      <c r="J2949" s="921"/>
      <c r="K2949" s="921">
        <f t="shared" si="302"/>
        <v>30000000</v>
      </c>
      <c r="L2949" s="921"/>
      <c r="M2949" s="921">
        <f t="shared" si="303"/>
        <v>30000000</v>
      </c>
      <c r="N2949" s="921"/>
      <c r="O2949" s="921"/>
      <c r="P2949" s="921">
        <f>Q2949-O2949</f>
        <v>25400000</v>
      </c>
      <c r="Q2949" s="921">
        <v>25400000</v>
      </c>
      <c r="R2949" s="1068">
        <f t="shared" ref="R2949:R2976" si="304">M2949-Q2949</f>
        <v>4600000</v>
      </c>
      <c r="S2949" s="827"/>
      <c r="T2949" s="822"/>
    </row>
    <row r="2950" spans="1:20" s="828" customFormat="1" ht="14.25" customHeight="1" x14ac:dyDescent="0.25">
      <c r="A2950" s="858" t="s">
        <v>254</v>
      </c>
      <c r="B2950" s="823" t="s">
        <v>161</v>
      </c>
      <c r="C2950" s="822" t="s">
        <v>233</v>
      </c>
      <c r="D2950" s="890" t="s">
        <v>1804</v>
      </c>
      <c r="E2950" s="907">
        <v>0</v>
      </c>
      <c r="F2950" s="823" t="s">
        <v>27</v>
      </c>
      <c r="G2950" s="896" t="s">
        <v>235</v>
      </c>
      <c r="H2950" s="921"/>
      <c r="I2950" s="921">
        <v>41000000</v>
      </c>
      <c r="J2950" s="921"/>
      <c r="K2950" s="921">
        <f t="shared" si="302"/>
        <v>24600000</v>
      </c>
      <c r="L2950" s="921"/>
      <c r="M2950" s="921">
        <f t="shared" si="303"/>
        <v>24600000</v>
      </c>
      <c r="N2950" s="921"/>
      <c r="O2950" s="921"/>
      <c r="P2950" s="921">
        <f>Q2950-O2950</f>
        <v>24600000</v>
      </c>
      <c r="Q2950" s="921">
        <v>24600000</v>
      </c>
      <c r="R2950" s="1068">
        <f t="shared" si="304"/>
        <v>0</v>
      </c>
      <c r="S2950" s="827"/>
      <c r="T2950" s="822"/>
    </row>
    <row r="2951" spans="1:20" s="828" customFormat="1" ht="14.25" customHeight="1" x14ac:dyDescent="0.25">
      <c r="A2951" s="858" t="s">
        <v>254</v>
      </c>
      <c r="B2951" s="890" t="s">
        <v>326</v>
      </c>
      <c r="C2951" s="822" t="s">
        <v>327</v>
      </c>
      <c r="D2951" s="890" t="s">
        <v>1804</v>
      </c>
      <c r="E2951" s="907">
        <v>0</v>
      </c>
      <c r="F2951" s="823" t="s">
        <v>27</v>
      </c>
      <c r="G2951" s="896" t="s">
        <v>235</v>
      </c>
      <c r="H2951" s="921"/>
      <c r="I2951" s="921">
        <v>15000000</v>
      </c>
      <c r="J2951" s="921"/>
      <c r="K2951" s="921">
        <f t="shared" si="302"/>
        <v>9000000</v>
      </c>
      <c r="L2951" s="921"/>
      <c r="M2951" s="921">
        <f t="shared" si="303"/>
        <v>9000000</v>
      </c>
      <c r="N2951" s="921"/>
      <c r="O2951" s="921"/>
      <c r="P2951" s="921">
        <f>Q2951-O2951</f>
        <v>9000000</v>
      </c>
      <c r="Q2951" s="921">
        <v>9000000</v>
      </c>
      <c r="R2951" s="1068">
        <f t="shared" si="304"/>
        <v>0</v>
      </c>
      <c r="S2951" s="827"/>
      <c r="T2951" s="822"/>
    </row>
    <row r="2952" spans="1:20" s="828" customFormat="1" ht="14.25" customHeight="1" x14ac:dyDescent="0.25">
      <c r="A2952" s="858" t="s">
        <v>254</v>
      </c>
      <c r="B2952" s="890" t="s">
        <v>214</v>
      </c>
      <c r="C2952" s="822" t="s">
        <v>1734</v>
      </c>
      <c r="D2952" s="890" t="s">
        <v>1804</v>
      </c>
      <c r="E2952" s="907">
        <v>0</v>
      </c>
      <c r="F2952" s="823" t="s">
        <v>27</v>
      </c>
      <c r="G2952" s="896" t="s">
        <v>235</v>
      </c>
      <c r="H2952" s="921"/>
      <c r="I2952" s="921">
        <v>5000000</v>
      </c>
      <c r="J2952" s="921"/>
      <c r="K2952" s="921">
        <f t="shared" si="302"/>
        <v>3000000</v>
      </c>
      <c r="L2952" s="921"/>
      <c r="M2952" s="921">
        <f t="shared" si="303"/>
        <v>3000000</v>
      </c>
      <c r="N2952" s="921"/>
      <c r="O2952" s="921">
        <v>3000000</v>
      </c>
      <c r="P2952" s="921">
        <f t="shared" ref="P2952:P2956" si="305">Q2952-O2952</f>
        <v>0</v>
      </c>
      <c r="Q2952" s="921">
        <v>3000000</v>
      </c>
      <c r="R2952" s="1068">
        <f t="shared" si="304"/>
        <v>0</v>
      </c>
      <c r="S2952" s="827"/>
      <c r="T2952" s="822"/>
    </row>
    <row r="2953" spans="1:20" s="828" customFormat="1" ht="14.25" customHeight="1" x14ac:dyDescent="0.25">
      <c r="A2953" s="858" t="s">
        <v>254</v>
      </c>
      <c r="B2953" s="890" t="s">
        <v>1061</v>
      </c>
      <c r="C2953" s="822" t="s">
        <v>755</v>
      </c>
      <c r="D2953" s="890" t="s">
        <v>1804</v>
      </c>
      <c r="E2953" s="907">
        <v>0</v>
      </c>
      <c r="F2953" s="823" t="s">
        <v>27</v>
      </c>
      <c r="G2953" s="896" t="s">
        <v>235</v>
      </c>
      <c r="H2953" s="921"/>
      <c r="I2953" s="921">
        <v>10000000</v>
      </c>
      <c r="J2953" s="921"/>
      <c r="K2953" s="921">
        <f t="shared" si="302"/>
        <v>6000000</v>
      </c>
      <c r="L2953" s="921"/>
      <c r="M2953" s="921">
        <f t="shared" si="303"/>
        <v>6000000</v>
      </c>
      <c r="N2953" s="921"/>
      <c r="O2953" s="921"/>
      <c r="P2953" s="921">
        <f t="shared" si="305"/>
        <v>6000000</v>
      </c>
      <c r="Q2953" s="921">
        <v>6000000</v>
      </c>
      <c r="R2953" s="1068">
        <f t="shared" si="304"/>
        <v>0</v>
      </c>
      <c r="S2953" s="827"/>
      <c r="T2953" s="822"/>
    </row>
    <row r="2954" spans="1:20" s="828" customFormat="1" ht="14.25" customHeight="1" x14ac:dyDescent="0.25">
      <c r="A2954" s="858" t="s">
        <v>254</v>
      </c>
      <c r="B2954" s="890" t="s">
        <v>448</v>
      </c>
      <c r="C2954" s="822" t="s">
        <v>428</v>
      </c>
      <c r="D2954" s="890" t="s">
        <v>1804</v>
      </c>
      <c r="E2954" s="907">
        <v>0</v>
      </c>
      <c r="F2954" s="823" t="s">
        <v>27</v>
      </c>
      <c r="G2954" s="896" t="s">
        <v>235</v>
      </c>
      <c r="H2954" s="921"/>
      <c r="I2954" s="921">
        <v>5000000</v>
      </c>
      <c r="J2954" s="921"/>
      <c r="K2954" s="921">
        <f t="shared" si="302"/>
        <v>3000000</v>
      </c>
      <c r="L2954" s="921"/>
      <c r="M2954" s="921">
        <f t="shared" si="303"/>
        <v>3000000</v>
      </c>
      <c r="N2954" s="921"/>
      <c r="O2954" s="921"/>
      <c r="P2954" s="921">
        <f t="shared" si="305"/>
        <v>3000000</v>
      </c>
      <c r="Q2954" s="921">
        <v>3000000</v>
      </c>
      <c r="R2954" s="1068">
        <f t="shared" si="304"/>
        <v>0</v>
      </c>
      <c r="S2954" s="827"/>
      <c r="T2954" s="822"/>
    </row>
    <row r="2955" spans="1:20" s="828" customFormat="1" ht="14.25" customHeight="1" x14ac:dyDescent="0.25">
      <c r="A2955" s="858" t="s">
        <v>254</v>
      </c>
      <c r="B2955" s="890" t="s">
        <v>748</v>
      </c>
      <c r="C2955" s="822" t="s">
        <v>758</v>
      </c>
      <c r="D2955" s="890" t="s">
        <v>1804</v>
      </c>
      <c r="E2955" s="907">
        <v>0</v>
      </c>
      <c r="F2955" s="823" t="s">
        <v>27</v>
      </c>
      <c r="G2955" s="896" t="s">
        <v>235</v>
      </c>
      <c r="H2955" s="921"/>
      <c r="I2955" s="921">
        <v>7000000</v>
      </c>
      <c r="J2955" s="921"/>
      <c r="K2955" s="921">
        <f t="shared" si="302"/>
        <v>4200000</v>
      </c>
      <c r="L2955" s="921"/>
      <c r="M2955" s="921">
        <f t="shared" si="303"/>
        <v>4200000</v>
      </c>
      <c r="N2955" s="921"/>
      <c r="O2955" s="921"/>
      <c r="P2955" s="921">
        <f t="shared" si="305"/>
        <v>2000000</v>
      </c>
      <c r="Q2955" s="921">
        <v>2000000</v>
      </c>
      <c r="R2955" s="1068">
        <f t="shared" si="304"/>
        <v>2200000</v>
      </c>
      <c r="S2955" s="827"/>
      <c r="T2955" s="822"/>
    </row>
    <row r="2956" spans="1:20" s="828" customFormat="1" ht="14.25" customHeight="1" x14ac:dyDescent="0.25">
      <c r="A2956" s="858" t="s">
        <v>254</v>
      </c>
      <c r="B2956" s="890" t="s">
        <v>525</v>
      </c>
      <c r="C2956" s="822" t="s">
        <v>1083</v>
      </c>
      <c r="D2956" s="890" t="s">
        <v>1804</v>
      </c>
      <c r="E2956" s="907">
        <v>0</v>
      </c>
      <c r="F2956" s="823" t="s">
        <v>27</v>
      </c>
      <c r="G2956" s="896" t="s">
        <v>235</v>
      </c>
      <c r="H2956" s="921"/>
      <c r="I2956" s="921">
        <v>10000000</v>
      </c>
      <c r="J2956" s="921"/>
      <c r="K2956" s="921">
        <f t="shared" si="302"/>
        <v>6000000</v>
      </c>
      <c r="L2956" s="921"/>
      <c r="M2956" s="921">
        <f t="shared" si="303"/>
        <v>6000000</v>
      </c>
      <c r="N2956" s="921"/>
      <c r="O2956" s="921"/>
      <c r="P2956" s="921">
        <f t="shared" si="305"/>
        <v>6000000</v>
      </c>
      <c r="Q2956" s="921">
        <v>6000000</v>
      </c>
      <c r="R2956" s="1068">
        <f t="shared" si="304"/>
        <v>0</v>
      </c>
      <c r="S2956" s="827"/>
      <c r="T2956" s="822"/>
    </row>
    <row r="2957" spans="1:20" s="828" customFormat="1" ht="14.25" customHeight="1" x14ac:dyDescent="0.25">
      <c r="A2957" s="858" t="s">
        <v>254</v>
      </c>
      <c r="B2957" s="890" t="s">
        <v>757</v>
      </c>
      <c r="C2957" s="822" t="s">
        <v>759</v>
      </c>
      <c r="D2957" s="890" t="s">
        <v>1804</v>
      </c>
      <c r="E2957" s="907">
        <v>0</v>
      </c>
      <c r="F2957" s="823" t="s">
        <v>27</v>
      </c>
      <c r="G2957" s="896" t="s">
        <v>235</v>
      </c>
      <c r="H2957" s="921">
        <v>3000000</v>
      </c>
      <c r="I2957" s="921">
        <v>5000000</v>
      </c>
      <c r="J2957" s="921">
        <v>3000000</v>
      </c>
      <c r="K2957" s="921">
        <f t="shared" si="302"/>
        <v>3000000</v>
      </c>
      <c r="L2957" s="921"/>
      <c r="M2957" s="921">
        <f t="shared" si="303"/>
        <v>3000000</v>
      </c>
      <c r="N2957" s="921"/>
      <c r="O2957" s="921">
        <v>3000000</v>
      </c>
      <c r="P2957" s="921">
        <f>Q2957-O2957</f>
        <v>0</v>
      </c>
      <c r="Q2957" s="921">
        <v>3000000</v>
      </c>
      <c r="R2957" s="1068">
        <f t="shared" si="304"/>
        <v>0</v>
      </c>
      <c r="S2957" s="827"/>
      <c r="T2957" s="822"/>
    </row>
    <row r="2958" spans="1:20" s="828" customFormat="1" ht="14.25" customHeight="1" x14ac:dyDescent="0.25">
      <c r="A2958" s="858" t="s">
        <v>254</v>
      </c>
      <c r="B2958" s="890" t="s">
        <v>350</v>
      </c>
      <c r="C2958" s="822" t="s">
        <v>743</v>
      </c>
      <c r="D2958" s="890" t="s">
        <v>1804</v>
      </c>
      <c r="E2958" s="907">
        <v>0</v>
      </c>
      <c r="F2958" s="823" t="s">
        <v>27</v>
      </c>
      <c r="G2958" s="896" t="s">
        <v>235</v>
      </c>
      <c r="H2958" s="921">
        <v>3000000</v>
      </c>
      <c r="I2958" s="921">
        <v>5000000</v>
      </c>
      <c r="J2958" s="921">
        <v>3000000</v>
      </c>
      <c r="K2958" s="921">
        <f t="shared" si="302"/>
        <v>3000000</v>
      </c>
      <c r="L2958" s="921"/>
      <c r="M2958" s="921">
        <f t="shared" si="303"/>
        <v>3000000</v>
      </c>
      <c r="N2958" s="921"/>
      <c r="O2958" s="921">
        <v>3000000</v>
      </c>
      <c r="P2958" s="921">
        <f>Q2958-O2958</f>
        <v>0</v>
      </c>
      <c r="Q2958" s="921">
        <v>3000000</v>
      </c>
      <c r="R2958" s="1068">
        <f t="shared" si="304"/>
        <v>0</v>
      </c>
      <c r="S2958" s="827"/>
      <c r="T2958" s="822"/>
    </row>
    <row r="2959" spans="1:20" s="828" customFormat="1" ht="14.25" customHeight="1" x14ac:dyDescent="0.25">
      <c r="A2959" s="858" t="s">
        <v>254</v>
      </c>
      <c r="B2959" s="890" t="s">
        <v>460</v>
      </c>
      <c r="C2959" s="822" t="s">
        <v>517</v>
      </c>
      <c r="D2959" s="890" t="s">
        <v>1804</v>
      </c>
      <c r="E2959" s="907">
        <v>0</v>
      </c>
      <c r="F2959" s="823" t="s">
        <v>27</v>
      </c>
      <c r="G2959" s="896" t="s">
        <v>235</v>
      </c>
      <c r="H2959" s="921">
        <v>6000000</v>
      </c>
      <c r="I2959" s="921">
        <v>5000000</v>
      </c>
      <c r="J2959" s="921">
        <v>6000000</v>
      </c>
      <c r="K2959" s="921">
        <f t="shared" si="302"/>
        <v>3000000</v>
      </c>
      <c r="L2959" s="921"/>
      <c r="M2959" s="921">
        <f t="shared" si="303"/>
        <v>3000000</v>
      </c>
      <c r="N2959" s="921"/>
      <c r="O2959" s="921">
        <v>3000000</v>
      </c>
      <c r="P2959" s="921">
        <f>Q2959-O2959</f>
        <v>0</v>
      </c>
      <c r="Q2959" s="921">
        <v>3000000</v>
      </c>
      <c r="R2959" s="1068">
        <f t="shared" si="304"/>
        <v>0</v>
      </c>
      <c r="S2959" s="827"/>
      <c r="T2959" s="822"/>
    </row>
    <row r="2960" spans="1:20" s="828" customFormat="1" ht="14.25" customHeight="1" x14ac:dyDescent="0.25">
      <c r="A2960" s="858" t="s">
        <v>254</v>
      </c>
      <c r="B2960" s="890" t="s">
        <v>756</v>
      </c>
      <c r="C2960" s="822" t="s">
        <v>690</v>
      </c>
      <c r="D2960" s="890" t="s">
        <v>1804</v>
      </c>
      <c r="E2960" s="907">
        <v>0</v>
      </c>
      <c r="F2960" s="823" t="s">
        <v>27</v>
      </c>
      <c r="G2960" s="896" t="s">
        <v>235</v>
      </c>
      <c r="H2960" s="921"/>
      <c r="I2960" s="921">
        <v>3000000</v>
      </c>
      <c r="J2960" s="921"/>
      <c r="K2960" s="921">
        <f t="shared" si="302"/>
        <v>1800000</v>
      </c>
      <c r="L2960" s="921"/>
      <c r="M2960" s="921">
        <f t="shared" si="303"/>
        <v>1800000</v>
      </c>
      <c r="N2960" s="921"/>
      <c r="O2960" s="921"/>
      <c r="P2960" s="921">
        <f t="shared" ref="P2960:P2975" si="306">Q2960-O2960</f>
        <v>0</v>
      </c>
      <c r="Q2960" s="921"/>
      <c r="R2960" s="1068">
        <f t="shared" si="304"/>
        <v>1800000</v>
      </c>
      <c r="S2960" s="827"/>
      <c r="T2960" s="822"/>
    </row>
    <row r="2961" spans="1:20" s="828" customFormat="1" ht="14.25" customHeight="1" x14ac:dyDescent="0.25">
      <c r="A2961" s="858" t="s">
        <v>254</v>
      </c>
      <c r="B2961" s="890" t="s">
        <v>239</v>
      </c>
      <c r="C2961" s="822" t="s">
        <v>485</v>
      </c>
      <c r="D2961" s="890" t="s">
        <v>1804</v>
      </c>
      <c r="E2961" s="907">
        <v>0</v>
      </c>
      <c r="F2961" s="823" t="s">
        <v>27</v>
      </c>
      <c r="G2961" s="896" t="s">
        <v>235</v>
      </c>
      <c r="H2961" s="921"/>
      <c r="I2961" s="921">
        <v>5000000</v>
      </c>
      <c r="J2961" s="921"/>
      <c r="K2961" s="921">
        <f t="shared" si="302"/>
        <v>3000000</v>
      </c>
      <c r="L2961" s="921"/>
      <c r="M2961" s="921">
        <f t="shared" si="303"/>
        <v>3000000</v>
      </c>
      <c r="N2961" s="921"/>
      <c r="O2961" s="921"/>
      <c r="P2961" s="921">
        <f t="shared" si="306"/>
        <v>3000000</v>
      </c>
      <c r="Q2961" s="921">
        <v>3000000</v>
      </c>
      <c r="R2961" s="1068">
        <f t="shared" si="304"/>
        <v>0</v>
      </c>
      <c r="S2961" s="827"/>
      <c r="T2961" s="822"/>
    </row>
    <row r="2962" spans="1:20" s="828" customFormat="1" ht="14.25" customHeight="1" x14ac:dyDescent="0.25">
      <c r="A2962" s="858" t="s">
        <v>254</v>
      </c>
      <c r="B2962" s="890" t="s">
        <v>365</v>
      </c>
      <c r="C2962" s="822" t="s">
        <v>495</v>
      </c>
      <c r="D2962" s="890" t="s">
        <v>1804</v>
      </c>
      <c r="E2962" s="907">
        <v>0</v>
      </c>
      <c r="F2962" s="823" t="s">
        <v>27</v>
      </c>
      <c r="G2962" s="896" t="s">
        <v>235</v>
      </c>
      <c r="H2962" s="921"/>
      <c r="I2962" s="921">
        <v>3000000</v>
      </c>
      <c r="J2962" s="921"/>
      <c r="K2962" s="921">
        <f t="shared" si="302"/>
        <v>1800000</v>
      </c>
      <c r="L2962" s="921"/>
      <c r="M2962" s="921">
        <f t="shared" si="303"/>
        <v>1800000</v>
      </c>
      <c r="N2962" s="921"/>
      <c r="O2962" s="921"/>
      <c r="P2962" s="921">
        <f t="shared" si="306"/>
        <v>0</v>
      </c>
      <c r="Q2962" s="921"/>
      <c r="R2962" s="1068">
        <f t="shared" si="304"/>
        <v>1800000</v>
      </c>
      <c r="S2962" s="827"/>
      <c r="T2962" s="822"/>
    </row>
    <row r="2963" spans="1:20" s="828" customFormat="1" ht="14.25" customHeight="1" x14ac:dyDescent="0.25">
      <c r="A2963" s="858" t="s">
        <v>254</v>
      </c>
      <c r="B2963" s="890" t="s">
        <v>243</v>
      </c>
      <c r="C2963" s="822" t="s">
        <v>687</v>
      </c>
      <c r="D2963" s="890" t="s">
        <v>1804</v>
      </c>
      <c r="E2963" s="907">
        <v>0</v>
      </c>
      <c r="F2963" s="823" t="s">
        <v>27</v>
      </c>
      <c r="G2963" s="896" t="s">
        <v>235</v>
      </c>
      <c r="H2963" s="921"/>
      <c r="I2963" s="921">
        <v>30000000</v>
      </c>
      <c r="J2963" s="921"/>
      <c r="K2963" s="921">
        <f t="shared" si="302"/>
        <v>18000000</v>
      </c>
      <c r="L2963" s="921"/>
      <c r="M2963" s="921">
        <f t="shared" si="303"/>
        <v>18000000</v>
      </c>
      <c r="N2963" s="921"/>
      <c r="O2963" s="921">
        <v>5000000</v>
      </c>
      <c r="P2963" s="921">
        <f t="shared" si="306"/>
        <v>5000000</v>
      </c>
      <c r="Q2963" s="921">
        <v>10000000</v>
      </c>
      <c r="R2963" s="1068">
        <f t="shared" si="304"/>
        <v>8000000</v>
      </c>
      <c r="S2963" s="827"/>
      <c r="T2963" s="822"/>
    </row>
    <row r="2964" spans="1:20" s="828" customFormat="1" ht="14.25" customHeight="1" x14ac:dyDescent="0.25">
      <c r="A2964" s="858" t="s">
        <v>254</v>
      </c>
      <c r="B2964" s="890" t="s">
        <v>158</v>
      </c>
      <c r="C2964" s="822" t="s">
        <v>366</v>
      </c>
      <c r="D2964" s="890" t="s">
        <v>1804</v>
      </c>
      <c r="E2964" s="907">
        <v>0</v>
      </c>
      <c r="F2964" s="823" t="s">
        <v>27</v>
      </c>
      <c r="G2964" s="896" t="s">
        <v>235</v>
      </c>
      <c r="H2964" s="921"/>
      <c r="I2964" s="921">
        <v>3000000</v>
      </c>
      <c r="J2964" s="921"/>
      <c r="K2964" s="921">
        <f t="shared" si="302"/>
        <v>1800000</v>
      </c>
      <c r="L2964" s="921"/>
      <c r="M2964" s="921">
        <f t="shared" si="303"/>
        <v>1800000</v>
      </c>
      <c r="N2964" s="921"/>
      <c r="O2964" s="921"/>
      <c r="P2964" s="921">
        <f t="shared" si="306"/>
        <v>0</v>
      </c>
      <c r="Q2964" s="921"/>
      <c r="R2964" s="1068">
        <f t="shared" si="304"/>
        <v>1800000</v>
      </c>
      <c r="S2964" s="827"/>
      <c r="T2964" s="822"/>
    </row>
    <row r="2965" spans="1:20" s="828" customFormat="1" ht="14.25" customHeight="1" x14ac:dyDescent="0.25">
      <c r="A2965" s="858" t="s">
        <v>254</v>
      </c>
      <c r="B2965" s="890" t="s">
        <v>247</v>
      </c>
      <c r="C2965" s="822" t="s">
        <v>515</v>
      </c>
      <c r="D2965" s="890" t="s">
        <v>1804</v>
      </c>
      <c r="E2965" s="907">
        <v>0</v>
      </c>
      <c r="F2965" s="823" t="s">
        <v>27</v>
      </c>
      <c r="G2965" s="896" t="s">
        <v>235</v>
      </c>
      <c r="H2965" s="921"/>
      <c r="I2965" s="921">
        <v>1000000</v>
      </c>
      <c r="J2965" s="921"/>
      <c r="K2965" s="921">
        <f t="shared" si="302"/>
        <v>600000</v>
      </c>
      <c r="L2965" s="921"/>
      <c r="M2965" s="921">
        <f t="shared" si="303"/>
        <v>600000</v>
      </c>
      <c r="N2965" s="921"/>
      <c r="O2965" s="921"/>
      <c r="P2965" s="921">
        <f t="shared" si="306"/>
        <v>0</v>
      </c>
      <c r="Q2965" s="921"/>
      <c r="R2965" s="1068">
        <f t="shared" si="304"/>
        <v>600000</v>
      </c>
      <c r="S2965" s="827"/>
      <c r="T2965" s="822"/>
    </row>
    <row r="2966" spans="1:20" s="828" customFormat="1" ht="14.25" customHeight="1" x14ac:dyDescent="0.25">
      <c r="A2966" s="858" t="s">
        <v>254</v>
      </c>
      <c r="B2966" s="890" t="s">
        <v>357</v>
      </c>
      <c r="C2966" s="822" t="s">
        <v>764</v>
      </c>
      <c r="D2966" s="890" t="s">
        <v>1804</v>
      </c>
      <c r="E2966" s="907">
        <v>0</v>
      </c>
      <c r="F2966" s="823" t="s">
        <v>27</v>
      </c>
      <c r="G2966" s="896" t="s">
        <v>235</v>
      </c>
      <c r="H2966" s="921"/>
      <c r="I2966" s="921">
        <v>2000000</v>
      </c>
      <c r="J2966" s="921"/>
      <c r="K2966" s="921">
        <f t="shared" si="302"/>
        <v>1200000</v>
      </c>
      <c r="L2966" s="921"/>
      <c r="M2966" s="921">
        <f t="shared" si="303"/>
        <v>1200000</v>
      </c>
      <c r="N2966" s="921"/>
      <c r="O2966" s="921"/>
      <c r="P2966" s="921">
        <f t="shared" si="306"/>
        <v>1000000</v>
      </c>
      <c r="Q2966" s="921">
        <v>1000000</v>
      </c>
      <c r="R2966" s="1068">
        <f t="shared" si="304"/>
        <v>200000</v>
      </c>
      <c r="S2966" s="827"/>
      <c r="T2966" s="822"/>
    </row>
    <row r="2967" spans="1:20" s="828" customFormat="1" ht="14.25" customHeight="1" x14ac:dyDescent="0.25">
      <c r="A2967" s="858" t="s">
        <v>254</v>
      </c>
      <c r="B2967" s="823" t="s">
        <v>248</v>
      </c>
      <c r="C2967" s="822" t="s">
        <v>779</v>
      </c>
      <c r="D2967" s="890" t="s">
        <v>1804</v>
      </c>
      <c r="E2967" s="907">
        <v>0</v>
      </c>
      <c r="F2967" s="823" t="s">
        <v>27</v>
      </c>
      <c r="G2967" s="896" t="s">
        <v>235</v>
      </c>
      <c r="H2967" s="921"/>
      <c r="I2967" s="921">
        <v>3000000</v>
      </c>
      <c r="J2967" s="921"/>
      <c r="K2967" s="921">
        <f t="shared" si="302"/>
        <v>1800000</v>
      </c>
      <c r="L2967" s="921"/>
      <c r="M2967" s="921">
        <f t="shared" si="303"/>
        <v>1800000</v>
      </c>
      <c r="N2967" s="921"/>
      <c r="O2967" s="921"/>
      <c r="P2967" s="921">
        <f t="shared" si="306"/>
        <v>500000</v>
      </c>
      <c r="Q2967" s="921">
        <v>500000</v>
      </c>
      <c r="R2967" s="1068">
        <f t="shared" si="304"/>
        <v>1300000</v>
      </c>
      <c r="S2967" s="827"/>
      <c r="T2967" s="822"/>
    </row>
    <row r="2968" spans="1:20" s="828" customFormat="1" ht="14.25" customHeight="1" x14ac:dyDescent="0.25">
      <c r="A2968" s="858" t="s">
        <v>254</v>
      </c>
      <c r="B2968" s="823" t="s">
        <v>206</v>
      </c>
      <c r="C2968" s="822" t="s">
        <v>1857</v>
      </c>
      <c r="D2968" s="890" t="s">
        <v>1804</v>
      </c>
      <c r="E2968" s="907">
        <v>0</v>
      </c>
      <c r="F2968" s="823" t="s">
        <v>27</v>
      </c>
      <c r="G2968" s="896" t="s">
        <v>235</v>
      </c>
      <c r="H2968" s="921">
        <v>5000000</v>
      </c>
      <c r="I2968" s="921">
        <v>5000000</v>
      </c>
      <c r="J2968" s="921">
        <v>5000000</v>
      </c>
      <c r="K2968" s="921">
        <f t="shared" si="302"/>
        <v>3000000</v>
      </c>
      <c r="L2968" s="921"/>
      <c r="M2968" s="921">
        <f t="shared" si="303"/>
        <v>3000000</v>
      </c>
      <c r="N2968" s="921"/>
      <c r="O2968" s="921">
        <v>3000000</v>
      </c>
      <c r="P2968" s="921">
        <f t="shared" si="306"/>
        <v>0</v>
      </c>
      <c r="Q2968" s="921">
        <v>3000000</v>
      </c>
      <c r="R2968" s="1068">
        <f t="shared" si="304"/>
        <v>0</v>
      </c>
      <c r="S2968" s="827"/>
      <c r="T2968" s="822"/>
    </row>
    <row r="2969" spans="1:20" s="828" customFormat="1" ht="14.25" customHeight="1" x14ac:dyDescent="0.25">
      <c r="A2969" s="858" t="s">
        <v>254</v>
      </c>
      <c r="B2969" s="890" t="s">
        <v>207</v>
      </c>
      <c r="C2969" s="822" t="s">
        <v>220</v>
      </c>
      <c r="D2969" s="890" t="s">
        <v>1804</v>
      </c>
      <c r="E2969" s="907">
        <v>0</v>
      </c>
      <c r="F2969" s="823" t="s">
        <v>27</v>
      </c>
      <c r="G2969" s="896" t="s">
        <v>235</v>
      </c>
      <c r="H2969" s="921">
        <v>4000000</v>
      </c>
      <c r="I2969" s="921">
        <v>4000000</v>
      </c>
      <c r="J2969" s="921">
        <v>4000000</v>
      </c>
      <c r="K2969" s="921">
        <f t="shared" si="302"/>
        <v>2400000</v>
      </c>
      <c r="L2969" s="921"/>
      <c r="M2969" s="921">
        <f t="shared" si="303"/>
        <v>2400000</v>
      </c>
      <c r="N2969" s="921"/>
      <c r="O2969" s="921">
        <v>2000000</v>
      </c>
      <c r="P2969" s="921">
        <f t="shared" si="306"/>
        <v>0</v>
      </c>
      <c r="Q2969" s="921">
        <v>2000000</v>
      </c>
      <c r="R2969" s="1068">
        <f t="shared" si="304"/>
        <v>400000</v>
      </c>
      <c r="S2969" s="827"/>
      <c r="T2969" s="822"/>
    </row>
    <row r="2970" spans="1:20" s="828" customFormat="1" ht="14.25" customHeight="1" x14ac:dyDescent="0.25">
      <c r="A2970" s="858" t="s">
        <v>254</v>
      </c>
      <c r="B2970" s="890" t="s">
        <v>208</v>
      </c>
      <c r="C2970" s="822" t="s">
        <v>751</v>
      </c>
      <c r="D2970" s="890" t="s">
        <v>1804</v>
      </c>
      <c r="E2970" s="907">
        <v>0</v>
      </c>
      <c r="F2970" s="823" t="s">
        <v>27</v>
      </c>
      <c r="G2970" s="896" t="s">
        <v>235</v>
      </c>
      <c r="H2970" s="921"/>
      <c r="I2970" s="921">
        <v>6000000</v>
      </c>
      <c r="J2970" s="921"/>
      <c r="K2970" s="921">
        <f t="shared" si="302"/>
        <v>3600000</v>
      </c>
      <c r="L2970" s="921"/>
      <c r="M2970" s="921">
        <f t="shared" si="303"/>
        <v>3600000</v>
      </c>
      <c r="N2970" s="921"/>
      <c r="O2970" s="921"/>
      <c r="P2970" s="921">
        <f t="shared" si="306"/>
        <v>2000000</v>
      </c>
      <c r="Q2970" s="921">
        <v>2000000</v>
      </c>
      <c r="R2970" s="1068">
        <f t="shared" si="304"/>
        <v>1600000</v>
      </c>
      <c r="S2970" s="827"/>
      <c r="T2970" s="822"/>
    </row>
    <row r="2971" spans="1:20" s="828" customFormat="1" ht="14.25" customHeight="1" x14ac:dyDescent="0.25">
      <c r="A2971" s="858" t="s">
        <v>254</v>
      </c>
      <c r="B2971" s="890" t="s">
        <v>209</v>
      </c>
      <c r="C2971" s="822" t="s">
        <v>359</v>
      </c>
      <c r="D2971" s="890" t="s">
        <v>1804</v>
      </c>
      <c r="E2971" s="907">
        <v>0</v>
      </c>
      <c r="F2971" s="823" t="s">
        <v>27</v>
      </c>
      <c r="G2971" s="896" t="s">
        <v>235</v>
      </c>
      <c r="H2971" s="921"/>
      <c r="I2971" s="921">
        <v>2000000</v>
      </c>
      <c r="J2971" s="921"/>
      <c r="K2971" s="921">
        <f t="shared" si="302"/>
        <v>1200000</v>
      </c>
      <c r="L2971" s="921"/>
      <c r="M2971" s="921">
        <f t="shared" si="303"/>
        <v>1200000</v>
      </c>
      <c r="N2971" s="921"/>
      <c r="O2971" s="921"/>
      <c r="P2971" s="921">
        <f t="shared" si="306"/>
        <v>0</v>
      </c>
      <c r="Q2971" s="921"/>
      <c r="R2971" s="1068">
        <f t="shared" si="304"/>
        <v>1200000</v>
      </c>
      <c r="S2971" s="827"/>
      <c r="T2971" s="822"/>
    </row>
    <row r="2972" spans="1:20" s="828" customFormat="1" ht="14.25" customHeight="1" x14ac:dyDescent="0.25">
      <c r="A2972" s="858" t="s">
        <v>254</v>
      </c>
      <c r="B2972" s="890" t="s">
        <v>228</v>
      </c>
      <c r="C2972" s="822" t="s">
        <v>498</v>
      </c>
      <c r="D2972" s="890" t="s">
        <v>1804</v>
      </c>
      <c r="E2972" s="907">
        <v>0</v>
      </c>
      <c r="F2972" s="823" t="s">
        <v>27</v>
      </c>
      <c r="G2972" s="896" t="s">
        <v>235</v>
      </c>
      <c r="H2972" s="921"/>
      <c r="I2972" s="921">
        <v>4000000</v>
      </c>
      <c r="J2972" s="921"/>
      <c r="K2972" s="921">
        <f t="shared" si="302"/>
        <v>2400000</v>
      </c>
      <c r="L2972" s="921"/>
      <c r="M2972" s="921">
        <f t="shared" si="303"/>
        <v>2400000</v>
      </c>
      <c r="N2972" s="921"/>
      <c r="O2972" s="921">
        <v>2000000</v>
      </c>
      <c r="P2972" s="921">
        <f t="shared" si="306"/>
        <v>0</v>
      </c>
      <c r="Q2972" s="921">
        <v>2000000</v>
      </c>
      <c r="R2972" s="1068">
        <f t="shared" si="304"/>
        <v>400000</v>
      </c>
      <c r="S2972" s="827"/>
      <c r="T2972" s="822"/>
    </row>
    <row r="2973" spans="1:20" s="828" customFormat="1" ht="14.25" customHeight="1" x14ac:dyDescent="0.25">
      <c r="A2973" s="858" t="s">
        <v>254</v>
      </c>
      <c r="B2973" s="890" t="s">
        <v>452</v>
      </c>
      <c r="C2973" s="822" t="s">
        <v>355</v>
      </c>
      <c r="D2973" s="890" t="s">
        <v>1804</v>
      </c>
      <c r="E2973" s="907">
        <v>0</v>
      </c>
      <c r="F2973" s="823" t="s">
        <v>27</v>
      </c>
      <c r="G2973" s="896" t="s">
        <v>235</v>
      </c>
      <c r="H2973" s="921">
        <v>5000000</v>
      </c>
      <c r="I2973" s="921">
        <v>5000000</v>
      </c>
      <c r="J2973" s="921">
        <v>5000000</v>
      </c>
      <c r="K2973" s="921">
        <f t="shared" si="302"/>
        <v>3000000</v>
      </c>
      <c r="L2973" s="921"/>
      <c r="M2973" s="921">
        <f t="shared" si="303"/>
        <v>3000000</v>
      </c>
      <c r="N2973" s="921"/>
      <c r="O2973" s="921">
        <v>2000000</v>
      </c>
      <c r="P2973" s="921">
        <f t="shared" si="306"/>
        <v>1000000</v>
      </c>
      <c r="Q2973" s="921">
        <v>3000000</v>
      </c>
      <c r="R2973" s="1068">
        <f t="shared" si="304"/>
        <v>0</v>
      </c>
      <c r="S2973" s="827"/>
      <c r="T2973" s="822"/>
    </row>
    <row r="2974" spans="1:20" s="828" customFormat="1" ht="14.25" customHeight="1" x14ac:dyDescent="0.25">
      <c r="A2974" s="858" t="s">
        <v>254</v>
      </c>
      <c r="B2974" s="890" t="s">
        <v>503</v>
      </c>
      <c r="C2974" s="822" t="s">
        <v>230</v>
      </c>
      <c r="D2974" s="890" t="s">
        <v>1804</v>
      </c>
      <c r="E2974" s="907">
        <v>0</v>
      </c>
      <c r="F2974" s="823" t="s">
        <v>27</v>
      </c>
      <c r="G2974" s="896" t="s">
        <v>235</v>
      </c>
      <c r="H2974" s="921"/>
      <c r="I2974" s="921">
        <v>2000000</v>
      </c>
      <c r="J2974" s="921"/>
      <c r="K2974" s="921">
        <f t="shared" si="302"/>
        <v>1200000</v>
      </c>
      <c r="L2974" s="921"/>
      <c r="M2974" s="921">
        <f t="shared" si="303"/>
        <v>1200000</v>
      </c>
      <c r="N2974" s="921"/>
      <c r="O2974" s="921"/>
      <c r="P2974" s="921">
        <f t="shared" si="306"/>
        <v>0</v>
      </c>
      <c r="Q2974" s="921"/>
      <c r="R2974" s="1068">
        <f t="shared" si="304"/>
        <v>1200000</v>
      </c>
      <c r="S2974" s="827"/>
      <c r="T2974" s="822"/>
    </row>
    <row r="2975" spans="1:20" s="828" customFormat="1" ht="14.25" customHeight="1" x14ac:dyDescent="0.25">
      <c r="A2975" s="858" t="s">
        <v>254</v>
      </c>
      <c r="B2975" s="890" t="s">
        <v>467</v>
      </c>
      <c r="C2975" s="822" t="s">
        <v>163</v>
      </c>
      <c r="D2975" s="890" t="s">
        <v>1804</v>
      </c>
      <c r="E2975" s="907">
        <v>0</v>
      </c>
      <c r="F2975" s="823" t="s">
        <v>27</v>
      </c>
      <c r="G2975" s="896" t="s">
        <v>235</v>
      </c>
      <c r="H2975" s="921"/>
      <c r="I2975" s="921">
        <v>4000000</v>
      </c>
      <c r="J2975" s="921"/>
      <c r="K2975" s="921">
        <f t="shared" si="302"/>
        <v>2400000</v>
      </c>
      <c r="L2975" s="921"/>
      <c r="M2975" s="921">
        <f t="shared" si="303"/>
        <v>2400000</v>
      </c>
      <c r="N2975" s="921"/>
      <c r="O2975" s="921"/>
      <c r="P2975" s="921">
        <f t="shared" si="306"/>
        <v>1500000</v>
      </c>
      <c r="Q2975" s="921">
        <v>1500000</v>
      </c>
      <c r="R2975" s="1068">
        <f t="shared" si="304"/>
        <v>900000</v>
      </c>
      <c r="S2975" s="827"/>
      <c r="T2975" s="822"/>
    </row>
    <row r="2976" spans="1:20" s="828" customFormat="1" ht="14.25" customHeight="1" x14ac:dyDescent="0.25">
      <c r="A2976" s="858" t="s">
        <v>254</v>
      </c>
      <c r="B2976" s="887"/>
      <c r="C2976" s="833" t="s">
        <v>26</v>
      </c>
      <c r="D2976" s="887"/>
      <c r="E2976" s="897"/>
      <c r="F2976" s="887"/>
      <c r="G2976" s="898"/>
      <c r="H2976" s="1046">
        <f>SUM(H2948:H2975)</f>
        <v>51000000</v>
      </c>
      <c r="I2976" s="988">
        <f>SUM(I2948:I2975)</f>
        <v>320000000</v>
      </c>
      <c r="J2976" s="1046">
        <f>SUM(J2948:J2975)</f>
        <v>51000000</v>
      </c>
      <c r="K2976" s="1008">
        <f t="shared" si="302"/>
        <v>192000000</v>
      </c>
      <c r="L2976" s="768"/>
      <c r="M2976" s="768">
        <f>SUM(M2948:M2975)</f>
        <v>192000000</v>
      </c>
      <c r="N2976" s="768"/>
      <c r="O2976" s="899">
        <f>SUM(O2948:O2975)</f>
        <v>51000000</v>
      </c>
      <c r="P2976" s="899">
        <f>SUM(P2948:P2975)</f>
        <v>100000000</v>
      </c>
      <c r="Q2976" s="899">
        <f>SUM(Q2948:Q2975)</f>
        <v>151000000</v>
      </c>
      <c r="R2976" s="1093">
        <f t="shared" si="304"/>
        <v>41000000</v>
      </c>
      <c r="S2976" s="908"/>
      <c r="T2976" s="1003"/>
    </row>
    <row r="2977" spans="1:20" s="828" customFormat="1" x14ac:dyDescent="0.25">
      <c r="A2977" s="858"/>
      <c r="B2977" s="888"/>
      <c r="C2977" s="842"/>
      <c r="D2977" s="888"/>
      <c r="E2977" s="902"/>
      <c r="F2977" s="888"/>
      <c r="G2977" s="903"/>
      <c r="H2977" s="1050"/>
      <c r="I2977" s="915"/>
      <c r="J2977" s="1050"/>
      <c r="K2977" s="985"/>
      <c r="L2977" s="771"/>
      <c r="M2977" s="771"/>
      <c r="N2977" s="771"/>
      <c r="O2977" s="771"/>
      <c r="P2977" s="771"/>
      <c r="Q2977" s="771"/>
      <c r="R2977" s="1075"/>
      <c r="S2977" s="904"/>
    </row>
    <row r="2978" spans="1:20" x14ac:dyDescent="0.25">
      <c r="B2978" s="1238" t="s">
        <v>2128</v>
      </c>
      <c r="C2978" s="1238"/>
      <c r="D2978" s="1238"/>
      <c r="E2978" s="1238"/>
      <c r="F2978" s="1238"/>
      <c r="G2978" s="1238"/>
      <c r="H2978" s="1238"/>
      <c r="I2978" s="1238"/>
      <c r="J2978" s="1238"/>
      <c r="K2978" s="1238"/>
      <c r="L2978" s="1238"/>
      <c r="M2978" s="1238"/>
      <c r="N2978" s="1238"/>
      <c r="O2978" s="1238"/>
      <c r="P2978" s="1238"/>
      <c r="Q2978" s="1238"/>
      <c r="R2978" s="1238"/>
      <c r="S2978" s="1238"/>
    </row>
    <row r="2979" spans="1:20" x14ac:dyDescent="0.25">
      <c r="B2979" s="881" t="s">
        <v>1632</v>
      </c>
      <c r="C2979" s="882"/>
      <c r="D2979" s="883"/>
      <c r="E2979" s="883"/>
      <c r="F2979" s="883"/>
      <c r="G2979" s="883"/>
      <c r="H2979" s="884"/>
      <c r="I2979" s="884"/>
      <c r="J2979" s="884"/>
      <c r="K2979" s="884"/>
      <c r="L2979" s="884"/>
      <c r="M2979" s="885"/>
      <c r="N2979" s="884"/>
      <c r="O2979" s="884"/>
      <c r="P2979" s="884"/>
      <c r="Q2979" s="884"/>
      <c r="R2979" s="1074"/>
      <c r="S2979" s="886"/>
    </row>
    <row r="2980" spans="1:20" s="802" customFormat="1" ht="30" x14ac:dyDescent="0.25">
      <c r="B2980" s="1234" t="s">
        <v>970</v>
      </c>
      <c r="C2980" s="1239" t="s">
        <v>938</v>
      </c>
      <c r="D2980" s="1236" t="s">
        <v>1024</v>
      </c>
      <c r="E2980" s="1230" t="s">
        <v>1025</v>
      </c>
      <c r="F2980" s="1236" t="s">
        <v>1026</v>
      </c>
      <c r="G2980" s="1232" t="s">
        <v>1027</v>
      </c>
      <c r="H2980" s="803" t="s">
        <v>1862</v>
      </c>
      <c r="I2980" s="804" t="s">
        <v>1833</v>
      </c>
      <c r="J2980" s="803" t="s">
        <v>1862</v>
      </c>
      <c r="K2980" s="1228" t="s">
        <v>1948</v>
      </c>
      <c r="L2980" s="1228" t="s">
        <v>1947</v>
      </c>
      <c r="M2980" s="805" t="s">
        <v>1818</v>
      </c>
      <c r="N2980" s="1228" t="s">
        <v>1819</v>
      </c>
      <c r="O2980" s="806" t="s">
        <v>2115</v>
      </c>
      <c r="P2980" s="1090" t="s">
        <v>2135</v>
      </c>
      <c r="Q2980" s="1090" t="s">
        <v>2136</v>
      </c>
      <c r="R2980" s="1065" t="s">
        <v>2132</v>
      </c>
      <c r="S2980" s="807" t="s">
        <v>1850</v>
      </c>
      <c r="T2980" s="1110" t="s">
        <v>1028</v>
      </c>
    </row>
    <row r="2981" spans="1:20" s="802" customFormat="1" x14ac:dyDescent="0.25">
      <c r="B2981" s="1235"/>
      <c r="C2981" s="1240"/>
      <c r="D2981" s="1237"/>
      <c r="E2981" s="1231"/>
      <c r="F2981" s="1237"/>
      <c r="G2981" s="1233"/>
      <c r="H2981" s="808"/>
      <c r="I2981" s="808" t="s">
        <v>939</v>
      </c>
      <c r="J2981" s="808"/>
      <c r="K2981" s="1229"/>
      <c r="L2981" s="1229"/>
      <c r="M2981" s="809" t="s">
        <v>939</v>
      </c>
      <c r="N2981" s="1229"/>
      <c r="O2981" s="808" t="s">
        <v>939</v>
      </c>
      <c r="P2981" s="808" t="s">
        <v>939</v>
      </c>
      <c r="Q2981" s="808" t="s">
        <v>939</v>
      </c>
      <c r="R2981" s="1066" t="s">
        <v>939</v>
      </c>
      <c r="S2981" s="810"/>
      <c r="T2981" s="1102"/>
    </row>
    <row r="2982" spans="1:20" x14ac:dyDescent="0.25">
      <c r="A2982" s="858" t="s">
        <v>296</v>
      </c>
      <c r="B2982" s="812" t="s">
        <v>24</v>
      </c>
      <c r="C2982" s="813" t="s">
        <v>290</v>
      </c>
      <c r="D2982" s="814" t="s">
        <v>1</v>
      </c>
      <c r="E2982" s="968">
        <v>0</v>
      </c>
      <c r="F2982" s="816">
        <v>23540000</v>
      </c>
      <c r="G2982" s="817" t="s">
        <v>266</v>
      </c>
      <c r="H2982" s="1007">
        <v>118136896</v>
      </c>
      <c r="I2982" s="1007">
        <v>293258730</v>
      </c>
      <c r="J2982" s="1007">
        <v>118136896</v>
      </c>
      <c r="K2982" s="1008">
        <f t="shared" ref="K2982:K2991" si="307">M2982-L2982</f>
        <v>288258730</v>
      </c>
      <c r="L2982" s="818"/>
      <c r="M2982" s="819">
        <f>293258730-5000000</f>
        <v>288258730</v>
      </c>
      <c r="N2982" s="818"/>
      <c r="O2982" s="818">
        <v>142138918</v>
      </c>
      <c r="P2982" s="818">
        <f t="shared" ref="P2982:P2991" si="308">Q2982-O2982</f>
        <v>68955697.00999999</v>
      </c>
      <c r="Q2982" s="818">
        <v>211094615.00999999</v>
      </c>
      <c r="R2982" s="1068">
        <f>M2982-Q2982</f>
        <v>77164114.99000001</v>
      </c>
      <c r="S2982" s="909"/>
      <c r="T2982" s="1117"/>
    </row>
    <row r="2983" spans="1:20" s="831" customFormat="1" x14ac:dyDescent="0.25">
      <c r="A2983" s="858" t="s">
        <v>296</v>
      </c>
      <c r="B2983" s="825" t="s">
        <v>25</v>
      </c>
      <c r="C2983" s="822" t="s">
        <v>59</v>
      </c>
      <c r="D2983" s="829">
        <v>70811</v>
      </c>
      <c r="E2983" s="968">
        <v>0</v>
      </c>
      <c r="F2983" s="816">
        <v>23540000</v>
      </c>
      <c r="G2983" s="817" t="s">
        <v>266</v>
      </c>
      <c r="H2983" s="1006">
        <v>10000000</v>
      </c>
      <c r="I2983" s="1006">
        <v>10000000</v>
      </c>
      <c r="J2983" s="1006">
        <v>10000000</v>
      </c>
      <c r="K2983" s="921">
        <f t="shared" si="307"/>
        <v>10000000</v>
      </c>
      <c r="L2983" s="830"/>
      <c r="M2983" s="826">
        <v>10000000</v>
      </c>
      <c r="N2983" s="830"/>
      <c r="O2983" s="830">
        <v>10000000</v>
      </c>
      <c r="P2983" s="830">
        <f t="shared" si="308"/>
        <v>0</v>
      </c>
      <c r="Q2983" s="830">
        <v>10000000</v>
      </c>
      <c r="R2983" s="1068">
        <f t="shared" ref="R2983:R2992" si="309">M2983-Q2983</f>
        <v>0</v>
      </c>
      <c r="S2983" s="820"/>
      <c r="T2983" s="1105"/>
    </row>
    <row r="2984" spans="1:20" x14ac:dyDescent="0.25">
      <c r="A2984" s="858" t="s">
        <v>296</v>
      </c>
      <c r="B2984" s="812" t="s">
        <v>3</v>
      </c>
      <c r="C2984" s="822" t="s">
        <v>4</v>
      </c>
      <c r="D2984" s="829">
        <v>70811</v>
      </c>
      <c r="E2984" s="968">
        <v>0</v>
      </c>
      <c r="F2984" s="816">
        <v>23540000</v>
      </c>
      <c r="G2984" s="817" t="s">
        <v>266</v>
      </c>
      <c r="H2984" s="1006">
        <v>1000000</v>
      </c>
      <c r="I2984" s="1006">
        <v>3500000</v>
      </c>
      <c r="J2984" s="1006">
        <v>1000000</v>
      </c>
      <c r="K2984" s="921">
        <f t="shared" si="307"/>
        <v>3500000</v>
      </c>
      <c r="L2984" s="830"/>
      <c r="M2984" s="826">
        <v>3500000</v>
      </c>
      <c r="N2984" s="830"/>
      <c r="O2984" s="830">
        <v>1600000</v>
      </c>
      <c r="P2984" s="830">
        <f t="shared" si="308"/>
        <v>0</v>
      </c>
      <c r="Q2984" s="830">
        <v>1600000</v>
      </c>
      <c r="R2984" s="1068">
        <f t="shared" si="309"/>
        <v>1900000</v>
      </c>
      <c r="S2984" s="820"/>
      <c r="T2984" s="1104"/>
    </row>
    <row r="2985" spans="1:20" s="831" customFormat="1" x14ac:dyDescent="0.25">
      <c r="A2985" s="858" t="s">
        <v>296</v>
      </c>
      <c r="B2985" s="812" t="s">
        <v>32</v>
      </c>
      <c r="C2985" s="822" t="s">
        <v>33</v>
      </c>
      <c r="D2985" s="829">
        <v>70811</v>
      </c>
      <c r="E2985" s="968">
        <v>0</v>
      </c>
      <c r="F2985" s="816">
        <v>23540000</v>
      </c>
      <c r="G2985" s="817" t="s">
        <v>266</v>
      </c>
      <c r="H2985" s="1006">
        <v>1000000</v>
      </c>
      <c r="I2985" s="1006">
        <v>2500000</v>
      </c>
      <c r="J2985" s="1006">
        <v>1000000</v>
      </c>
      <c r="K2985" s="921">
        <f t="shared" si="307"/>
        <v>2250000</v>
      </c>
      <c r="L2985" s="830"/>
      <c r="M2985" s="826">
        <v>2250000</v>
      </c>
      <c r="N2985" s="830"/>
      <c r="O2985" s="830">
        <v>1000000</v>
      </c>
      <c r="P2985" s="830">
        <f t="shared" si="308"/>
        <v>0</v>
      </c>
      <c r="Q2985" s="830">
        <v>1000000</v>
      </c>
      <c r="R2985" s="1068">
        <f t="shared" si="309"/>
        <v>1250000</v>
      </c>
      <c r="S2985" s="820"/>
      <c r="T2985" s="1105"/>
    </row>
    <row r="2986" spans="1:20" x14ac:dyDescent="0.25">
      <c r="A2986" s="858" t="s">
        <v>296</v>
      </c>
      <c r="B2986" s="812" t="s">
        <v>13</v>
      </c>
      <c r="C2986" s="822" t="s">
        <v>14</v>
      </c>
      <c r="D2986" s="829">
        <v>70811</v>
      </c>
      <c r="E2986" s="968">
        <v>0</v>
      </c>
      <c r="F2986" s="816">
        <v>23540000</v>
      </c>
      <c r="G2986" s="817" t="s">
        <v>266</v>
      </c>
      <c r="H2986" s="1006">
        <v>70897078</v>
      </c>
      <c r="I2986" s="1006">
        <v>60850000</v>
      </c>
      <c r="J2986" s="1006">
        <v>70897078</v>
      </c>
      <c r="K2986" s="921">
        <f>M2986-L2986</f>
        <v>78850000</v>
      </c>
      <c r="L2986" s="1006"/>
      <c r="M2986" s="921">
        <v>78850000</v>
      </c>
      <c r="N2986" s="1006">
        <v>60000000</v>
      </c>
      <c r="O2986" s="1006">
        <v>70897078</v>
      </c>
      <c r="P2986" s="830">
        <f t="shared" si="308"/>
        <v>9350000.1099999994</v>
      </c>
      <c r="Q2986" s="1006">
        <v>80247078.109999999</v>
      </c>
      <c r="R2986" s="1068">
        <f t="shared" si="309"/>
        <v>-1397078.1099999994</v>
      </c>
      <c r="S2986" s="820"/>
      <c r="T2986" s="1124"/>
    </row>
    <row r="2987" spans="1:20" x14ac:dyDescent="0.25">
      <c r="A2987" s="858" t="s">
        <v>296</v>
      </c>
      <c r="B2987" s="812" t="s">
        <v>47</v>
      </c>
      <c r="C2987" s="822" t="s">
        <v>48</v>
      </c>
      <c r="D2987" s="829">
        <v>70811</v>
      </c>
      <c r="E2987" s="968">
        <v>0</v>
      </c>
      <c r="F2987" s="816">
        <v>23540000</v>
      </c>
      <c r="G2987" s="817" t="s">
        <v>266</v>
      </c>
      <c r="H2987" s="1006">
        <v>500000</v>
      </c>
      <c r="I2987" s="1006">
        <v>1500000</v>
      </c>
      <c r="J2987" s="1006">
        <v>500000</v>
      </c>
      <c r="K2987" s="921">
        <f t="shared" si="307"/>
        <v>1500000</v>
      </c>
      <c r="L2987" s="830"/>
      <c r="M2987" s="826">
        <v>1500000</v>
      </c>
      <c r="N2987" s="830"/>
      <c r="O2987" s="830">
        <v>1000000</v>
      </c>
      <c r="P2987" s="830">
        <f t="shared" si="308"/>
        <v>0</v>
      </c>
      <c r="Q2987" s="830">
        <v>1000000</v>
      </c>
      <c r="R2987" s="1068">
        <f t="shared" si="309"/>
        <v>500000</v>
      </c>
      <c r="S2987" s="820"/>
      <c r="T2987" s="1104"/>
    </row>
    <row r="2988" spans="1:20" x14ac:dyDescent="0.25">
      <c r="A2988" s="858" t="s">
        <v>296</v>
      </c>
      <c r="B2988" s="812" t="s">
        <v>19</v>
      </c>
      <c r="C2988" s="822" t="s">
        <v>20</v>
      </c>
      <c r="D2988" s="829">
        <v>70811</v>
      </c>
      <c r="E2988" s="968">
        <v>0</v>
      </c>
      <c r="F2988" s="816">
        <v>23540000</v>
      </c>
      <c r="G2988" s="817" t="s">
        <v>266</v>
      </c>
      <c r="H2988" s="1006"/>
      <c r="I2988" s="1006">
        <v>150000</v>
      </c>
      <c r="J2988" s="1006"/>
      <c r="K2988" s="921">
        <f t="shared" si="307"/>
        <v>100000</v>
      </c>
      <c r="L2988" s="830"/>
      <c r="M2988" s="826">
        <v>100000</v>
      </c>
      <c r="N2988" s="830"/>
      <c r="O2988" s="830"/>
      <c r="P2988" s="830">
        <f t="shared" si="308"/>
        <v>25000</v>
      </c>
      <c r="Q2988" s="830">
        <v>25000</v>
      </c>
      <c r="R2988" s="1068">
        <f t="shared" si="309"/>
        <v>75000</v>
      </c>
      <c r="S2988" s="820"/>
      <c r="T2988" s="1104"/>
    </row>
    <row r="2989" spans="1:20" x14ac:dyDescent="0.25">
      <c r="A2989" s="858" t="s">
        <v>296</v>
      </c>
      <c r="B2989" s="812" t="s">
        <v>71</v>
      </c>
      <c r="C2989" s="822" t="s">
        <v>72</v>
      </c>
      <c r="D2989" s="829">
        <v>70811</v>
      </c>
      <c r="E2989" s="968">
        <v>0</v>
      </c>
      <c r="F2989" s="816">
        <v>23540000</v>
      </c>
      <c r="G2989" s="817" t="s">
        <v>266</v>
      </c>
      <c r="H2989" s="1006">
        <v>500000</v>
      </c>
      <c r="I2989" s="1006">
        <v>1500000</v>
      </c>
      <c r="J2989" s="1006">
        <v>500000</v>
      </c>
      <c r="K2989" s="921">
        <f t="shared" si="307"/>
        <v>1500000</v>
      </c>
      <c r="L2989" s="830"/>
      <c r="M2989" s="826">
        <v>1500000</v>
      </c>
      <c r="N2989" s="830"/>
      <c r="O2989" s="830"/>
      <c r="P2989" s="830">
        <f t="shared" si="308"/>
        <v>1200000</v>
      </c>
      <c r="Q2989" s="830">
        <v>1200000</v>
      </c>
      <c r="R2989" s="1068">
        <f t="shared" si="309"/>
        <v>300000</v>
      </c>
      <c r="S2989" s="820"/>
      <c r="T2989" s="1104"/>
    </row>
    <row r="2990" spans="1:20" x14ac:dyDescent="0.25">
      <c r="A2990" s="858" t="s">
        <v>296</v>
      </c>
      <c r="B2990" s="812" t="s">
        <v>81</v>
      </c>
      <c r="C2990" s="822" t="s">
        <v>82</v>
      </c>
      <c r="D2990" s="829">
        <v>70811</v>
      </c>
      <c r="E2990" s="968">
        <v>0</v>
      </c>
      <c r="F2990" s="816">
        <v>23540000</v>
      </c>
      <c r="G2990" s="817" t="s">
        <v>266</v>
      </c>
      <c r="H2990" s="1006">
        <v>1000000</v>
      </c>
      <c r="I2990" s="1006">
        <v>7600000</v>
      </c>
      <c r="J2990" s="1006">
        <v>1000000</v>
      </c>
      <c r="K2990" s="921">
        <f t="shared" si="307"/>
        <v>3300000</v>
      </c>
      <c r="L2990" s="830"/>
      <c r="M2990" s="826">
        <v>3300000</v>
      </c>
      <c r="N2990" s="830"/>
      <c r="O2990" s="830">
        <v>1000000</v>
      </c>
      <c r="P2990" s="830">
        <f t="shared" si="308"/>
        <v>0</v>
      </c>
      <c r="Q2990" s="830">
        <v>1000000</v>
      </c>
      <c r="R2990" s="1068">
        <f t="shared" si="309"/>
        <v>2300000</v>
      </c>
      <c r="S2990" s="820"/>
      <c r="T2990" s="1104"/>
    </row>
    <row r="2991" spans="1:20" x14ac:dyDescent="0.25">
      <c r="A2991" s="858" t="s">
        <v>296</v>
      </c>
      <c r="B2991" s="812" t="s">
        <v>37</v>
      </c>
      <c r="C2991" s="822" t="s">
        <v>38</v>
      </c>
      <c r="D2991" s="829">
        <v>70811</v>
      </c>
      <c r="E2991" s="968">
        <v>0</v>
      </c>
      <c r="F2991" s="816">
        <v>23540000</v>
      </c>
      <c r="G2991" s="817" t="s">
        <v>266</v>
      </c>
      <c r="H2991" s="1006">
        <v>25000</v>
      </c>
      <c r="I2991" s="1006">
        <v>2400000</v>
      </c>
      <c r="J2991" s="1006">
        <v>25000</v>
      </c>
      <c r="K2991" s="921">
        <f t="shared" si="307"/>
        <v>1000000</v>
      </c>
      <c r="L2991" s="830"/>
      <c r="M2991" s="826">
        <v>1000000</v>
      </c>
      <c r="N2991" s="830"/>
      <c r="O2991" s="830"/>
      <c r="P2991" s="830">
        <f t="shared" si="308"/>
        <v>500000</v>
      </c>
      <c r="Q2991" s="830">
        <v>500000</v>
      </c>
      <c r="R2991" s="1068">
        <f t="shared" si="309"/>
        <v>500000</v>
      </c>
      <c r="S2991" s="820"/>
      <c r="T2991" s="1104"/>
    </row>
    <row r="2992" spans="1:20" x14ac:dyDescent="0.25">
      <c r="A2992" s="858" t="s">
        <v>296</v>
      </c>
      <c r="B2992" s="832" t="s">
        <v>226</v>
      </c>
      <c r="C2992" s="833" t="s">
        <v>312</v>
      </c>
      <c r="D2992" s="834" t="s">
        <v>226</v>
      </c>
      <c r="E2992" s="835"/>
      <c r="F2992" s="836" t="s">
        <v>226</v>
      </c>
      <c r="G2992" s="916"/>
      <c r="H2992" s="992">
        <f>SUM(H2983:H2991)</f>
        <v>84922078</v>
      </c>
      <c r="I2992" s="992">
        <f>SUM(I2983:I2991)</f>
        <v>90000000</v>
      </c>
      <c r="J2992" s="992">
        <f>SUM(J2983:J2991)</f>
        <v>84922078</v>
      </c>
      <c r="K2992" s="992">
        <f>SUM(K2983:K2991)</f>
        <v>102000000</v>
      </c>
      <c r="L2992" s="837">
        <f>SUM(L2982:L2991)</f>
        <v>0</v>
      </c>
      <c r="M2992" s="838">
        <f>SUM(M2983:M2991)</f>
        <v>102000000</v>
      </c>
      <c r="N2992" s="837">
        <f>SUM(N2982:N2991)</f>
        <v>60000000</v>
      </c>
      <c r="O2992" s="959">
        <f>SUM(O2983:O2991)</f>
        <v>85497078</v>
      </c>
      <c r="P2992" s="959">
        <f>SUM(P2983:P2991)</f>
        <v>11075000.109999999</v>
      </c>
      <c r="Q2992" s="959">
        <f>SUM(Q2983:Q2991)</f>
        <v>96572078.109999999</v>
      </c>
      <c r="R2992" s="1093">
        <f t="shared" si="309"/>
        <v>5427921.8900000006</v>
      </c>
      <c r="S2992" s="840"/>
      <c r="T2992" s="1106"/>
    </row>
    <row r="2993" spans="1:20" s="828" customFormat="1" x14ac:dyDescent="0.25">
      <c r="B2993" s="888"/>
      <c r="C2993" s="842"/>
      <c r="D2993" s="888"/>
      <c r="E2993" s="902"/>
      <c r="F2993" s="888"/>
      <c r="G2993" s="903"/>
      <c r="H2993" s="924"/>
      <c r="I2993" s="924"/>
      <c r="J2993" s="924"/>
      <c r="K2993" s="924"/>
      <c r="L2993" s="771"/>
      <c r="M2993" s="771"/>
      <c r="N2993" s="771"/>
      <c r="O2993" s="771"/>
      <c r="P2993" s="771"/>
      <c r="Q2993" s="771"/>
      <c r="R2993" s="1075"/>
      <c r="S2993" s="904"/>
    </row>
    <row r="2994" spans="1:20" x14ac:dyDescent="0.25">
      <c r="B2994" s="1238" t="s">
        <v>2129</v>
      </c>
      <c r="C2994" s="1238"/>
      <c r="D2994" s="1238"/>
      <c r="E2994" s="1238"/>
      <c r="F2994" s="1238"/>
      <c r="G2994" s="1238"/>
      <c r="H2994" s="1238"/>
      <c r="I2994" s="1238"/>
      <c r="J2994" s="1238"/>
      <c r="K2994" s="1238"/>
      <c r="L2994" s="1238"/>
      <c r="M2994" s="1238"/>
      <c r="N2994" s="1238"/>
      <c r="O2994" s="1238"/>
      <c r="P2994" s="1238"/>
      <c r="Q2994" s="1238"/>
      <c r="R2994" s="1238"/>
      <c r="S2994" s="1238"/>
    </row>
    <row r="2995" spans="1:20" x14ac:dyDescent="0.25">
      <c r="B2995" s="881" t="s">
        <v>1632</v>
      </c>
      <c r="C2995" s="882"/>
      <c r="D2995" s="883"/>
      <c r="E2995" s="883"/>
      <c r="F2995" s="883"/>
      <c r="G2995" s="883"/>
      <c r="H2995" s="884"/>
      <c r="I2995" s="884"/>
      <c r="J2995" s="884"/>
      <c r="K2995" s="884"/>
      <c r="L2995" s="884"/>
      <c r="M2995" s="885"/>
      <c r="N2995" s="884"/>
      <c r="O2995" s="884"/>
      <c r="P2995" s="884"/>
      <c r="Q2995" s="884"/>
      <c r="R2995" s="1074"/>
      <c r="S2995" s="886"/>
    </row>
    <row r="2996" spans="1:20" s="802" customFormat="1" ht="30" x14ac:dyDescent="0.25">
      <c r="B2996" s="1234" t="s">
        <v>970</v>
      </c>
      <c r="C2996" s="1239" t="s">
        <v>938</v>
      </c>
      <c r="D2996" s="1236" t="s">
        <v>1024</v>
      </c>
      <c r="E2996" s="1230" t="s">
        <v>1025</v>
      </c>
      <c r="F2996" s="1236" t="s">
        <v>1026</v>
      </c>
      <c r="G2996" s="1232" t="s">
        <v>1027</v>
      </c>
      <c r="H2996" s="803" t="s">
        <v>1862</v>
      </c>
      <c r="I2996" s="804" t="s">
        <v>1833</v>
      </c>
      <c r="J2996" s="803" t="s">
        <v>1862</v>
      </c>
      <c r="K2996" s="1228" t="s">
        <v>1948</v>
      </c>
      <c r="L2996" s="1228" t="s">
        <v>1947</v>
      </c>
      <c r="M2996" s="805" t="s">
        <v>1818</v>
      </c>
      <c r="N2996" s="1228" t="s">
        <v>1819</v>
      </c>
      <c r="O2996" s="806" t="s">
        <v>2115</v>
      </c>
      <c r="P2996" s="1090" t="s">
        <v>2135</v>
      </c>
      <c r="Q2996" s="1090" t="s">
        <v>2136</v>
      </c>
      <c r="R2996" s="1065" t="s">
        <v>2132</v>
      </c>
      <c r="S2996" s="807" t="s">
        <v>1850</v>
      </c>
      <c r="T2996" s="1110" t="s">
        <v>1028</v>
      </c>
    </row>
    <row r="2997" spans="1:20" s="802" customFormat="1" x14ac:dyDescent="0.25">
      <c r="B2997" s="1235"/>
      <c r="C2997" s="1240"/>
      <c r="D2997" s="1237"/>
      <c r="E2997" s="1231"/>
      <c r="F2997" s="1237"/>
      <c r="G2997" s="1233"/>
      <c r="H2997" s="808"/>
      <c r="I2997" s="808" t="s">
        <v>939</v>
      </c>
      <c r="J2997" s="808"/>
      <c r="K2997" s="1229"/>
      <c r="L2997" s="1229"/>
      <c r="M2997" s="809" t="s">
        <v>939</v>
      </c>
      <c r="N2997" s="1229"/>
      <c r="O2997" s="808" t="s">
        <v>939</v>
      </c>
      <c r="P2997" s="808" t="s">
        <v>939</v>
      </c>
      <c r="Q2997" s="808" t="s">
        <v>939</v>
      </c>
      <c r="R2997" s="1066" t="s">
        <v>939</v>
      </c>
      <c r="S2997" s="810"/>
      <c r="T2997" s="1102"/>
    </row>
    <row r="2998" spans="1:20" s="828" customFormat="1" ht="45" x14ac:dyDescent="0.25">
      <c r="A2998" s="858" t="s">
        <v>296</v>
      </c>
      <c r="B2998" s="823" t="s">
        <v>253</v>
      </c>
      <c r="C2998" s="822" t="s">
        <v>238</v>
      </c>
      <c r="D2998" s="829">
        <v>70811</v>
      </c>
      <c r="E2998" s="907">
        <v>0</v>
      </c>
      <c r="F2998" s="823">
        <v>23510200</v>
      </c>
      <c r="G2998" s="896" t="s">
        <v>235</v>
      </c>
      <c r="H2998" s="921">
        <v>4798444</v>
      </c>
      <c r="I2998" s="921">
        <v>10000000</v>
      </c>
      <c r="J2998" s="921">
        <v>4798444</v>
      </c>
      <c r="K2998" s="921">
        <f t="shared" ref="K2998:K3003" si="310">M2998-L2998</f>
        <v>27000000</v>
      </c>
      <c r="L2998" s="871"/>
      <c r="M2998" s="871">
        <v>27000000</v>
      </c>
      <c r="N2998" s="871"/>
      <c r="O2998" s="871">
        <v>4798444</v>
      </c>
      <c r="P2998" s="871">
        <f>Q2998-O2998</f>
        <v>28330862</v>
      </c>
      <c r="Q2998" s="871">
        <v>33129306</v>
      </c>
      <c r="R2998" s="1068">
        <f>M2998-Q2998</f>
        <v>-6129306</v>
      </c>
      <c r="S2998" s="827"/>
      <c r="T2998" s="1142" t="s">
        <v>2188</v>
      </c>
    </row>
    <row r="2999" spans="1:20" s="828" customFormat="1" ht="45" x14ac:dyDescent="0.25">
      <c r="A2999" s="858" t="s">
        <v>296</v>
      </c>
      <c r="B2999" s="823" t="s">
        <v>161</v>
      </c>
      <c r="C2999" s="822" t="s">
        <v>233</v>
      </c>
      <c r="D2999" s="829">
        <v>70811</v>
      </c>
      <c r="E2999" s="907">
        <v>0</v>
      </c>
      <c r="F2999" s="823">
        <v>23510200</v>
      </c>
      <c r="G2999" s="896" t="s">
        <v>235</v>
      </c>
      <c r="H2999" s="921">
        <v>69086552</v>
      </c>
      <c r="I2999" s="921">
        <v>55000000</v>
      </c>
      <c r="J2999" s="921">
        <v>69086552</v>
      </c>
      <c r="K2999" s="921">
        <f t="shared" si="310"/>
        <v>75000000</v>
      </c>
      <c r="L2999" s="871"/>
      <c r="M2999" s="871">
        <v>75000000</v>
      </c>
      <c r="N2999" s="871"/>
      <c r="O2999" s="871">
        <v>69086552</v>
      </c>
      <c r="P2999" s="871">
        <f t="shared" ref="P2999:P3003" si="311">Q2999-O2999</f>
        <v>0</v>
      </c>
      <c r="Q2999" s="871">
        <v>69086552</v>
      </c>
      <c r="R2999" s="1068">
        <f t="shared" ref="R2999:R3004" si="312">M2999-Q2999</f>
        <v>5913448</v>
      </c>
      <c r="S2999" s="827"/>
      <c r="T2999" s="990" t="s">
        <v>2189</v>
      </c>
    </row>
    <row r="3000" spans="1:20" s="828" customFormat="1" ht="45" x14ac:dyDescent="0.25">
      <c r="A3000" s="858" t="s">
        <v>296</v>
      </c>
      <c r="B3000" s="890" t="s">
        <v>429</v>
      </c>
      <c r="C3000" s="822" t="s">
        <v>477</v>
      </c>
      <c r="D3000" s="829">
        <v>70811</v>
      </c>
      <c r="E3000" s="907">
        <v>0</v>
      </c>
      <c r="F3000" s="823">
        <v>23510200</v>
      </c>
      <c r="G3000" s="896" t="s">
        <v>235</v>
      </c>
      <c r="H3000" s="921">
        <v>8000000</v>
      </c>
      <c r="I3000" s="921">
        <v>30000000</v>
      </c>
      <c r="J3000" s="921">
        <v>8000000</v>
      </c>
      <c r="K3000" s="921">
        <f t="shared" si="310"/>
        <v>62000000</v>
      </c>
      <c r="L3000" s="871"/>
      <c r="M3000" s="871">
        <v>62000000</v>
      </c>
      <c r="N3000" s="871"/>
      <c r="O3000" s="871">
        <v>8000000</v>
      </c>
      <c r="P3000" s="871">
        <f t="shared" si="311"/>
        <v>0</v>
      </c>
      <c r="Q3000" s="871">
        <v>8000000</v>
      </c>
      <c r="R3000" s="1068">
        <f t="shared" si="312"/>
        <v>54000000</v>
      </c>
      <c r="S3000" s="827"/>
      <c r="T3000" s="1140" t="s">
        <v>2190</v>
      </c>
    </row>
    <row r="3001" spans="1:20" s="828" customFormat="1" x14ac:dyDescent="0.25">
      <c r="A3001" s="858" t="s">
        <v>296</v>
      </c>
      <c r="B3001" s="890" t="s">
        <v>211</v>
      </c>
      <c r="C3001" s="822" t="s">
        <v>977</v>
      </c>
      <c r="D3001" s="829">
        <v>70811</v>
      </c>
      <c r="E3001" s="907">
        <v>0</v>
      </c>
      <c r="F3001" s="823">
        <v>23510200</v>
      </c>
      <c r="G3001" s="896" t="s">
        <v>235</v>
      </c>
      <c r="H3001" s="921">
        <v>18570600</v>
      </c>
      <c r="I3001" s="921">
        <v>45000000</v>
      </c>
      <c r="J3001" s="921">
        <v>18570600</v>
      </c>
      <c r="K3001" s="921">
        <f t="shared" si="310"/>
        <v>45000000</v>
      </c>
      <c r="L3001" s="921"/>
      <c r="M3001" s="921">
        <v>45000000</v>
      </c>
      <c r="N3001" s="921"/>
      <c r="O3001" s="921">
        <v>18570600</v>
      </c>
      <c r="P3001" s="871">
        <f t="shared" si="311"/>
        <v>0</v>
      </c>
      <c r="Q3001" s="921">
        <v>18570600</v>
      </c>
      <c r="R3001" s="1068">
        <f t="shared" si="312"/>
        <v>26429400</v>
      </c>
      <c r="S3001" s="827"/>
      <c r="T3001" s="822"/>
    </row>
    <row r="3002" spans="1:20" s="828" customFormat="1" x14ac:dyDescent="0.25">
      <c r="A3002" s="858" t="s">
        <v>296</v>
      </c>
      <c r="B3002" s="890" t="s">
        <v>247</v>
      </c>
      <c r="C3002" s="822" t="s">
        <v>515</v>
      </c>
      <c r="D3002" s="829">
        <v>70811</v>
      </c>
      <c r="E3002" s="907">
        <v>0</v>
      </c>
      <c r="F3002" s="823">
        <v>23510200</v>
      </c>
      <c r="G3002" s="896" t="s">
        <v>235</v>
      </c>
      <c r="H3002" s="921"/>
      <c r="I3002" s="921">
        <v>3000000</v>
      </c>
      <c r="J3002" s="921"/>
      <c r="K3002" s="921">
        <f t="shared" si="310"/>
        <v>3000000</v>
      </c>
      <c r="L3002" s="871"/>
      <c r="M3002" s="871">
        <v>3000000</v>
      </c>
      <c r="N3002" s="871"/>
      <c r="O3002" s="871">
        <v>0</v>
      </c>
      <c r="P3002" s="871">
        <f t="shared" si="311"/>
        <v>0</v>
      </c>
      <c r="Q3002" s="871">
        <v>0</v>
      </c>
      <c r="R3002" s="1068">
        <f t="shared" si="312"/>
        <v>3000000</v>
      </c>
      <c r="S3002" s="827"/>
      <c r="T3002" s="822"/>
    </row>
    <row r="3003" spans="1:20" s="828" customFormat="1" x14ac:dyDescent="0.25">
      <c r="A3003" s="858" t="s">
        <v>296</v>
      </c>
      <c r="B3003" s="890" t="s">
        <v>474</v>
      </c>
      <c r="C3003" s="822" t="s">
        <v>164</v>
      </c>
      <c r="D3003" s="829">
        <v>70811</v>
      </c>
      <c r="E3003" s="907">
        <v>0</v>
      </c>
      <c r="F3003" s="823">
        <v>23510200</v>
      </c>
      <c r="G3003" s="896" t="s">
        <v>235</v>
      </c>
      <c r="H3003" s="921"/>
      <c r="I3003" s="921">
        <v>7000000</v>
      </c>
      <c r="J3003" s="921"/>
      <c r="K3003" s="921">
        <f t="shared" si="310"/>
        <v>7000000</v>
      </c>
      <c r="L3003" s="871"/>
      <c r="M3003" s="871">
        <v>7000000</v>
      </c>
      <c r="N3003" s="871"/>
      <c r="O3003" s="871">
        <v>0</v>
      </c>
      <c r="P3003" s="871">
        <f t="shared" si="311"/>
        <v>0</v>
      </c>
      <c r="Q3003" s="871">
        <v>0</v>
      </c>
      <c r="R3003" s="1068">
        <f t="shared" si="312"/>
        <v>7000000</v>
      </c>
      <c r="S3003" s="827"/>
      <c r="T3003" s="822"/>
    </row>
    <row r="3004" spans="1:20" s="828" customFormat="1" x14ac:dyDescent="0.25">
      <c r="A3004" s="858" t="s">
        <v>296</v>
      </c>
      <c r="B3004" s="887"/>
      <c r="C3004" s="833" t="s">
        <v>26</v>
      </c>
      <c r="D3004" s="887"/>
      <c r="E3004" s="897"/>
      <c r="F3004" s="887"/>
      <c r="G3004" s="898"/>
      <c r="H3004" s="988">
        <f>SUM(H2998:H3003)</f>
        <v>100455596</v>
      </c>
      <c r="I3004" s="988">
        <f>SUM(I2998:I3003)</f>
        <v>150000000</v>
      </c>
      <c r="J3004" s="988">
        <f>SUM(J2998:J3003)</f>
        <v>100455596</v>
      </c>
      <c r="K3004" s="988">
        <f>SUM(K2998:K3003)</f>
        <v>219000000</v>
      </c>
      <c r="L3004" s="988"/>
      <c r="M3004" s="988">
        <f>SUM(M2998:M3003)</f>
        <v>219000000</v>
      </c>
      <c r="N3004" s="988"/>
      <c r="O3004" s="1021">
        <f>SUM(O2998:O3003)</f>
        <v>100455596</v>
      </c>
      <c r="P3004" s="1021">
        <f>SUM(P2998:P3003)</f>
        <v>28330862</v>
      </c>
      <c r="Q3004" s="1021">
        <f>SUM(Q2998:Q3003)</f>
        <v>128786458</v>
      </c>
      <c r="R3004" s="1093">
        <f t="shared" si="312"/>
        <v>90213542</v>
      </c>
      <c r="S3004" s="908"/>
      <c r="T3004" s="1003"/>
    </row>
    <row r="3005" spans="1:20" s="828" customFormat="1" x14ac:dyDescent="0.25">
      <c r="A3005" s="858"/>
      <c r="B3005" s="888"/>
      <c r="C3005" s="842"/>
      <c r="D3005" s="888"/>
      <c r="E3005" s="902"/>
      <c r="F3005" s="888"/>
      <c r="G3005" s="903"/>
      <c r="H3005" s="915"/>
      <c r="I3005" s="915"/>
      <c r="J3005" s="915"/>
      <c r="K3005" s="915"/>
      <c r="L3005" s="915"/>
      <c r="M3005" s="915"/>
      <c r="N3005" s="915"/>
      <c r="O3005" s="915"/>
      <c r="P3005" s="915"/>
      <c r="Q3005" s="915"/>
      <c r="R3005" s="1078"/>
      <c r="S3005" s="904"/>
    </row>
    <row r="3006" spans="1:20" s="828" customFormat="1" x14ac:dyDescent="0.25">
      <c r="A3006" s="858"/>
      <c r="B3006" s="888"/>
      <c r="C3006" s="842"/>
      <c r="D3006" s="888"/>
      <c r="E3006" s="902"/>
      <c r="F3006" s="888"/>
      <c r="G3006" s="903"/>
      <c r="H3006" s="915"/>
      <c r="I3006" s="915"/>
      <c r="J3006" s="915"/>
      <c r="K3006" s="915"/>
      <c r="L3006" s="915"/>
      <c r="M3006" s="915"/>
      <c r="N3006" s="915"/>
      <c r="O3006" s="915"/>
      <c r="P3006" s="915"/>
      <c r="Q3006" s="915"/>
      <c r="R3006" s="1078"/>
      <c r="S3006" s="904"/>
    </row>
    <row r="3007" spans="1:20" s="828" customFormat="1" x14ac:dyDescent="0.25">
      <c r="A3007" s="858"/>
      <c r="B3007" s="888"/>
      <c r="C3007" s="842"/>
      <c r="D3007" s="888"/>
      <c r="E3007" s="902"/>
      <c r="F3007" s="888"/>
      <c r="G3007" s="903"/>
      <c r="H3007" s="915"/>
      <c r="I3007" s="915"/>
      <c r="J3007" s="915"/>
      <c r="K3007" s="915"/>
      <c r="L3007" s="915"/>
      <c r="M3007" s="915"/>
      <c r="N3007" s="915"/>
      <c r="O3007" s="915"/>
      <c r="P3007" s="915"/>
      <c r="Q3007" s="915"/>
      <c r="R3007" s="1078"/>
      <c r="S3007" s="904"/>
    </row>
    <row r="3008" spans="1:20" x14ac:dyDescent="0.25">
      <c r="B3008" s="1238" t="s">
        <v>2128</v>
      </c>
      <c r="C3008" s="1238"/>
      <c r="D3008" s="1238"/>
      <c r="E3008" s="1238"/>
      <c r="F3008" s="1238"/>
      <c r="G3008" s="1238"/>
      <c r="H3008" s="1238"/>
      <c r="I3008" s="1238"/>
      <c r="J3008" s="1238"/>
      <c r="K3008" s="1238"/>
      <c r="L3008" s="1238"/>
      <c r="M3008" s="1238"/>
      <c r="N3008" s="1238"/>
      <c r="O3008" s="1238"/>
      <c r="P3008" s="1238"/>
      <c r="Q3008" s="1238"/>
      <c r="R3008" s="1238"/>
      <c r="S3008" s="1238"/>
    </row>
    <row r="3009" spans="1:20" x14ac:dyDescent="0.25">
      <c r="B3009" s="881" t="s">
        <v>1633</v>
      </c>
      <c r="C3009" s="882"/>
      <c r="D3009" s="883"/>
      <c r="E3009" s="883"/>
      <c r="F3009" s="883"/>
      <c r="G3009" s="883"/>
      <c r="H3009" s="884"/>
      <c r="I3009" s="884"/>
      <c r="J3009" s="884"/>
      <c r="K3009" s="884"/>
      <c r="L3009" s="884"/>
      <c r="M3009" s="885"/>
      <c r="N3009" s="884"/>
      <c r="O3009" s="884"/>
      <c r="P3009" s="884"/>
      <c r="Q3009" s="884"/>
      <c r="R3009" s="1074"/>
      <c r="S3009" s="886"/>
    </row>
    <row r="3010" spans="1:20" s="802" customFormat="1" ht="30" x14ac:dyDescent="0.25">
      <c r="B3010" s="1234" t="s">
        <v>970</v>
      </c>
      <c r="C3010" s="1239" t="s">
        <v>938</v>
      </c>
      <c r="D3010" s="1236" t="s">
        <v>1024</v>
      </c>
      <c r="E3010" s="1230" t="s">
        <v>1025</v>
      </c>
      <c r="F3010" s="1236" t="s">
        <v>1026</v>
      </c>
      <c r="G3010" s="1232" t="s">
        <v>1027</v>
      </c>
      <c r="H3010" s="803" t="s">
        <v>1862</v>
      </c>
      <c r="I3010" s="804" t="s">
        <v>1833</v>
      </c>
      <c r="J3010" s="803" t="s">
        <v>1862</v>
      </c>
      <c r="K3010" s="1228" t="s">
        <v>1948</v>
      </c>
      <c r="L3010" s="1228" t="s">
        <v>1947</v>
      </c>
      <c r="M3010" s="805" t="s">
        <v>1818</v>
      </c>
      <c r="N3010" s="1228" t="s">
        <v>1819</v>
      </c>
      <c r="O3010" s="806" t="s">
        <v>2115</v>
      </c>
      <c r="P3010" s="1090" t="s">
        <v>2135</v>
      </c>
      <c r="Q3010" s="1090" t="s">
        <v>2136</v>
      </c>
      <c r="R3010" s="1065" t="s">
        <v>2132</v>
      </c>
      <c r="S3010" s="807" t="s">
        <v>1850</v>
      </c>
      <c r="T3010" s="1110" t="s">
        <v>1028</v>
      </c>
    </row>
    <row r="3011" spans="1:20" s="802" customFormat="1" x14ac:dyDescent="0.25">
      <c r="B3011" s="1235"/>
      <c r="C3011" s="1240"/>
      <c r="D3011" s="1237"/>
      <c r="E3011" s="1231"/>
      <c r="F3011" s="1237"/>
      <c r="G3011" s="1233"/>
      <c r="H3011" s="808"/>
      <c r="I3011" s="808" t="s">
        <v>939</v>
      </c>
      <c r="J3011" s="808"/>
      <c r="K3011" s="1229"/>
      <c r="L3011" s="1229"/>
      <c r="M3011" s="809" t="s">
        <v>939</v>
      </c>
      <c r="N3011" s="1229"/>
      <c r="O3011" s="808" t="s">
        <v>939</v>
      </c>
      <c r="P3011" s="808" t="s">
        <v>939</v>
      </c>
      <c r="Q3011" s="808" t="s">
        <v>939</v>
      </c>
      <c r="R3011" s="1066" t="s">
        <v>939</v>
      </c>
      <c r="S3011" s="810"/>
      <c r="T3011" s="1107"/>
    </row>
    <row r="3012" spans="1:20" x14ac:dyDescent="0.25">
      <c r="A3012" s="858" t="s">
        <v>300</v>
      </c>
      <c r="B3012" s="812" t="s">
        <v>24</v>
      </c>
      <c r="C3012" s="813" t="s">
        <v>290</v>
      </c>
      <c r="D3012" s="814" t="s">
        <v>1</v>
      </c>
      <c r="E3012" s="968">
        <v>0</v>
      </c>
      <c r="F3012" s="816">
        <v>23510200</v>
      </c>
      <c r="G3012" s="817" t="s">
        <v>266</v>
      </c>
      <c r="H3012" s="1007">
        <v>47079022</v>
      </c>
      <c r="I3012" s="1007">
        <v>141425150</v>
      </c>
      <c r="J3012" s="1007">
        <v>47079022</v>
      </c>
      <c r="K3012" s="1008">
        <f t="shared" ref="K3012:K3020" si="313">M3012-L3012</f>
        <v>141425150</v>
      </c>
      <c r="L3012" s="818"/>
      <c r="M3012" s="819">
        <v>141425150</v>
      </c>
      <c r="N3012" s="818"/>
      <c r="O3012" s="818">
        <v>56436596</v>
      </c>
      <c r="P3012" s="818">
        <f>Q3012-O3012</f>
        <v>27899449.590000004</v>
      </c>
      <c r="Q3012" s="818">
        <v>84336045.590000004</v>
      </c>
      <c r="R3012" s="1068">
        <f>M3012-Q3012</f>
        <v>57089104.409999996</v>
      </c>
      <c r="S3012" s="909"/>
      <c r="T3012" s="1117"/>
    </row>
    <row r="3013" spans="1:20" x14ac:dyDescent="0.25">
      <c r="A3013" s="858" t="s">
        <v>300</v>
      </c>
      <c r="B3013" s="825" t="s">
        <v>25</v>
      </c>
      <c r="C3013" s="822" t="s">
        <v>59</v>
      </c>
      <c r="D3013" s="829">
        <v>70811</v>
      </c>
      <c r="E3013" s="968">
        <v>0</v>
      </c>
      <c r="F3013" s="816">
        <v>23510200</v>
      </c>
      <c r="G3013" s="817" t="s">
        <v>266</v>
      </c>
      <c r="H3013" s="1006">
        <v>300000</v>
      </c>
      <c r="I3013" s="1006">
        <v>2095000</v>
      </c>
      <c r="J3013" s="1006">
        <v>300000</v>
      </c>
      <c r="K3013" s="921">
        <f t="shared" si="313"/>
        <v>1095000</v>
      </c>
      <c r="L3013" s="830"/>
      <c r="M3013" s="826">
        <v>1095000</v>
      </c>
      <c r="N3013" s="830"/>
      <c r="O3013" s="830">
        <v>700000</v>
      </c>
      <c r="P3013" s="830">
        <f>Q3013-O3013</f>
        <v>0</v>
      </c>
      <c r="Q3013" s="830">
        <v>700000</v>
      </c>
      <c r="R3013" s="1068">
        <f t="shared" ref="R3013:R3021" si="314">M3013-Q3013</f>
        <v>395000</v>
      </c>
      <c r="S3013" s="820"/>
      <c r="T3013" s="1104"/>
    </row>
    <row r="3014" spans="1:20" x14ac:dyDescent="0.25">
      <c r="A3014" s="858" t="s">
        <v>300</v>
      </c>
      <c r="B3014" s="812" t="s">
        <v>2</v>
      </c>
      <c r="C3014" s="822" t="s">
        <v>60</v>
      </c>
      <c r="D3014" s="829">
        <v>70811</v>
      </c>
      <c r="E3014" s="968">
        <v>0</v>
      </c>
      <c r="F3014" s="816">
        <v>23510200</v>
      </c>
      <c r="G3014" s="817" t="s">
        <v>266</v>
      </c>
      <c r="H3014" s="1006">
        <v>100000</v>
      </c>
      <c r="I3014" s="1006">
        <v>527500</v>
      </c>
      <c r="J3014" s="1006">
        <v>100000</v>
      </c>
      <c r="K3014" s="921">
        <f t="shared" si="313"/>
        <v>527500</v>
      </c>
      <c r="L3014" s="830"/>
      <c r="M3014" s="826">
        <v>527500</v>
      </c>
      <c r="N3014" s="830"/>
      <c r="O3014" s="830"/>
      <c r="P3014" s="830">
        <f t="shared" ref="P3014:P3019" si="315">Q3014-O3014</f>
        <v>200000</v>
      </c>
      <c r="Q3014" s="830">
        <v>200000</v>
      </c>
      <c r="R3014" s="1068">
        <f t="shared" si="314"/>
        <v>327500</v>
      </c>
      <c r="S3014" s="820"/>
      <c r="T3014" s="1104"/>
    </row>
    <row r="3015" spans="1:20" x14ac:dyDescent="0.25">
      <c r="A3015" s="858" t="s">
        <v>300</v>
      </c>
      <c r="B3015" s="812" t="s">
        <v>34</v>
      </c>
      <c r="C3015" s="822" t="s">
        <v>761</v>
      </c>
      <c r="D3015" s="829">
        <v>70811</v>
      </c>
      <c r="E3015" s="968">
        <v>0</v>
      </c>
      <c r="F3015" s="816">
        <v>23510200</v>
      </c>
      <c r="G3015" s="817" t="s">
        <v>266</v>
      </c>
      <c r="H3015" s="1006">
        <v>200000</v>
      </c>
      <c r="I3015" s="1006">
        <v>632500</v>
      </c>
      <c r="J3015" s="1006">
        <v>200000</v>
      </c>
      <c r="K3015" s="921">
        <f t="shared" si="313"/>
        <v>632500</v>
      </c>
      <c r="L3015" s="830"/>
      <c r="M3015" s="826">
        <v>632500</v>
      </c>
      <c r="N3015" s="830"/>
      <c r="O3015" s="830"/>
      <c r="P3015" s="830">
        <f t="shared" si="315"/>
        <v>0</v>
      </c>
      <c r="Q3015" s="830"/>
      <c r="R3015" s="1068">
        <f t="shared" si="314"/>
        <v>632500</v>
      </c>
      <c r="S3015" s="820"/>
      <c r="T3015" s="1104"/>
    </row>
    <row r="3016" spans="1:20" x14ac:dyDescent="0.25">
      <c r="A3016" s="858" t="s">
        <v>300</v>
      </c>
      <c r="B3016" s="812" t="s">
        <v>32</v>
      </c>
      <c r="C3016" s="822" t="s">
        <v>33</v>
      </c>
      <c r="D3016" s="829">
        <v>70811</v>
      </c>
      <c r="E3016" s="968">
        <v>0</v>
      </c>
      <c r="F3016" s="816">
        <v>23510200</v>
      </c>
      <c r="G3016" s="817" t="s">
        <v>266</v>
      </c>
      <c r="H3016" s="1006">
        <v>12500</v>
      </c>
      <c r="I3016" s="1006">
        <v>220500</v>
      </c>
      <c r="J3016" s="1006">
        <v>12500</v>
      </c>
      <c r="K3016" s="921">
        <f t="shared" si="313"/>
        <v>220500</v>
      </c>
      <c r="L3016" s="830"/>
      <c r="M3016" s="826">
        <v>220500</v>
      </c>
      <c r="N3016" s="830"/>
      <c r="O3016" s="830"/>
      <c r="P3016" s="830">
        <f t="shared" si="315"/>
        <v>0</v>
      </c>
      <c r="Q3016" s="830"/>
      <c r="R3016" s="1068">
        <f t="shared" si="314"/>
        <v>220500</v>
      </c>
      <c r="S3016" s="820"/>
      <c r="T3016" s="1104"/>
    </row>
    <row r="3017" spans="1:20" x14ac:dyDescent="0.25">
      <c r="A3017" s="858" t="s">
        <v>300</v>
      </c>
      <c r="B3017" s="812" t="s">
        <v>47</v>
      </c>
      <c r="C3017" s="822" t="s">
        <v>48</v>
      </c>
      <c r="D3017" s="829">
        <v>70811</v>
      </c>
      <c r="E3017" s="968">
        <v>0</v>
      </c>
      <c r="F3017" s="816">
        <v>23510200</v>
      </c>
      <c r="G3017" s="817" t="s">
        <v>266</v>
      </c>
      <c r="H3017" s="1006"/>
      <c r="I3017" s="1006">
        <v>350000</v>
      </c>
      <c r="J3017" s="1006"/>
      <c r="K3017" s="921">
        <f t="shared" si="313"/>
        <v>350000</v>
      </c>
      <c r="L3017" s="830"/>
      <c r="M3017" s="826">
        <v>350000</v>
      </c>
      <c r="N3017" s="830"/>
      <c r="O3017" s="830"/>
      <c r="P3017" s="830">
        <f t="shared" si="315"/>
        <v>0</v>
      </c>
      <c r="Q3017" s="830"/>
      <c r="R3017" s="1068">
        <f t="shared" si="314"/>
        <v>350000</v>
      </c>
      <c r="S3017" s="820"/>
      <c r="T3017" s="1104"/>
    </row>
    <row r="3018" spans="1:20" x14ac:dyDescent="0.25">
      <c r="A3018" s="858" t="s">
        <v>300</v>
      </c>
      <c r="B3018" s="812" t="s">
        <v>37</v>
      </c>
      <c r="C3018" s="822" t="s">
        <v>38</v>
      </c>
      <c r="D3018" s="829">
        <v>70811</v>
      </c>
      <c r="E3018" s="968">
        <v>0</v>
      </c>
      <c r="F3018" s="816">
        <v>23510200</v>
      </c>
      <c r="G3018" s="817" t="s">
        <v>266</v>
      </c>
      <c r="H3018" s="1006"/>
      <c r="I3018" s="1006">
        <v>25000</v>
      </c>
      <c r="J3018" s="1006"/>
      <c r="K3018" s="921">
        <f t="shared" si="313"/>
        <v>25000</v>
      </c>
      <c r="L3018" s="830"/>
      <c r="M3018" s="826">
        <v>25000</v>
      </c>
      <c r="N3018" s="830"/>
      <c r="O3018" s="830"/>
      <c r="P3018" s="830">
        <f t="shared" si="315"/>
        <v>62500</v>
      </c>
      <c r="Q3018" s="830">
        <v>62500</v>
      </c>
      <c r="R3018" s="1068">
        <f t="shared" si="314"/>
        <v>-37500</v>
      </c>
      <c r="S3018" s="820"/>
      <c r="T3018" s="1104"/>
    </row>
    <row r="3019" spans="1:20" x14ac:dyDescent="0.25">
      <c r="A3019" s="858" t="s">
        <v>300</v>
      </c>
      <c r="B3019" s="812" t="s">
        <v>19</v>
      </c>
      <c r="C3019" s="822" t="s">
        <v>20</v>
      </c>
      <c r="D3019" s="829">
        <v>70811</v>
      </c>
      <c r="E3019" s="968">
        <v>0</v>
      </c>
      <c r="F3019" s="816">
        <v>23510200</v>
      </c>
      <c r="G3019" s="817" t="s">
        <v>266</v>
      </c>
      <c r="H3019" s="1006"/>
      <c r="I3019" s="1006">
        <v>350000</v>
      </c>
      <c r="J3019" s="1006"/>
      <c r="K3019" s="921">
        <f t="shared" si="313"/>
        <v>350000</v>
      </c>
      <c r="L3019" s="830"/>
      <c r="M3019" s="826">
        <v>350000</v>
      </c>
      <c r="N3019" s="830"/>
      <c r="O3019" s="830"/>
      <c r="P3019" s="830">
        <f t="shared" si="315"/>
        <v>0</v>
      </c>
      <c r="Q3019" s="830"/>
      <c r="R3019" s="1068">
        <f t="shared" si="314"/>
        <v>350000</v>
      </c>
      <c r="S3019" s="820"/>
      <c r="T3019" s="1104"/>
    </row>
    <row r="3020" spans="1:20" x14ac:dyDescent="0.25">
      <c r="A3020" s="858" t="s">
        <v>300</v>
      </c>
      <c r="B3020" s="812" t="s">
        <v>185</v>
      </c>
      <c r="C3020" s="822" t="s">
        <v>186</v>
      </c>
      <c r="D3020" s="829">
        <v>70811</v>
      </c>
      <c r="E3020" s="968">
        <v>0</v>
      </c>
      <c r="F3020" s="816">
        <v>23510200</v>
      </c>
      <c r="G3020" s="817" t="s">
        <v>266</v>
      </c>
      <c r="H3020" s="1006">
        <v>35058000</v>
      </c>
      <c r="I3020" s="1006">
        <v>38800000</v>
      </c>
      <c r="J3020" s="1006">
        <v>35058000</v>
      </c>
      <c r="K3020" s="921">
        <f t="shared" si="313"/>
        <v>58800000</v>
      </c>
      <c r="L3020" s="1006"/>
      <c r="M3020" s="921">
        <v>58800000</v>
      </c>
      <c r="N3020" s="1006"/>
      <c r="O3020" s="1006">
        <v>35058000</v>
      </c>
      <c r="P3020" s="1006">
        <f>Q3020-O3020</f>
        <v>0</v>
      </c>
      <c r="Q3020" s="1006">
        <v>35058000</v>
      </c>
      <c r="R3020" s="1068">
        <f t="shared" si="314"/>
        <v>23742000</v>
      </c>
      <c r="S3020" s="820"/>
      <c r="T3020" s="1104"/>
    </row>
    <row r="3021" spans="1:20" x14ac:dyDescent="0.25">
      <c r="A3021" s="858" t="s">
        <v>300</v>
      </c>
      <c r="B3021" s="832"/>
      <c r="C3021" s="833" t="s">
        <v>312</v>
      </c>
      <c r="D3021" s="834"/>
      <c r="E3021" s="835"/>
      <c r="F3021" s="836"/>
      <c r="G3021" s="916"/>
      <c r="H3021" s="992">
        <f>SUM(H3013:H3020)</f>
        <v>35670500</v>
      </c>
      <c r="I3021" s="992">
        <f>SUM(I3013:I3020)</f>
        <v>43000500</v>
      </c>
      <c r="J3021" s="992">
        <f>SUM(J3013:J3020)</f>
        <v>35670500</v>
      </c>
      <c r="K3021" s="992">
        <f>SUM(K3013:K3020)</f>
        <v>62000500</v>
      </c>
      <c r="L3021" s="837"/>
      <c r="M3021" s="838">
        <f>SUM(M3013:M3020)</f>
        <v>62000500</v>
      </c>
      <c r="N3021" s="837"/>
      <c r="O3021" s="959">
        <f>SUM(O3013:O3020)</f>
        <v>35758000</v>
      </c>
      <c r="P3021" s="959">
        <f>SUM(P3013:P3020)</f>
        <v>262500</v>
      </c>
      <c r="Q3021" s="959">
        <f>SUM(Q3013:Q3020)</f>
        <v>36020500</v>
      </c>
      <c r="R3021" s="1093">
        <f t="shared" si="314"/>
        <v>25980000</v>
      </c>
      <c r="S3021" s="840"/>
      <c r="T3021" s="1106"/>
    </row>
    <row r="3022" spans="1:20" x14ac:dyDescent="0.25">
      <c r="B3022" s="841"/>
      <c r="C3022" s="842"/>
      <c r="D3022" s="843"/>
      <c r="E3022" s="844"/>
      <c r="F3022" s="845"/>
      <c r="G3022" s="917"/>
      <c r="H3022" s="922"/>
      <c r="I3022" s="922"/>
      <c r="J3022" s="922"/>
      <c r="K3022" s="922"/>
      <c r="L3022" s="846"/>
      <c r="M3022" s="847"/>
      <c r="N3022" s="846"/>
      <c r="O3022" s="846"/>
      <c r="P3022" s="846"/>
      <c r="Q3022" s="846"/>
      <c r="S3022" s="848"/>
    </row>
    <row r="3023" spans="1:20" x14ac:dyDescent="0.25">
      <c r="B3023" s="841"/>
      <c r="C3023" s="842"/>
      <c r="D3023" s="843"/>
      <c r="E3023" s="844"/>
      <c r="F3023" s="845"/>
      <c r="G3023" s="917"/>
      <c r="H3023" s="922"/>
      <c r="I3023" s="922"/>
      <c r="J3023" s="922"/>
      <c r="K3023" s="922"/>
      <c r="L3023" s="846"/>
      <c r="M3023" s="847"/>
      <c r="N3023" s="846"/>
      <c r="O3023" s="846"/>
      <c r="P3023" s="846"/>
      <c r="Q3023" s="846"/>
      <c r="S3023" s="848"/>
    </row>
    <row r="3024" spans="1:20" x14ac:dyDescent="0.25">
      <c r="B3024" s="1238" t="s">
        <v>2128</v>
      </c>
      <c r="C3024" s="1238"/>
      <c r="D3024" s="1238"/>
      <c r="E3024" s="1238"/>
      <c r="F3024" s="1238"/>
      <c r="G3024" s="1238"/>
      <c r="H3024" s="1238"/>
      <c r="I3024" s="1238"/>
      <c r="J3024" s="1238"/>
      <c r="K3024" s="1238"/>
      <c r="L3024" s="1238"/>
      <c r="M3024" s="1238"/>
      <c r="N3024" s="1238"/>
      <c r="O3024" s="1238"/>
      <c r="P3024" s="1238"/>
      <c r="Q3024" s="1238"/>
      <c r="R3024" s="1238"/>
      <c r="S3024" s="1238"/>
    </row>
    <row r="3025" spans="1:20" x14ac:dyDescent="0.25">
      <c r="B3025" s="881" t="s">
        <v>1634</v>
      </c>
      <c r="C3025" s="882"/>
      <c r="D3025" s="883"/>
      <c r="E3025" s="883"/>
      <c r="F3025" s="883"/>
      <c r="G3025" s="883"/>
      <c r="H3025" s="884"/>
      <c r="I3025" s="884"/>
      <c r="J3025" s="884"/>
      <c r="K3025" s="884"/>
      <c r="L3025" s="884"/>
      <c r="M3025" s="885"/>
      <c r="N3025" s="884"/>
      <c r="O3025" s="884"/>
      <c r="P3025" s="884"/>
      <c r="Q3025" s="884"/>
      <c r="R3025" s="1074"/>
      <c r="S3025" s="886"/>
    </row>
    <row r="3026" spans="1:20" s="802" customFormat="1" ht="30" x14ac:dyDescent="0.25">
      <c r="B3026" s="1234" t="s">
        <v>970</v>
      </c>
      <c r="C3026" s="1239" t="s">
        <v>938</v>
      </c>
      <c r="D3026" s="1236" t="s">
        <v>1024</v>
      </c>
      <c r="E3026" s="1230" t="s">
        <v>1025</v>
      </c>
      <c r="F3026" s="1236" t="s">
        <v>1026</v>
      </c>
      <c r="G3026" s="1232" t="s">
        <v>1027</v>
      </c>
      <c r="H3026" s="803" t="s">
        <v>1862</v>
      </c>
      <c r="I3026" s="804" t="s">
        <v>1833</v>
      </c>
      <c r="J3026" s="803" t="s">
        <v>1862</v>
      </c>
      <c r="K3026" s="1228" t="s">
        <v>1948</v>
      </c>
      <c r="L3026" s="1228" t="s">
        <v>1947</v>
      </c>
      <c r="M3026" s="805" t="s">
        <v>1818</v>
      </c>
      <c r="N3026" s="1228" t="s">
        <v>1819</v>
      </c>
      <c r="O3026" s="806" t="s">
        <v>2115</v>
      </c>
      <c r="P3026" s="1090" t="s">
        <v>2135</v>
      </c>
      <c r="Q3026" s="1090" t="s">
        <v>2136</v>
      </c>
      <c r="R3026" s="1065" t="s">
        <v>2132</v>
      </c>
      <c r="S3026" s="807" t="s">
        <v>1850</v>
      </c>
      <c r="T3026" s="1110" t="s">
        <v>1028</v>
      </c>
    </row>
    <row r="3027" spans="1:20" s="802" customFormat="1" x14ac:dyDescent="0.25">
      <c r="B3027" s="1235"/>
      <c r="C3027" s="1240"/>
      <c r="D3027" s="1237"/>
      <c r="E3027" s="1231"/>
      <c r="F3027" s="1237"/>
      <c r="G3027" s="1233"/>
      <c r="H3027" s="808"/>
      <c r="I3027" s="808" t="s">
        <v>939</v>
      </c>
      <c r="J3027" s="808"/>
      <c r="K3027" s="1229"/>
      <c r="L3027" s="1229"/>
      <c r="M3027" s="809" t="s">
        <v>939</v>
      </c>
      <c r="N3027" s="1229"/>
      <c r="O3027" s="808" t="s">
        <v>939</v>
      </c>
      <c r="P3027" s="808" t="s">
        <v>939</v>
      </c>
      <c r="Q3027" s="808" t="s">
        <v>939</v>
      </c>
      <c r="R3027" s="1066" t="s">
        <v>939</v>
      </c>
      <c r="S3027" s="810"/>
      <c r="T3027" s="1107"/>
    </row>
    <row r="3028" spans="1:20" x14ac:dyDescent="0.25">
      <c r="A3028" s="858" t="s">
        <v>301</v>
      </c>
      <c r="B3028" s="812" t="s">
        <v>24</v>
      </c>
      <c r="C3028" s="813" t="s">
        <v>290</v>
      </c>
      <c r="D3028" s="814" t="s">
        <v>1</v>
      </c>
      <c r="E3028" s="968">
        <v>0</v>
      </c>
      <c r="F3028" s="816">
        <v>23510200</v>
      </c>
      <c r="G3028" s="817" t="s">
        <v>266</v>
      </c>
      <c r="H3028" s="1007">
        <v>36600000</v>
      </c>
      <c r="I3028" s="1007">
        <v>127125000</v>
      </c>
      <c r="J3028" s="1007">
        <v>36600000</v>
      </c>
      <c r="K3028" s="1008">
        <f t="shared" ref="K3028:K3035" si="316">M3028-L3028</f>
        <v>107125000</v>
      </c>
      <c r="L3028" s="818"/>
      <c r="M3028" s="819">
        <v>107125000</v>
      </c>
      <c r="N3028" s="818"/>
      <c r="O3028" s="818">
        <v>43920000</v>
      </c>
      <c r="P3028" s="818">
        <f>Q3028-O3028</f>
        <v>21960000</v>
      </c>
      <c r="Q3028" s="818">
        <v>65880000</v>
      </c>
      <c r="R3028" s="1068">
        <f>M3028-Q3028</f>
        <v>41245000</v>
      </c>
      <c r="S3028" s="909"/>
      <c r="T3028" s="1117"/>
    </row>
    <row r="3029" spans="1:20" x14ac:dyDescent="0.25">
      <c r="A3029" s="858" t="s">
        <v>301</v>
      </c>
      <c r="B3029" s="825" t="s">
        <v>25</v>
      </c>
      <c r="C3029" s="822" t="s">
        <v>59</v>
      </c>
      <c r="D3029" s="829">
        <v>70811</v>
      </c>
      <c r="E3029" s="968">
        <v>0</v>
      </c>
      <c r="F3029" s="816">
        <v>23510200</v>
      </c>
      <c r="G3029" s="817" t="s">
        <v>266</v>
      </c>
      <c r="H3029" s="1006"/>
      <c r="I3029" s="1006">
        <v>900000</v>
      </c>
      <c r="J3029" s="1006"/>
      <c r="K3029" s="921">
        <f t="shared" si="316"/>
        <v>850000</v>
      </c>
      <c r="L3029" s="830"/>
      <c r="M3029" s="826">
        <v>850000</v>
      </c>
      <c r="N3029" s="830"/>
      <c r="O3029" s="830"/>
      <c r="P3029" s="830"/>
      <c r="Q3029" s="830"/>
      <c r="R3029" s="1068"/>
      <c r="S3029" s="820"/>
      <c r="T3029" s="1104"/>
    </row>
    <row r="3030" spans="1:20" s="802" customFormat="1" x14ac:dyDescent="0.25">
      <c r="A3030" s="858" t="s">
        <v>301</v>
      </c>
      <c r="B3030" s="812" t="s">
        <v>3</v>
      </c>
      <c r="C3030" s="822" t="s">
        <v>4</v>
      </c>
      <c r="D3030" s="829">
        <v>70811</v>
      </c>
      <c r="E3030" s="968">
        <v>0</v>
      </c>
      <c r="F3030" s="816">
        <v>23510200</v>
      </c>
      <c r="G3030" s="817" t="s">
        <v>266</v>
      </c>
      <c r="H3030" s="1006"/>
      <c r="I3030" s="1006">
        <v>3000000</v>
      </c>
      <c r="J3030" s="1006"/>
      <c r="K3030" s="921">
        <f t="shared" si="316"/>
        <v>1000000</v>
      </c>
      <c r="L3030" s="830"/>
      <c r="M3030" s="826">
        <v>1000000</v>
      </c>
      <c r="N3030" s="830"/>
      <c r="O3030" s="830"/>
      <c r="P3030" s="830"/>
      <c r="Q3030" s="830"/>
      <c r="R3030" s="1068"/>
      <c r="S3030" s="820"/>
      <c r="T3030" s="1102"/>
    </row>
    <row r="3031" spans="1:20" x14ac:dyDescent="0.25">
      <c r="A3031" s="858" t="s">
        <v>301</v>
      </c>
      <c r="B3031" s="812" t="s">
        <v>32</v>
      </c>
      <c r="C3031" s="822" t="s">
        <v>33</v>
      </c>
      <c r="D3031" s="829">
        <v>70811</v>
      </c>
      <c r="E3031" s="968">
        <v>0</v>
      </c>
      <c r="F3031" s="816">
        <v>23510200</v>
      </c>
      <c r="G3031" s="817" t="s">
        <v>266</v>
      </c>
      <c r="H3031" s="1006"/>
      <c r="I3031" s="1006">
        <v>400000</v>
      </c>
      <c r="J3031" s="1006"/>
      <c r="K3031" s="921">
        <f t="shared" si="316"/>
        <v>300000</v>
      </c>
      <c r="L3031" s="830"/>
      <c r="M3031" s="826">
        <v>300000</v>
      </c>
      <c r="N3031" s="830"/>
      <c r="O3031" s="830"/>
      <c r="P3031" s="830"/>
      <c r="Q3031" s="830"/>
      <c r="R3031" s="1068"/>
      <c r="S3031" s="820"/>
      <c r="T3031" s="1104"/>
    </row>
    <row r="3032" spans="1:20" x14ac:dyDescent="0.25">
      <c r="A3032" s="858" t="s">
        <v>301</v>
      </c>
      <c r="B3032" s="812" t="s">
        <v>15</v>
      </c>
      <c r="C3032" s="822" t="s">
        <v>436</v>
      </c>
      <c r="D3032" s="829">
        <v>70811</v>
      </c>
      <c r="E3032" s="968">
        <v>0</v>
      </c>
      <c r="F3032" s="816">
        <v>23510200</v>
      </c>
      <c r="G3032" s="817" t="s">
        <v>266</v>
      </c>
      <c r="H3032" s="1006"/>
      <c r="I3032" s="1006">
        <v>500000</v>
      </c>
      <c r="J3032" s="1006"/>
      <c r="K3032" s="921">
        <f t="shared" si="316"/>
        <v>400000</v>
      </c>
      <c r="L3032" s="830"/>
      <c r="M3032" s="826">
        <v>400000</v>
      </c>
      <c r="N3032" s="830"/>
      <c r="O3032" s="830"/>
      <c r="P3032" s="830"/>
      <c r="Q3032" s="830"/>
      <c r="R3032" s="1068"/>
      <c r="S3032" s="820"/>
      <c r="T3032" s="1104"/>
    </row>
    <row r="3033" spans="1:20" x14ac:dyDescent="0.25">
      <c r="A3033" s="858" t="s">
        <v>301</v>
      </c>
      <c r="B3033" s="812" t="s">
        <v>37</v>
      </c>
      <c r="C3033" s="822" t="s">
        <v>38</v>
      </c>
      <c r="D3033" s="829">
        <v>70811</v>
      </c>
      <c r="E3033" s="968">
        <v>0</v>
      </c>
      <c r="F3033" s="816">
        <v>23510200</v>
      </c>
      <c r="G3033" s="817" t="s">
        <v>266</v>
      </c>
      <c r="H3033" s="1006"/>
      <c r="I3033" s="1006">
        <v>60000</v>
      </c>
      <c r="J3033" s="1006"/>
      <c r="K3033" s="921">
        <f t="shared" si="316"/>
        <v>60000</v>
      </c>
      <c r="L3033" s="830"/>
      <c r="M3033" s="826">
        <v>60000</v>
      </c>
      <c r="N3033" s="830"/>
      <c r="O3033" s="830"/>
      <c r="P3033" s="830"/>
      <c r="Q3033" s="830"/>
      <c r="R3033" s="1068"/>
      <c r="S3033" s="820"/>
      <c r="T3033" s="1104"/>
    </row>
    <row r="3034" spans="1:20" x14ac:dyDescent="0.25">
      <c r="A3034" s="858" t="s">
        <v>301</v>
      </c>
      <c r="B3034" s="812" t="s">
        <v>19</v>
      </c>
      <c r="C3034" s="822" t="s">
        <v>20</v>
      </c>
      <c r="D3034" s="829">
        <v>70811</v>
      </c>
      <c r="E3034" s="968">
        <v>0</v>
      </c>
      <c r="F3034" s="816">
        <v>23510200</v>
      </c>
      <c r="G3034" s="817" t="s">
        <v>266</v>
      </c>
      <c r="H3034" s="1006"/>
      <c r="I3034" s="1006">
        <v>540000</v>
      </c>
      <c r="J3034" s="1006"/>
      <c r="K3034" s="921">
        <f t="shared" si="316"/>
        <v>540000</v>
      </c>
      <c r="L3034" s="830"/>
      <c r="M3034" s="826">
        <v>540000</v>
      </c>
      <c r="N3034" s="830"/>
      <c r="O3034" s="830"/>
      <c r="P3034" s="830"/>
      <c r="Q3034" s="830"/>
      <c r="R3034" s="1068"/>
      <c r="S3034" s="820"/>
      <c r="T3034" s="1104"/>
    </row>
    <row r="3035" spans="1:20" x14ac:dyDescent="0.25">
      <c r="A3035" s="858" t="s">
        <v>301</v>
      </c>
      <c r="B3035" s="812" t="s">
        <v>185</v>
      </c>
      <c r="C3035" s="822" t="s">
        <v>186</v>
      </c>
      <c r="D3035" s="829">
        <v>70811</v>
      </c>
      <c r="E3035" s="968">
        <v>0</v>
      </c>
      <c r="F3035" s="816">
        <v>23510200</v>
      </c>
      <c r="G3035" s="817" t="s">
        <v>266</v>
      </c>
      <c r="H3035" s="1006"/>
      <c r="I3035" s="1006">
        <v>140000000</v>
      </c>
      <c r="J3035" s="1006"/>
      <c r="K3035" s="921">
        <f t="shared" si="316"/>
        <v>30000000</v>
      </c>
      <c r="L3035" s="830"/>
      <c r="M3035" s="826">
        <v>30000000</v>
      </c>
      <c r="N3035" s="830"/>
      <c r="O3035" s="830"/>
      <c r="P3035" s="830"/>
      <c r="Q3035" s="830"/>
      <c r="R3035" s="1068"/>
      <c r="S3035" s="820"/>
      <c r="T3035" s="1104"/>
    </row>
    <row r="3036" spans="1:20" x14ac:dyDescent="0.25">
      <c r="A3036" s="858" t="s">
        <v>301</v>
      </c>
      <c r="B3036" s="832"/>
      <c r="C3036" s="833" t="s">
        <v>312</v>
      </c>
      <c r="D3036" s="834"/>
      <c r="E3036" s="835"/>
      <c r="F3036" s="836"/>
      <c r="G3036" s="916"/>
      <c r="H3036" s="992">
        <v>1575000</v>
      </c>
      <c r="I3036" s="992">
        <f>SUM(I3029:I3035)</f>
        <v>145400000</v>
      </c>
      <c r="J3036" s="992">
        <v>1575000</v>
      </c>
      <c r="K3036" s="992">
        <f>SUM(K3029:K3035)</f>
        <v>33150000</v>
      </c>
      <c r="L3036" s="837"/>
      <c r="M3036" s="838">
        <f>SUM(M3029:M3035)</f>
        <v>33150000</v>
      </c>
      <c r="N3036" s="837"/>
      <c r="O3036" s="959">
        <v>1800000</v>
      </c>
      <c r="P3036" s="959">
        <f>Q3036-O3036</f>
        <v>675000</v>
      </c>
      <c r="Q3036" s="959">
        <v>2475000</v>
      </c>
      <c r="R3036" s="1093">
        <f t="shared" ref="R3036" si="317">M3036-Q3036</f>
        <v>30675000</v>
      </c>
      <c r="S3036" s="840"/>
      <c r="T3036" s="1106"/>
    </row>
    <row r="3037" spans="1:20" x14ac:dyDescent="0.25">
      <c r="A3037" s="858"/>
      <c r="B3037" s="841"/>
      <c r="C3037" s="842"/>
      <c r="D3037" s="843"/>
      <c r="E3037" s="844"/>
      <c r="F3037" s="845"/>
      <c r="G3037" s="917"/>
      <c r="H3037" s="929"/>
      <c r="I3037" s="929"/>
      <c r="J3037" s="929"/>
      <c r="K3037" s="929"/>
      <c r="L3037" s="846"/>
      <c r="M3037" s="847"/>
      <c r="N3037" s="846"/>
      <c r="O3037" s="847"/>
      <c r="P3037" s="847"/>
      <c r="Q3037" s="847"/>
      <c r="R3037" s="1082"/>
      <c r="S3037" s="848"/>
    </row>
    <row r="3038" spans="1:20" x14ac:dyDescent="0.25">
      <c r="A3038" s="858"/>
      <c r="B3038" s="841"/>
      <c r="C3038" s="842"/>
      <c r="D3038" s="843"/>
      <c r="E3038" s="844"/>
      <c r="F3038" s="845"/>
      <c r="G3038" s="917"/>
      <c r="H3038" s="929"/>
      <c r="I3038" s="929"/>
      <c r="J3038" s="929"/>
      <c r="K3038" s="929"/>
      <c r="L3038" s="846"/>
      <c r="M3038" s="847"/>
      <c r="N3038" s="846"/>
      <c r="O3038" s="847"/>
      <c r="P3038" s="847"/>
      <c r="Q3038" s="847"/>
      <c r="R3038" s="1082"/>
      <c r="S3038" s="848"/>
    </row>
    <row r="3039" spans="1:20" x14ac:dyDescent="0.25">
      <c r="A3039" s="858"/>
      <c r="B3039" s="841"/>
      <c r="C3039" s="842"/>
      <c r="D3039" s="843"/>
      <c r="E3039" s="844"/>
      <c r="F3039" s="845"/>
      <c r="G3039" s="917"/>
      <c r="H3039" s="929"/>
      <c r="I3039" s="929"/>
      <c r="J3039" s="929"/>
      <c r="K3039" s="929"/>
      <c r="L3039" s="846"/>
      <c r="M3039" s="847"/>
      <c r="N3039" s="846"/>
      <c r="O3039" s="847"/>
      <c r="P3039" s="847"/>
      <c r="Q3039" s="847"/>
      <c r="R3039" s="1082"/>
      <c r="S3039" s="848"/>
    </row>
    <row r="3040" spans="1:20" x14ac:dyDescent="0.25">
      <c r="A3040" s="858"/>
      <c r="B3040" s="841"/>
      <c r="C3040" s="842"/>
      <c r="D3040" s="843"/>
      <c r="E3040" s="844"/>
      <c r="F3040" s="845"/>
      <c r="G3040" s="917"/>
      <c r="H3040" s="929"/>
      <c r="I3040" s="929"/>
      <c r="J3040" s="929"/>
      <c r="K3040" s="929"/>
      <c r="L3040" s="846"/>
      <c r="M3040" s="847"/>
      <c r="N3040" s="846"/>
      <c r="O3040" s="847"/>
      <c r="P3040" s="847"/>
      <c r="Q3040" s="847"/>
      <c r="R3040" s="1082"/>
      <c r="S3040" s="848"/>
    </row>
    <row r="3041" spans="1:20" x14ac:dyDescent="0.25">
      <c r="B3041" s="841"/>
      <c r="C3041" s="842"/>
      <c r="D3041" s="843"/>
      <c r="E3041" s="844"/>
      <c r="F3041" s="845"/>
      <c r="G3041" s="917"/>
      <c r="H3041" s="922"/>
      <c r="I3041" s="922"/>
      <c r="J3041" s="922"/>
      <c r="K3041" s="922"/>
      <c r="L3041" s="846"/>
      <c r="M3041" s="847"/>
      <c r="N3041" s="846"/>
      <c r="O3041" s="846"/>
      <c r="P3041" s="846"/>
      <c r="Q3041" s="846"/>
      <c r="S3041" s="848"/>
    </row>
    <row r="3042" spans="1:20" x14ac:dyDescent="0.25">
      <c r="B3042" s="841"/>
      <c r="C3042" s="842"/>
      <c r="D3042" s="843"/>
      <c r="E3042" s="844"/>
      <c r="F3042" s="845"/>
      <c r="G3042" s="917"/>
      <c r="H3042" s="922"/>
      <c r="I3042" s="922"/>
      <c r="J3042" s="922"/>
      <c r="K3042" s="922"/>
      <c r="L3042" s="846"/>
      <c r="M3042" s="847"/>
      <c r="N3042" s="846"/>
      <c r="O3042" s="846"/>
      <c r="P3042" s="846"/>
      <c r="Q3042" s="846"/>
      <c r="S3042" s="848"/>
    </row>
    <row r="3043" spans="1:20" x14ac:dyDescent="0.25">
      <c r="B3043" s="1238" t="s">
        <v>2128</v>
      </c>
      <c r="C3043" s="1238"/>
      <c r="D3043" s="1238"/>
      <c r="E3043" s="1238"/>
      <c r="F3043" s="1238"/>
      <c r="G3043" s="1238"/>
      <c r="H3043" s="1238"/>
      <c r="I3043" s="1238"/>
      <c r="J3043" s="1238"/>
      <c r="K3043" s="1238"/>
      <c r="L3043" s="1238"/>
      <c r="M3043" s="1238"/>
      <c r="N3043" s="1238"/>
      <c r="O3043" s="1238"/>
      <c r="P3043" s="1238"/>
      <c r="Q3043" s="1238"/>
      <c r="R3043" s="1238"/>
      <c r="S3043" s="1238"/>
    </row>
    <row r="3044" spans="1:20" x14ac:dyDescent="0.25">
      <c r="B3044" s="881" t="s">
        <v>1635</v>
      </c>
      <c r="C3044" s="882"/>
      <c r="D3044" s="883"/>
      <c r="E3044" s="883"/>
      <c r="F3044" s="883"/>
      <c r="G3044" s="883"/>
      <c r="H3044" s="884"/>
      <c r="I3044" s="884"/>
      <c r="J3044" s="884"/>
      <c r="K3044" s="884"/>
      <c r="L3044" s="884"/>
      <c r="M3044" s="885"/>
      <c r="N3044" s="884"/>
      <c r="O3044" s="884"/>
      <c r="P3044" s="884"/>
      <c r="Q3044" s="884"/>
      <c r="R3044" s="1074"/>
      <c r="S3044" s="886"/>
    </row>
    <row r="3045" spans="1:20" s="802" customFormat="1" ht="30" x14ac:dyDescent="0.25">
      <c r="B3045" s="1234" t="s">
        <v>970</v>
      </c>
      <c r="C3045" s="1239" t="s">
        <v>938</v>
      </c>
      <c r="D3045" s="1236" t="s">
        <v>1024</v>
      </c>
      <c r="E3045" s="1230" t="s">
        <v>1025</v>
      </c>
      <c r="F3045" s="1236" t="s">
        <v>1026</v>
      </c>
      <c r="G3045" s="1232" t="s">
        <v>1027</v>
      </c>
      <c r="H3045" s="803" t="s">
        <v>1862</v>
      </c>
      <c r="I3045" s="804" t="s">
        <v>1833</v>
      </c>
      <c r="J3045" s="803" t="s">
        <v>1862</v>
      </c>
      <c r="K3045" s="1228" t="s">
        <v>1948</v>
      </c>
      <c r="L3045" s="1228" t="s">
        <v>1947</v>
      </c>
      <c r="M3045" s="805" t="s">
        <v>1818</v>
      </c>
      <c r="N3045" s="1228" t="s">
        <v>1819</v>
      </c>
      <c r="O3045" s="806" t="s">
        <v>2115</v>
      </c>
      <c r="P3045" s="1090" t="s">
        <v>2135</v>
      </c>
      <c r="Q3045" s="1090" t="s">
        <v>2136</v>
      </c>
      <c r="R3045" s="1065" t="s">
        <v>2132</v>
      </c>
      <c r="S3045" s="807" t="s">
        <v>1850</v>
      </c>
      <c r="T3045" s="1110" t="s">
        <v>1028</v>
      </c>
    </row>
    <row r="3046" spans="1:20" s="802" customFormat="1" x14ac:dyDescent="0.25">
      <c r="B3046" s="1235"/>
      <c r="C3046" s="1240"/>
      <c r="D3046" s="1237"/>
      <c r="E3046" s="1231"/>
      <c r="F3046" s="1237"/>
      <c r="G3046" s="1233"/>
      <c r="H3046" s="808"/>
      <c r="I3046" s="808" t="s">
        <v>939</v>
      </c>
      <c r="J3046" s="808"/>
      <c r="K3046" s="1229"/>
      <c r="L3046" s="1229"/>
      <c r="M3046" s="809" t="s">
        <v>939</v>
      </c>
      <c r="N3046" s="1229"/>
      <c r="O3046" s="808" t="s">
        <v>939</v>
      </c>
      <c r="P3046" s="808" t="s">
        <v>939</v>
      </c>
      <c r="Q3046" s="808" t="s">
        <v>939</v>
      </c>
      <c r="R3046" s="1066" t="s">
        <v>939</v>
      </c>
      <c r="S3046" s="810"/>
      <c r="T3046" s="1107"/>
    </row>
    <row r="3047" spans="1:20" x14ac:dyDescent="0.25">
      <c r="A3047" s="858" t="s">
        <v>706</v>
      </c>
      <c r="B3047" s="825" t="s">
        <v>25</v>
      </c>
      <c r="C3047" s="822" t="s">
        <v>59</v>
      </c>
      <c r="D3047" s="829">
        <v>70811</v>
      </c>
      <c r="E3047" s="968">
        <v>80000020000</v>
      </c>
      <c r="F3047" s="816">
        <v>23540000</v>
      </c>
      <c r="G3047" s="817" t="s">
        <v>266</v>
      </c>
      <c r="H3047" s="1006"/>
      <c r="I3047" s="1006">
        <v>350000</v>
      </c>
      <c r="J3047" s="1006"/>
      <c r="K3047" s="921">
        <f t="shared" ref="K3047:K3049" si="318">M3047-L3047</f>
        <v>325000</v>
      </c>
      <c r="L3047" s="830"/>
      <c r="M3047" s="826">
        <v>325000</v>
      </c>
      <c r="N3047" s="830"/>
      <c r="O3047" s="830"/>
      <c r="P3047" s="830"/>
      <c r="Q3047" s="830"/>
      <c r="R3047" s="1068"/>
      <c r="S3047" s="820"/>
      <c r="T3047" s="1117"/>
    </row>
    <row r="3048" spans="1:20" x14ac:dyDescent="0.25">
      <c r="A3048" s="858" t="s">
        <v>706</v>
      </c>
      <c r="B3048" s="812" t="s">
        <v>3</v>
      </c>
      <c r="C3048" s="822" t="s">
        <v>4</v>
      </c>
      <c r="D3048" s="829">
        <v>70811</v>
      </c>
      <c r="E3048" s="968">
        <v>80000020000</v>
      </c>
      <c r="F3048" s="816">
        <v>23540000</v>
      </c>
      <c r="G3048" s="817" t="s">
        <v>266</v>
      </c>
      <c r="H3048" s="1006"/>
      <c r="I3048" s="1006">
        <v>150000</v>
      </c>
      <c r="J3048" s="1006"/>
      <c r="K3048" s="921">
        <f t="shared" si="318"/>
        <v>100000</v>
      </c>
      <c r="L3048" s="830"/>
      <c r="M3048" s="826">
        <v>100000</v>
      </c>
      <c r="N3048" s="830"/>
      <c r="O3048" s="830"/>
      <c r="P3048" s="830"/>
      <c r="Q3048" s="830"/>
      <c r="R3048" s="1068"/>
      <c r="S3048" s="820"/>
      <c r="T3048" s="1104"/>
    </row>
    <row r="3049" spans="1:20" x14ac:dyDescent="0.25">
      <c r="A3049" s="858" t="s">
        <v>706</v>
      </c>
      <c r="B3049" s="812" t="s">
        <v>32</v>
      </c>
      <c r="C3049" s="822" t="s">
        <v>33</v>
      </c>
      <c r="D3049" s="829">
        <v>70811</v>
      </c>
      <c r="E3049" s="968">
        <v>80000020000</v>
      </c>
      <c r="F3049" s="816">
        <v>23540000</v>
      </c>
      <c r="G3049" s="817" t="s">
        <v>266</v>
      </c>
      <c r="H3049" s="1006"/>
      <c r="I3049" s="1006">
        <v>100000</v>
      </c>
      <c r="J3049" s="1006"/>
      <c r="K3049" s="921">
        <f t="shared" si="318"/>
        <v>50000</v>
      </c>
      <c r="L3049" s="830"/>
      <c r="M3049" s="826">
        <v>50000</v>
      </c>
      <c r="N3049" s="830"/>
      <c r="O3049" s="830"/>
      <c r="P3049" s="830"/>
      <c r="Q3049" s="830"/>
      <c r="R3049" s="1068"/>
      <c r="S3049" s="820"/>
      <c r="T3049" s="1104"/>
    </row>
    <row r="3050" spans="1:20" x14ac:dyDescent="0.25">
      <c r="A3050" s="858" t="s">
        <v>706</v>
      </c>
      <c r="B3050" s="832"/>
      <c r="C3050" s="833" t="s">
        <v>312</v>
      </c>
      <c r="D3050" s="834"/>
      <c r="E3050" s="835"/>
      <c r="F3050" s="836"/>
      <c r="G3050" s="916"/>
      <c r="H3050" s="992">
        <v>87500</v>
      </c>
      <c r="I3050" s="992">
        <f>SUM(I3047:I3049)</f>
        <v>600000</v>
      </c>
      <c r="J3050" s="992">
        <v>87500</v>
      </c>
      <c r="K3050" s="992">
        <f>SUM(K3047:K3049)</f>
        <v>475000</v>
      </c>
      <c r="L3050" s="837"/>
      <c r="M3050" s="838">
        <f>SUM(M3047:M3049)</f>
        <v>475000</v>
      </c>
      <c r="N3050" s="837"/>
      <c r="O3050" s="959">
        <v>100000</v>
      </c>
      <c r="P3050" s="959">
        <f>Q3050-O3050</f>
        <v>37500</v>
      </c>
      <c r="Q3050" s="959">
        <v>137500</v>
      </c>
      <c r="R3050" s="1069">
        <f>M3050-Q3050</f>
        <v>337500</v>
      </c>
      <c r="S3050" s="840"/>
      <c r="T3050" s="1106"/>
    </row>
    <row r="3051" spans="1:20" x14ac:dyDescent="0.25">
      <c r="B3051" s="841"/>
      <c r="C3051" s="842"/>
      <c r="D3051" s="843"/>
      <c r="E3051" s="844"/>
      <c r="F3051" s="845"/>
      <c r="G3051" s="917"/>
      <c r="H3051" s="922"/>
      <c r="I3051" s="922"/>
      <c r="J3051" s="922"/>
      <c r="K3051" s="922"/>
      <c r="L3051" s="846"/>
      <c r="M3051" s="847"/>
      <c r="N3051" s="846"/>
      <c r="O3051" s="846"/>
      <c r="P3051" s="846"/>
      <c r="Q3051" s="846"/>
      <c r="S3051" s="848"/>
    </row>
    <row r="3052" spans="1:20" x14ac:dyDescent="0.25">
      <c r="B3052" s="841"/>
      <c r="C3052" s="842"/>
      <c r="D3052" s="843"/>
      <c r="E3052" s="844"/>
      <c r="F3052" s="845"/>
      <c r="G3052" s="917"/>
      <c r="H3052" s="922"/>
      <c r="I3052" s="922"/>
      <c r="J3052" s="922"/>
      <c r="K3052" s="922"/>
      <c r="L3052" s="846"/>
      <c r="M3052" s="847"/>
      <c r="N3052" s="846"/>
      <c r="O3052" s="846"/>
      <c r="P3052" s="846"/>
      <c r="Q3052" s="846"/>
      <c r="S3052" s="848"/>
    </row>
    <row r="3053" spans="1:20" x14ac:dyDescent="0.25">
      <c r="B3053" s="1238" t="s">
        <v>2128</v>
      </c>
      <c r="C3053" s="1238"/>
      <c r="D3053" s="1238"/>
      <c r="E3053" s="1238"/>
      <c r="F3053" s="1238"/>
      <c r="G3053" s="1238"/>
      <c r="H3053" s="1238"/>
      <c r="I3053" s="1238"/>
      <c r="J3053" s="1238"/>
      <c r="K3053" s="1238"/>
      <c r="L3053" s="1238"/>
      <c r="M3053" s="1238"/>
      <c r="N3053" s="1238"/>
      <c r="O3053" s="1238"/>
      <c r="P3053" s="1238"/>
      <c r="Q3053" s="1238"/>
      <c r="R3053" s="1238"/>
      <c r="S3053" s="1238"/>
    </row>
    <row r="3054" spans="1:20" x14ac:dyDescent="0.25">
      <c r="B3054" s="881" t="s">
        <v>1636</v>
      </c>
      <c r="C3054" s="882"/>
      <c r="D3054" s="883"/>
      <c r="E3054" s="883"/>
      <c r="F3054" s="883"/>
      <c r="G3054" s="883"/>
      <c r="H3054" s="884"/>
      <c r="I3054" s="884"/>
      <c r="J3054" s="884"/>
      <c r="K3054" s="884"/>
      <c r="L3054" s="884"/>
      <c r="M3054" s="885"/>
      <c r="N3054" s="884"/>
      <c r="O3054" s="884"/>
      <c r="P3054" s="884"/>
      <c r="Q3054" s="884"/>
      <c r="R3054" s="1074"/>
      <c r="S3054" s="886"/>
    </row>
    <row r="3055" spans="1:20" s="802" customFormat="1" ht="30" x14ac:dyDescent="0.25">
      <c r="B3055" s="1234" t="s">
        <v>970</v>
      </c>
      <c r="C3055" s="1239" t="s">
        <v>938</v>
      </c>
      <c r="D3055" s="1236" t="s">
        <v>1024</v>
      </c>
      <c r="E3055" s="1230" t="s">
        <v>1025</v>
      </c>
      <c r="F3055" s="1236" t="s">
        <v>1026</v>
      </c>
      <c r="G3055" s="1232" t="s">
        <v>1027</v>
      </c>
      <c r="H3055" s="803" t="s">
        <v>1862</v>
      </c>
      <c r="I3055" s="804" t="s">
        <v>1833</v>
      </c>
      <c r="J3055" s="803" t="s">
        <v>1862</v>
      </c>
      <c r="K3055" s="1228" t="s">
        <v>1948</v>
      </c>
      <c r="L3055" s="1228" t="s">
        <v>1947</v>
      </c>
      <c r="M3055" s="805" t="s">
        <v>1818</v>
      </c>
      <c r="N3055" s="1228" t="s">
        <v>1819</v>
      </c>
      <c r="O3055" s="806" t="s">
        <v>2115</v>
      </c>
      <c r="P3055" s="1090" t="s">
        <v>2135</v>
      </c>
      <c r="Q3055" s="1090" t="s">
        <v>2136</v>
      </c>
      <c r="R3055" s="1065" t="s">
        <v>2132</v>
      </c>
      <c r="S3055" s="807" t="s">
        <v>1850</v>
      </c>
      <c r="T3055" s="1110" t="s">
        <v>1028</v>
      </c>
    </row>
    <row r="3056" spans="1:20" s="802" customFormat="1" x14ac:dyDescent="0.25">
      <c r="B3056" s="1235"/>
      <c r="C3056" s="1240"/>
      <c r="D3056" s="1237"/>
      <c r="E3056" s="1231"/>
      <c r="F3056" s="1237"/>
      <c r="G3056" s="1233"/>
      <c r="H3056" s="808"/>
      <c r="I3056" s="808" t="s">
        <v>939</v>
      </c>
      <c r="J3056" s="808"/>
      <c r="K3056" s="1229"/>
      <c r="L3056" s="1229"/>
      <c r="M3056" s="809" t="s">
        <v>939</v>
      </c>
      <c r="N3056" s="1229"/>
      <c r="O3056" s="808" t="s">
        <v>939</v>
      </c>
      <c r="P3056" s="808" t="s">
        <v>939</v>
      </c>
      <c r="Q3056" s="808" t="s">
        <v>939</v>
      </c>
      <c r="R3056" s="1066" t="s">
        <v>939</v>
      </c>
      <c r="S3056" s="810"/>
      <c r="T3056" s="1107"/>
    </row>
    <row r="3057" spans="1:20" x14ac:dyDescent="0.25">
      <c r="A3057" s="858" t="s">
        <v>291</v>
      </c>
      <c r="B3057" s="812" t="s">
        <v>24</v>
      </c>
      <c r="C3057" s="813" t="s">
        <v>290</v>
      </c>
      <c r="D3057" s="814" t="s">
        <v>1</v>
      </c>
      <c r="E3057" s="968">
        <v>0</v>
      </c>
      <c r="F3057" s="816">
        <v>23510200</v>
      </c>
      <c r="G3057" s="817" t="s">
        <v>266</v>
      </c>
      <c r="H3057" s="1007">
        <v>35378798</v>
      </c>
      <c r="I3057" s="1007">
        <v>83798540</v>
      </c>
      <c r="J3057" s="1007">
        <v>35378798</v>
      </c>
      <c r="K3057" s="1008">
        <f t="shared" ref="K3057:K3069" si="319">M3057-L3057</f>
        <v>88798540</v>
      </c>
      <c r="L3057" s="818"/>
      <c r="M3057" s="819">
        <v>88798540</v>
      </c>
      <c r="N3057" s="818">
        <v>20000000</v>
      </c>
      <c r="O3057" s="818">
        <v>42318697</v>
      </c>
      <c r="P3057" s="818">
        <f>Q3057-O3057</f>
        <v>19986828.479999997</v>
      </c>
      <c r="Q3057" s="818">
        <v>62305525.479999997</v>
      </c>
      <c r="R3057" s="1068">
        <f>M3057-Q3057</f>
        <v>26493014.520000003</v>
      </c>
      <c r="S3057" s="820"/>
      <c r="T3057" s="1149"/>
    </row>
    <row r="3058" spans="1:20" x14ac:dyDescent="0.25">
      <c r="A3058" s="858" t="s">
        <v>291</v>
      </c>
      <c r="B3058" s="825" t="s">
        <v>25</v>
      </c>
      <c r="C3058" s="822" t="s">
        <v>59</v>
      </c>
      <c r="D3058" s="823" t="s">
        <v>370</v>
      </c>
      <c r="E3058" s="968">
        <v>0</v>
      </c>
      <c r="F3058" s="816">
        <v>23510200</v>
      </c>
      <c r="G3058" s="817" t="s">
        <v>266</v>
      </c>
      <c r="H3058" s="1006">
        <v>675000</v>
      </c>
      <c r="I3058" s="1006">
        <v>3300000</v>
      </c>
      <c r="J3058" s="1006">
        <v>675000</v>
      </c>
      <c r="K3058" s="921">
        <f t="shared" si="319"/>
        <v>2000000</v>
      </c>
      <c r="L3058" s="830"/>
      <c r="M3058" s="826">
        <v>2000000</v>
      </c>
      <c r="N3058" s="830"/>
      <c r="O3058" s="830">
        <v>675000</v>
      </c>
      <c r="P3058" s="830">
        <f t="shared" ref="P3058:P3067" si="320">Q3058-O3058</f>
        <v>0</v>
      </c>
      <c r="Q3058" s="830">
        <v>675000</v>
      </c>
      <c r="R3058" s="1068">
        <f t="shared" ref="R3058:R3070" si="321">M3058-Q3058</f>
        <v>1325000</v>
      </c>
      <c r="S3058" s="820"/>
      <c r="T3058" s="1104"/>
    </row>
    <row r="3059" spans="1:20" x14ac:dyDescent="0.25">
      <c r="A3059" s="858" t="s">
        <v>291</v>
      </c>
      <c r="B3059" s="812" t="s">
        <v>67</v>
      </c>
      <c r="C3059" s="822" t="s">
        <v>92</v>
      </c>
      <c r="D3059" s="823" t="s">
        <v>370</v>
      </c>
      <c r="E3059" s="968">
        <v>0</v>
      </c>
      <c r="F3059" s="816">
        <v>23510200</v>
      </c>
      <c r="G3059" s="817" t="s">
        <v>266</v>
      </c>
      <c r="H3059" s="1006"/>
      <c r="I3059" s="1006">
        <v>300000</v>
      </c>
      <c r="J3059" s="1006"/>
      <c r="K3059" s="921">
        <f t="shared" si="319"/>
        <v>300000</v>
      </c>
      <c r="L3059" s="830"/>
      <c r="M3059" s="826">
        <v>300000</v>
      </c>
      <c r="N3059" s="830"/>
      <c r="O3059" s="830"/>
      <c r="P3059" s="830">
        <f t="shared" si="320"/>
        <v>0</v>
      </c>
      <c r="Q3059" s="830"/>
      <c r="R3059" s="1068">
        <f t="shared" si="321"/>
        <v>300000</v>
      </c>
      <c r="S3059" s="820"/>
      <c r="T3059" s="1104"/>
    </row>
    <row r="3060" spans="1:20" x14ac:dyDescent="0.25">
      <c r="A3060" s="858" t="s">
        <v>291</v>
      </c>
      <c r="B3060" s="812" t="s">
        <v>3</v>
      </c>
      <c r="C3060" s="822" t="s">
        <v>4</v>
      </c>
      <c r="D3060" s="823" t="s">
        <v>370</v>
      </c>
      <c r="E3060" s="968">
        <v>0</v>
      </c>
      <c r="F3060" s="816">
        <v>23510200</v>
      </c>
      <c r="G3060" s="817" t="s">
        <v>266</v>
      </c>
      <c r="H3060" s="1006">
        <v>500000</v>
      </c>
      <c r="I3060" s="1006">
        <v>2700000</v>
      </c>
      <c r="J3060" s="1006">
        <v>500000</v>
      </c>
      <c r="K3060" s="921">
        <f t="shared" si="319"/>
        <v>1700000</v>
      </c>
      <c r="L3060" s="830"/>
      <c r="M3060" s="826">
        <v>1700000</v>
      </c>
      <c r="N3060" s="830"/>
      <c r="O3060" s="830"/>
      <c r="P3060" s="830">
        <f t="shared" si="320"/>
        <v>0</v>
      </c>
      <c r="Q3060" s="830"/>
      <c r="R3060" s="1068">
        <f t="shared" si="321"/>
        <v>1700000</v>
      </c>
      <c r="S3060" s="820"/>
      <c r="T3060" s="1104"/>
    </row>
    <row r="3061" spans="1:20" x14ac:dyDescent="0.25">
      <c r="A3061" s="858" t="s">
        <v>291</v>
      </c>
      <c r="B3061" s="812" t="s">
        <v>71</v>
      </c>
      <c r="C3061" s="822" t="s">
        <v>72</v>
      </c>
      <c r="D3061" s="823" t="s">
        <v>370</v>
      </c>
      <c r="E3061" s="968">
        <v>0</v>
      </c>
      <c r="F3061" s="816">
        <v>23540000</v>
      </c>
      <c r="G3061" s="817" t="s">
        <v>266</v>
      </c>
      <c r="H3061" s="1006"/>
      <c r="I3061" s="1006">
        <v>30000000</v>
      </c>
      <c r="J3061" s="1006"/>
      <c r="K3061" s="921">
        <f t="shared" si="319"/>
        <v>10000000</v>
      </c>
      <c r="L3061" s="830"/>
      <c r="M3061" s="826">
        <v>10000000</v>
      </c>
      <c r="N3061" s="830">
        <v>10000000</v>
      </c>
      <c r="O3061" s="830">
        <v>1000000</v>
      </c>
      <c r="P3061" s="830">
        <f t="shared" si="320"/>
        <v>0</v>
      </c>
      <c r="Q3061" s="830">
        <v>1000000</v>
      </c>
      <c r="R3061" s="1068">
        <f t="shared" si="321"/>
        <v>9000000</v>
      </c>
      <c r="S3061" s="820"/>
      <c r="T3061" s="1124"/>
    </row>
    <row r="3062" spans="1:20" x14ac:dyDescent="0.25">
      <c r="A3062" s="858" t="s">
        <v>291</v>
      </c>
      <c r="B3062" s="812" t="s">
        <v>32</v>
      </c>
      <c r="C3062" s="822" t="s">
        <v>33</v>
      </c>
      <c r="D3062" s="823" t="s">
        <v>370</v>
      </c>
      <c r="E3062" s="968">
        <v>0</v>
      </c>
      <c r="F3062" s="816">
        <v>23510200</v>
      </c>
      <c r="G3062" s="817" t="s">
        <v>266</v>
      </c>
      <c r="H3062" s="1006">
        <v>500000</v>
      </c>
      <c r="I3062" s="1006">
        <v>1200000</v>
      </c>
      <c r="J3062" s="1006">
        <v>500000</v>
      </c>
      <c r="K3062" s="921">
        <f t="shared" si="319"/>
        <v>1200000</v>
      </c>
      <c r="L3062" s="830"/>
      <c r="M3062" s="826">
        <v>1200000</v>
      </c>
      <c r="N3062" s="830"/>
      <c r="O3062" s="830"/>
      <c r="P3062" s="830">
        <f t="shared" si="320"/>
        <v>500000</v>
      </c>
      <c r="Q3062" s="830">
        <v>500000</v>
      </c>
      <c r="R3062" s="1068">
        <f t="shared" si="321"/>
        <v>700000</v>
      </c>
      <c r="S3062" s="820"/>
      <c r="T3062" s="1104"/>
    </row>
    <row r="3063" spans="1:20" s="831" customFormat="1" x14ac:dyDescent="0.25">
      <c r="A3063" s="858" t="s">
        <v>291</v>
      </c>
      <c r="B3063" s="812" t="s">
        <v>15</v>
      </c>
      <c r="C3063" s="822" t="s">
        <v>436</v>
      </c>
      <c r="D3063" s="823" t="s">
        <v>370</v>
      </c>
      <c r="E3063" s="968">
        <v>0</v>
      </c>
      <c r="F3063" s="816">
        <v>23510200</v>
      </c>
      <c r="G3063" s="817" t="s">
        <v>266</v>
      </c>
      <c r="H3063" s="1006">
        <v>500000</v>
      </c>
      <c r="I3063" s="1006">
        <v>1000000</v>
      </c>
      <c r="J3063" s="1006">
        <v>500000</v>
      </c>
      <c r="K3063" s="921">
        <f t="shared" si="319"/>
        <v>1000000</v>
      </c>
      <c r="L3063" s="830"/>
      <c r="M3063" s="826">
        <v>1000000</v>
      </c>
      <c r="N3063" s="830"/>
      <c r="O3063" s="830"/>
      <c r="P3063" s="830">
        <f t="shared" si="320"/>
        <v>500000</v>
      </c>
      <c r="Q3063" s="830">
        <v>500000</v>
      </c>
      <c r="R3063" s="1068">
        <f t="shared" si="321"/>
        <v>500000</v>
      </c>
      <c r="S3063" s="820"/>
      <c r="T3063" s="1105"/>
    </row>
    <row r="3064" spans="1:20" x14ac:dyDescent="0.25">
      <c r="A3064" s="858" t="s">
        <v>291</v>
      </c>
      <c r="B3064" s="812" t="s">
        <v>17</v>
      </c>
      <c r="C3064" s="822" t="s">
        <v>18</v>
      </c>
      <c r="D3064" s="823" t="s">
        <v>370</v>
      </c>
      <c r="E3064" s="968">
        <v>0</v>
      </c>
      <c r="F3064" s="816">
        <v>23510200</v>
      </c>
      <c r="G3064" s="817" t="s">
        <v>266</v>
      </c>
      <c r="H3064" s="1006">
        <v>500000</v>
      </c>
      <c r="I3064" s="1006">
        <v>2100000</v>
      </c>
      <c r="J3064" s="1006">
        <v>500000</v>
      </c>
      <c r="K3064" s="921">
        <f t="shared" si="319"/>
        <v>1100000</v>
      </c>
      <c r="L3064" s="830"/>
      <c r="M3064" s="826">
        <v>1100000</v>
      </c>
      <c r="N3064" s="830"/>
      <c r="O3064" s="830">
        <v>1000000</v>
      </c>
      <c r="P3064" s="830">
        <f t="shared" si="320"/>
        <v>0</v>
      </c>
      <c r="Q3064" s="830">
        <v>1000000</v>
      </c>
      <c r="R3064" s="1068">
        <f t="shared" si="321"/>
        <v>100000</v>
      </c>
      <c r="S3064" s="820"/>
      <c r="T3064" s="1104"/>
    </row>
    <row r="3065" spans="1:20" x14ac:dyDescent="0.25">
      <c r="A3065" s="858" t="s">
        <v>291</v>
      </c>
      <c r="B3065" s="812" t="s">
        <v>19</v>
      </c>
      <c r="C3065" s="822" t="s">
        <v>20</v>
      </c>
      <c r="D3065" s="823" t="s">
        <v>370</v>
      </c>
      <c r="E3065" s="968">
        <v>0</v>
      </c>
      <c r="F3065" s="816">
        <v>23510200</v>
      </c>
      <c r="G3065" s="817" t="s">
        <v>266</v>
      </c>
      <c r="H3065" s="1006"/>
      <c r="I3065" s="1006">
        <v>200000</v>
      </c>
      <c r="J3065" s="1006"/>
      <c r="K3065" s="921">
        <f t="shared" si="319"/>
        <v>200000</v>
      </c>
      <c r="L3065" s="830"/>
      <c r="M3065" s="826">
        <v>200000</v>
      </c>
      <c r="N3065" s="830"/>
      <c r="O3065" s="830"/>
      <c r="P3065" s="830">
        <f t="shared" si="320"/>
        <v>0</v>
      </c>
      <c r="Q3065" s="830"/>
      <c r="R3065" s="1068">
        <f t="shared" si="321"/>
        <v>200000</v>
      </c>
      <c r="S3065" s="820"/>
      <c r="T3065" s="1104"/>
    </row>
    <row r="3066" spans="1:20" s="831" customFormat="1" x14ac:dyDescent="0.25">
      <c r="A3066" s="858" t="s">
        <v>291</v>
      </c>
      <c r="B3066" s="812" t="s">
        <v>22</v>
      </c>
      <c r="C3066" s="822" t="s">
        <v>23</v>
      </c>
      <c r="D3066" s="823" t="s">
        <v>370</v>
      </c>
      <c r="E3066" s="968">
        <v>0</v>
      </c>
      <c r="F3066" s="816">
        <v>23540000</v>
      </c>
      <c r="G3066" s="817" t="s">
        <v>266</v>
      </c>
      <c r="H3066" s="1006"/>
      <c r="I3066" s="1006">
        <v>10800000</v>
      </c>
      <c r="J3066" s="1006"/>
      <c r="K3066" s="921">
        <f t="shared" si="319"/>
        <v>5800000</v>
      </c>
      <c r="L3066" s="830"/>
      <c r="M3066" s="826">
        <v>5800000</v>
      </c>
      <c r="N3066" s="830"/>
      <c r="O3066" s="830"/>
      <c r="P3066" s="830">
        <f t="shared" si="320"/>
        <v>0</v>
      </c>
      <c r="Q3066" s="830"/>
      <c r="R3066" s="1068">
        <f t="shared" si="321"/>
        <v>5800000</v>
      </c>
      <c r="S3066" s="820"/>
      <c r="T3066" s="1105"/>
    </row>
    <row r="3067" spans="1:20" x14ac:dyDescent="0.25">
      <c r="A3067" s="858" t="s">
        <v>291</v>
      </c>
      <c r="B3067" s="812" t="s">
        <v>37</v>
      </c>
      <c r="C3067" s="822" t="s">
        <v>38</v>
      </c>
      <c r="D3067" s="823" t="s">
        <v>370</v>
      </c>
      <c r="E3067" s="968">
        <v>0</v>
      </c>
      <c r="F3067" s="816">
        <v>23510200</v>
      </c>
      <c r="G3067" s="817" t="s">
        <v>266</v>
      </c>
      <c r="H3067" s="1006">
        <v>1000000</v>
      </c>
      <c r="I3067" s="1006">
        <v>2400000</v>
      </c>
      <c r="J3067" s="1006">
        <v>1000000</v>
      </c>
      <c r="K3067" s="921">
        <f t="shared" si="319"/>
        <v>1400000</v>
      </c>
      <c r="L3067" s="830"/>
      <c r="M3067" s="826">
        <v>1400000</v>
      </c>
      <c r="N3067" s="830"/>
      <c r="O3067" s="830"/>
      <c r="P3067" s="830">
        <f t="shared" si="320"/>
        <v>500000</v>
      </c>
      <c r="Q3067" s="830">
        <v>500000</v>
      </c>
      <c r="R3067" s="1068">
        <f t="shared" si="321"/>
        <v>900000</v>
      </c>
      <c r="S3067" s="820"/>
      <c r="T3067" s="1104"/>
    </row>
    <row r="3068" spans="1:20" x14ac:dyDescent="0.25">
      <c r="A3068" s="858" t="s">
        <v>291</v>
      </c>
      <c r="B3068" s="812" t="s">
        <v>293</v>
      </c>
      <c r="C3068" s="822" t="s">
        <v>294</v>
      </c>
      <c r="D3068" s="823" t="s">
        <v>370</v>
      </c>
      <c r="E3068" s="968">
        <v>0</v>
      </c>
      <c r="F3068" s="816">
        <v>23540000</v>
      </c>
      <c r="G3068" s="817" t="s">
        <v>266</v>
      </c>
      <c r="H3068" s="1006"/>
      <c r="I3068" s="1006">
        <v>16500000</v>
      </c>
      <c r="J3068" s="1006"/>
      <c r="K3068" s="921">
        <f t="shared" si="319"/>
        <v>8500000</v>
      </c>
      <c r="L3068" s="830"/>
      <c r="M3068" s="826">
        <v>8500000</v>
      </c>
      <c r="N3068" s="830"/>
      <c r="O3068" s="830">
        <v>2000000</v>
      </c>
      <c r="P3068" s="830">
        <f>Q3068-O3068</f>
        <v>0</v>
      </c>
      <c r="Q3068" s="830">
        <v>2000000</v>
      </c>
      <c r="R3068" s="1068">
        <f t="shared" si="321"/>
        <v>6500000</v>
      </c>
      <c r="S3068" s="820"/>
      <c r="T3068" s="1104"/>
    </row>
    <row r="3069" spans="1:20" x14ac:dyDescent="0.25">
      <c r="A3069" s="858" t="s">
        <v>291</v>
      </c>
      <c r="B3069" s="812" t="s">
        <v>81</v>
      </c>
      <c r="C3069" s="822" t="s">
        <v>82</v>
      </c>
      <c r="D3069" s="823" t="s">
        <v>370</v>
      </c>
      <c r="E3069" s="968">
        <v>0</v>
      </c>
      <c r="F3069" s="816">
        <v>23540000</v>
      </c>
      <c r="G3069" s="817" t="s">
        <v>266</v>
      </c>
      <c r="H3069" s="1006">
        <v>500000</v>
      </c>
      <c r="I3069" s="1006">
        <v>10000000</v>
      </c>
      <c r="J3069" s="1006">
        <v>500000</v>
      </c>
      <c r="K3069" s="921">
        <f t="shared" si="319"/>
        <v>5000000</v>
      </c>
      <c r="L3069" s="830"/>
      <c r="M3069" s="826">
        <f>I3069/2</f>
        <v>5000000</v>
      </c>
      <c r="N3069" s="830"/>
      <c r="O3069" s="830"/>
      <c r="P3069" s="830">
        <f>Q3069-O3069</f>
        <v>0</v>
      </c>
      <c r="Q3069" s="830"/>
      <c r="R3069" s="1068">
        <f t="shared" si="321"/>
        <v>5000000</v>
      </c>
      <c r="S3069" s="820"/>
      <c r="T3069" s="1104"/>
    </row>
    <row r="3070" spans="1:20" x14ac:dyDescent="0.25">
      <c r="A3070" s="858" t="s">
        <v>291</v>
      </c>
      <c r="B3070" s="832"/>
      <c r="C3070" s="833" t="s">
        <v>312</v>
      </c>
      <c r="D3070" s="834"/>
      <c r="E3070" s="835"/>
      <c r="F3070" s="836"/>
      <c r="G3070" s="916"/>
      <c r="H3070" s="992">
        <f t="shared" ref="H3070:O3070" si="322">SUM(H3058:H3069)</f>
        <v>4175000</v>
      </c>
      <c r="I3070" s="992">
        <f t="shared" si="322"/>
        <v>80500000</v>
      </c>
      <c r="J3070" s="992">
        <f t="shared" si="322"/>
        <v>4175000</v>
      </c>
      <c r="K3070" s="992">
        <f t="shared" si="322"/>
        <v>38200000</v>
      </c>
      <c r="L3070" s="837">
        <f t="shared" si="322"/>
        <v>0</v>
      </c>
      <c r="M3070" s="838">
        <f t="shared" si="322"/>
        <v>38200000</v>
      </c>
      <c r="N3070" s="837">
        <f t="shared" si="322"/>
        <v>10000000</v>
      </c>
      <c r="O3070" s="959">
        <f t="shared" si="322"/>
        <v>4675000</v>
      </c>
      <c r="P3070" s="959">
        <f>SUM(P3058:P3069)</f>
        <v>1500000</v>
      </c>
      <c r="Q3070" s="959">
        <f>SUM(Q3058:Q3069)</f>
        <v>6175000</v>
      </c>
      <c r="R3070" s="1093">
        <f t="shared" si="321"/>
        <v>32025000</v>
      </c>
      <c r="S3070" s="840"/>
      <c r="T3070" s="1106"/>
    </row>
    <row r="3071" spans="1:20" x14ac:dyDescent="0.25">
      <c r="B3071" s="841"/>
      <c r="C3071" s="842"/>
      <c r="D3071" s="843"/>
      <c r="E3071" s="844"/>
      <c r="F3071" s="845"/>
      <c r="G3071" s="917"/>
      <c r="H3071" s="922"/>
      <c r="I3071" s="922"/>
      <c r="J3071" s="922"/>
      <c r="K3071" s="922"/>
      <c r="L3071" s="846"/>
      <c r="M3071" s="847"/>
      <c r="N3071" s="846"/>
      <c r="O3071" s="846"/>
      <c r="P3071" s="846"/>
      <c r="Q3071" s="846"/>
      <c r="S3071" s="848"/>
    </row>
    <row r="3072" spans="1:20" x14ac:dyDescent="0.25">
      <c r="B3072" s="841"/>
      <c r="C3072" s="842"/>
      <c r="D3072" s="843"/>
      <c r="E3072" s="844"/>
      <c r="F3072" s="845"/>
      <c r="G3072" s="917"/>
      <c r="H3072" s="922"/>
      <c r="I3072" s="922"/>
      <c r="J3072" s="922"/>
      <c r="K3072" s="922"/>
      <c r="L3072" s="846"/>
      <c r="M3072" s="847"/>
      <c r="N3072" s="846"/>
      <c r="O3072" s="846"/>
      <c r="P3072" s="846"/>
      <c r="Q3072" s="846"/>
      <c r="S3072" s="848"/>
    </row>
    <row r="3073" spans="1:20" x14ac:dyDescent="0.25">
      <c r="B3073" s="841"/>
      <c r="C3073" s="842"/>
      <c r="D3073" s="843"/>
      <c r="E3073" s="844"/>
      <c r="F3073" s="845"/>
      <c r="G3073" s="917"/>
      <c r="H3073" s="922"/>
      <c r="I3073" s="922"/>
      <c r="J3073" s="922"/>
      <c r="K3073" s="922"/>
      <c r="L3073" s="846"/>
      <c r="M3073" s="847"/>
      <c r="N3073" s="846"/>
      <c r="O3073" s="846"/>
      <c r="P3073" s="846"/>
      <c r="Q3073" s="846"/>
      <c r="S3073" s="848"/>
    </row>
    <row r="3074" spans="1:20" x14ac:dyDescent="0.25">
      <c r="B3074" s="841"/>
      <c r="C3074" s="842"/>
      <c r="D3074" s="843"/>
      <c r="E3074" s="844"/>
      <c r="F3074" s="845"/>
      <c r="G3074" s="917"/>
      <c r="H3074" s="922"/>
      <c r="I3074" s="922"/>
      <c r="J3074" s="922"/>
      <c r="K3074" s="922"/>
      <c r="L3074" s="846"/>
      <c r="M3074" s="847"/>
      <c r="N3074" s="846"/>
      <c r="O3074" s="846"/>
      <c r="P3074" s="846"/>
      <c r="Q3074" s="846"/>
      <c r="S3074" s="848"/>
    </row>
    <row r="3075" spans="1:20" x14ac:dyDescent="0.25">
      <c r="B3075" s="841"/>
      <c r="C3075" s="842"/>
      <c r="D3075" s="843"/>
      <c r="E3075" s="844"/>
      <c r="F3075" s="845"/>
      <c r="G3075" s="917"/>
      <c r="H3075" s="922"/>
      <c r="I3075" s="922"/>
      <c r="J3075" s="922"/>
      <c r="K3075" s="922"/>
      <c r="L3075" s="846"/>
      <c r="M3075" s="847"/>
      <c r="N3075" s="846"/>
      <c r="O3075" s="846"/>
      <c r="P3075" s="846"/>
      <c r="Q3075" s="846"/>
      <c r="S3075" s="848"/>
    </row>
    <row r="3076" spans="1:20" x14ac:dyDescent="0.25">
      <c r="B3076" s="841"/>
      <c r="C3076" s="842"/>
      <c r="D3076" s="843"/>
      <c r="E3076" s="844"/>
      <c r="F3076" s="845"/>
      <c r="G3076" s="917"/>
      <c r="H3076" s="922"/>
      <c r="I3076" s="922"/>
      <c r="J3076" s="922"/>
      <c r="K3076" s="922"/>
      <c r="L3076" s="846"/>
      <c r="M3076" s="847"/>
      <c r="N3076" s="846"/>
      <c r="O3076" s="846"/>
      <c r="P3076" s="846"/>
      <c r="Q3076" s="846"/>
      <c r="S3076" s="848"/>
    </row>
    <row r="3077" spans="1:20" x14ac:dyDescent="0.25">
      <c r="B3077" s="1238" t="s">
        <v>2129</v>
      </c>
      <c r="C3077" s="1238"/>
      <c r="D3077" s="1238"/>
      <c r="E3077" s="1238"/>
      <c r="F3077" s="1238"/>
      <c r="G3077" s="1238"/>
      <c r="H3077" s="1238"/>
      <c r="I3077" s="1238"/>
      <c r="J3077" s="1238"/>
      <c r="K3077" s="1238"/>
      <c r="L3077" s="1238"/>
      <c r="M3077" s="1238"/>
      <c r="N3077" s="1238"/>
      <c r="O3077" s="1238"/>
      <c r="P3077" s="1238"/>
      <c r="Q3077" s="1238"/>
      <c r="R3077" s="1238"/>
      <c r="S3077" s="1238"/>
    </row>
    <row r="3078" spans="1:20" x14ac:dyDescent="0.25">
      <c r="B3078" s="881" t="s">
        <v>1636</v>
      </c>
      <c r="C3078" s="882"/>
      <c r="D3078" s="883"/>
      <c r="E3078" s="883"/>
      <c r="F3078" s="883"/>
      <c r="G3078" s="883"/>
      <c r="H3078" s="884"/>
      <c r="I3078" s="884"/>
      <c r="J3078" s="884"/>
      <c r="K3078" s="884"/>
      <c r="L3078" s="884"/>
      <c r="M3078" s="885"/>
      <c r="N3078" s="884"/>
      <c r="O3078" s="884"/>
      <c r="P3078" s="884"/>
      <c r="Q3078" s="884"/>
      <c r="R3078" s="1074"/>
      <c r="S3078" s="886"/>
    </row>
    <row r="3079" spans="1:20" s="802" customFormat="1" ht="30" x14ac:dyDescent="0.25">
      <c r="B3079" s="1234" t="s">
        <v>970</v>
      </c>
      <c r="C3079" s="1239" t="s">
        <v>938</v>
      </c>
      <c r="D3079" s="1236" t="s">
        <v>1024</v>
      </c>
      <c r="E3079" s="1230" t="s">
        <v>1025</v>
      </c>
      <c r="F3079" s="1236" t="s">
        <v>1026</v>
      </c>
      <c r="G3079" s="1232" t="s">
        <v>1027</v>
      </c>
      <c r="H3079" s="803" t="s">
        <v>1862</v>
      </c>
      <c r="I3079" s="804" t="s">
        <v>1833</v>
      </c>
      <c r="J3079" s="803" t="s">
        <v>1862</v>
      </c>
      <c r="K3079" s="1228" t="s">
        <v>1948</v>
      </c>
      <c r="L3079" s="1228" t="s">
        <v>1947</v>
      </c>
      <c r="M3079" s="805" t="s">
        <v>1818</v>
      </c>
      <c r="N3079" s="1228" t="s">
        <v>1819</v>
      </c>
      <c r="O3079" s="806" t="s">
        <v>2115</v>
      </c>
      <c r="P3079" s="1090" t="s">
        <v>2135</v>
      </c>
      <c r="Q3079" s="1090" t="s">
        <v>2136</v>
      </c>
      <c r="R3079" s="1065" t="s">
        <v>2132</v>
      </c>
      <c r="S3079" s="807" t="s">
        <v>1850</v>
      </c>
      <c r="T3079" s="1110" t="s">
        <v>1028</v>
      </c>
    </row>
    <row r="3080" spans="1:20" s="802" customFormat="1" x14ac:dyDescent="0.25">
      <c r="B3080" s="1235"/>
      <c r="C3080" s="1240"/>
      <c r="D3080" s="1237"/>
      <c r="E3080" s="1231"/>
      <c r="F3080" s="1237"/>
      <c r="G3080" s="1233"/>
      <c r="H3080" s="808"/>
      <c r="I3080" s="808" t="s">
        <v>939</v>
      </c>
      <c r="J3080" s="808"/>
      <c r="K3080" s="1229"/>
      <c r="L3080" s="1229"/>
      <c r="M3080" s="809" t="s">
        <v>939</v>
      </c>
      <c r="N3080" s="1229"/>
      <c r="O3080" s="808" t="s">
        <v>939</v>
      </c>
      <c r="P3080" s="808" t="s">
        <v>939</v>
      </c>
      <c r="Q3080" s="808" t="s">
        <v>939</v>
      </c>
      <c r="R3080" s="1066" t="s">
        <v>939</v>
      </c>
      <c r="S3080" s="810"/>
      <c r="T3080" s="1107"/>
    </row>
    <row r="3081" spans="1:20" s="828" customFormat="1" x14ac:dyDescent="0.25">
      <c r="A3081" s="858" t="s">
        <v>291</v>
      </c>
      <c r="B3081" s="823" t="s">
        <v>253</v>
      </c>
      <c r="C3081" s="822" t="s">
        <v>238</v>
      </c>
      <c r="D3081" s="823" t="s">
        <v>370</v>
      </c>
      <c r="E3081" s="907">
        <v>0</v>
      </c>
      <c r="F3081" s="823" t="s">
        <v>27</v>
      </c>
      <c r="G3081" s="896" t="s">
        <v>235</v>
      </c>
      <c r="H3081" s="921"/>
      <c r="I3081" s="921">
        <v>7000000</v>
      </c>
      <c r="J3081" s="921"/>
      <c r="K3081" s="921">
        <f t="shared" ref="K3081:K3092" si="323">M3081-L3081</f>
        <v>0</v>
      </c>
      <c r="L3081" s="871"/>
      <c r="M3081" s="871"/>
      <c r="N3081" s="871"/>
      <c r="O3081" s="871"/>
      <c r="P3081" s="871"/>
      <c r="Q3081" s="871"/>
      <c r="R3081" s="1068">
        <f>M3081-Q3081</f>
        <v>0</v>
      </c>
      <c r="S3081" s="827"/>
      <c r="T3081" s="975"/>
    </row>
    <row r="3082" spans="1:20" s="828" customFormat="1" x14ac:dyDescent="0.25">
      <c r="A3082" s="858" t="s">
        <v>291</v>
      </c>
      <c r="B3082" s="823" t="s">
        <v>161</v>
      </c>
      <c r="C3082" s="822" t="s">
        <v>233</v>
      </c>
      <c r="D3082" s="823" t="s">
        <v>370</v>
      </c>
      <c r="E3082" s="907">
        <v>0</v>
      </c>
      <c r="F3082" s="823" t="s">
        <v>27</v>
      </c>
      <c r="G3082" s="896" t="s">
        <v>235</v>
      </c>
      <c r="H3082" s="921"/>
      <c r="I3082" s="921">
        <v>20000000</v>
      </c>
      <c r="J3082" s="921"/>
      <c r="K3082" s="921">
        <f t="shared" si="323"/>
        <v>0</v>
      </c>
      <c r="L3082" s="871"/>
      <c r="M3082" s="871">
        <v>0</v>
      </c>
      <c r="N3082" s="871"/>
      <c r="O3082" s="871"/>
      <c r="P3082" s="871"/>
      <c r="Q3082" s="871"/>
      <c r="R3082" s="1068">
        <f t="shared" ref="R3082:R3093" si="324">M3082-Q3082</f>
        <v>0</v>
      </c>
      <c r="S3082" s="827"/>
      <c r="T3082" s="822"/>
    </row>
    <row r="3083" spans="1:20" s="828" customFormat="1" x14ac:dyDescent="0.25">
      <c r="A3083" s="858" t="s">
        <v>291</v>
      </c>
      <c r="B3083" s="890" t="s">
        <v>239</v>
      </c>
      <c r="C3083" s="822" t="s">
        <v>485</v>
      </c>
      <c r="D3083" s="823" t="s">
        <v>370</v>
      </c>
      <c r="E3083" s="907">
        <v>0</v>
      </c>
      <c r="F3083" s="823" t="s">
        <v>27</v>
      </c>
      <c r="G3083" s="896" t="s">
        <v>235</v>
      </c>
      <c r="H3083" s="921"/>
      <c r="I3083" s="921">
        <v>1000000</v>
      </c>
      <c r="J3083" s="921"/>
      <c r="K3083" s="921">
        <f t="shared" si="323"/>
        <v>1000000</v>
      </c>
      <c r="L3083" s="871"/>
      <c r="M3083" s="871">
        <v>1000000</v>
      </c>
      <c r="N3083" s="871"/>
      <c r="O3083" s="871"/>
      <c r="P3083" s="871"/>
      <c r="Q3083" s="871"/>
      <c r="R3083" s="1068">
        <f t="shared" si="324"/>
        <v>1000000</v>
      </c>
      <c r="S3083" s="827"/>
      <c r="T3083" s="822"/>
    </row>
    <row r="3084" spans="1:20" s="828" customFormat="1" x14ac:dyDescent="0.25">
      <c r="A3084" s="858" t="s">
        <v>291</v>
      </c>
      <c r="B3084" s="890" t="s">
        <v>158</v>
      </c>
      <c r="C3084" s="822" t="s">
        <v>366</v>
      </c>
      <c r="D3084" s="823" t="s">
        <v>370</v>
      </c>
      <c r="E3084" s="907">
        <v>0</v>
      </c>
      <c r="F3084" s="823" t="s">
        <v>27</v>
      </c>
      <c r="G3084" s="896" t="s">
        <v>235</v>
      </c>
      <c r="H3084" s="921"/>
      <c r="I3084" s="921">
        <v>2000000</v>
      </c>
      <c r="J3084" s="921"/>
      <c r="K3084" s="921">
        <f t="shared" si="323"/>
        <v>0</v>
      </c>
      <c r="L3084" s="871"/>
      <c r="M3084" s="871">
        <v>0</v>
      </c>
      <c r="N3084" s="871"/>
      <c r="O3084" s="871"/>
      <c r="P3084" s="871"/>
      <c r="Q3084" s="871"/>
      <c r="R3084" s="1068">
        <f t="shared" si="324"/>
        <v>0</v>
      </c>
      <c r="S3084" s="827"/>
      <c r="T3084" s="822"/>
    </row>
    <row r="3085" spans="1:20" s="828" customFormat="1" x14ac:dyDescent="0.25">
      <c r="A3085" s="858" t="s">
        <v>291</v>
      </c>
      <c r="B3085" s="890" t="s">
        <v>247</v>
      </c>
      <c r="C3085" s="822" t="s">
        <v>515</v>
      </c>
      <c r="D3085" s="823" t="s">
        <v>370</v>
      </c>
      <c r="E3085" s="907">
        <v>0</v>
      </c>
      <c r="F3085" s="823" t="s">
        <v>27</v>
      </c>
      <c r="G3085" s="896" t="s">
        <v>235</v>
      </c>
      <c r="H3085" s="921"/>
      <c r="I3085" s="921">
        <v>500000</v>
      </c>
      <c r="J3085" s="921"/>
      <c r="K3085" s="921">
        <f t="shared" si="323"/>
        <v>0</v>
      </c>
      <c r="L3085" s="871"/>
      <c r="M3085" s="871">
        <v>0</v>
      </c>
      <c r="N3085" s="871"/>
      <c r="O3085" s="871"/>
      <c r="P3085" s="871"/>
      <c r="Q3085" s="871"/>
      <c r="R3085" s="1068">
        <f t="shared" si="324"/>
        <v>0</v>
      </c>
      <c r="S3085" s="827"/>
      <c r="T3085" s="822"/>
    </row>
    <row r="3086" spans="1:20" s="828" customFormat="1" x14ac:dyDescent="0.25">
      <c r="A3086" s="858" t="s">
        <v>291</v>
      </c>
      <c r="B3086" s="823" t="s">
        <v>357</v>
      </c>
      <c r="C3086" s="822" t="s">
        <v>764</v>
      </c>
      <c r="D3086" s="823" t="s">
        <v>370</v>
      </c>
      <c r="E3086" s="907">
        <v>0</v>
      </c>
      <c r="F3086" s="823" t="s">
        <v>27</v>
      </c>
      <c r="G3086" s="896" t="s">
        <v>235</v>
      </c>
      <c r="H3086" s="921"/>
      <c r="I3086" s="921">
        <v>500000</v>
      </c>
      <c r="J3086" s="921"/>
      <c r="K3086" s="921">
        <f t="shared" si="323"/>
        <v>0</v>
      </c>
      <c r="L3086" s="871"/>
      <c r="M3086" s="871">
        <v>0</v>
      </c>
      <c r="N3086" s="871"/>
      <c r="O3086" s="871"/>
      <c r="P3086" s="871"/>
      <c r="Q3086" s="871"/>
      <c r="R3086" s="1068">
        <f t="shared" si="324"/>
        <v>0</v>
      </c>
      <c r="S3086" s="827"/>
      <c r="T3086" s="822"/>
    </row>
    <row r="3087" spans="1:20" s="828" customFormat="1" x14ac:dyDescent="0.25">
      <c r="A3087" s="858" t="s">
        <v>291</v>
      </c>
      <c r="B3087" s="823" t="s">
        <v>248</v>
      </c>
      <c r="C3087" s="822" t="s">
        <v>779</v>
      </c>
      <c r="D3087" s="823" t="s">
        <v>370</v>
      </c>
      <c r="E3087" s="907">
        <v>0</v>
      </c>
      <c r="F3087" s="823" t="s">
        <v>27</v>
      </c>
      <c r="G3087" s="896" t="s">
        <v>235</v>
      </c>
      <c r="H3087" s="921"/>
      <c r="I3087" s="921">
        <v>1000000</v>
      </c>
      <c r="J3087" s="921"/>
      <c r="K3087" s="921">
        <f t="shared" si="323"/>
        <v>0</v>
      </c>
      <c r="L3087" s="871"/>
      <c r="M3087" s="871">
        <v>0</v>
      </c>
      <c r="N3087" s="871"/>
      <c r="O3087" s="871"/>
      <c r="P3087" s="871"/>
      <c r="Q3087" s="871"/>
      <c r="R3087" s="1068">
        <f t="shared" si="324"/>
        <v>0</v>
      </c>
      <c r="S3087" s="827"/>
      <c r="T3087" s="822"/>
    </row>
    <row r="3088" spans="1:20" s="828" customFormat="1" x14ac:dyDescent="0.25">
      <c r="A3088" s="858" t="s">
        <v>291</v>
      </c>
      <c r="B3088" s="823" t="s">
        <v>206</v>
      </c>
      <c r="C3088" s="822" t="s">
        <v>1857</v>
      </c>
      <c r="D3088" s="823" t="s">
        <v>370</v>
      </c>
      <c r="E3088" s="907">
        <v>0</v>
      </c>
      <c r="F3088" s="823" t="s">
        <v>27</v>
      </c>
      <c r="G3088" s="896" t="s">
        <v>235</v>
      </c>
      <c r="H3088" s="921"/>
      <c r="I3088" s="921">
        <v>2500000</v>
      </c>
      <c r="J3088" s="921"/>
      <c r="K3088" s="921">
        <f t="shared" si="323"/>
        <v>0</v>
      </c>
      <c r="L3088" s="871"/>
      <c r="M3088" s="871">
        <v>0</v>
      </c>
      <c r="N3088" s="871"/>
      <c r="O3088" s="871"/>
      <c r="P3088" s="871"/>
      <c r="Q3088" s="871"/>
      <c r="R3088" s="1068">
        <f t="shared" si="324"/>
        <v>0</v>
      </c>
      <c r="S3088" s="827"/>
      <c r="T3088" s="822"/>
    </row>
    <row r="3089" spans="1:20" s="828" customFormat="1" x14ac:dyDescent="0.25">
      <c r="A3089" s="858" t="s">
        <v>291</v>
      </c>
      <c r="B3089" s="823" t="s">
        <v>207</v>
      </c>
      <c r="C3089" s="822" t="s">
        <v>220</v>
      </c>
      <c r="D3089" s="823" t="s">
        <v>370</v>
      </c>
      <c r="E3089" s="907">
        <v>0</v>
      </c>
      <c r="F3089" s="823" t="s">
        <v>27</v>
      </c>
      <c r="G3089" s="896" t="s">
        <v>235</v>
      </c>
      <c r="H3089" s="921"/>
      <c r="I3089" s="921">
        <v>500000</v>
      </c>
      <c r="J3089" s="921"/>
      <c r="K3089" s="921">
        <f t="shared" si="323"/>
        <v>0</v>
      </c>
      <c r="L3089" s="871"/>
      <c r="M3089" s="871">
        <v>0</v>
      </c>
      <c r="N3089" s="871"/>
      <c r="O3089" s="871"/>
      <c r="P3089" s="871"/>
      <c r="Q3089" s="871"/>
      <c r="R3089" s="1068">
        <f t="shared" si="324"/>
        <v>0</v>
      </c>
      <c r="S3089" s="827"/>
      <c r="T3089" s="822"/>
    </row>
    <row r="3090" spans="1:20" s="828" customFormat="1" x14ac:dyDescent="0.25">
      <c r="A3090" s="858" t="s">
        <v>291</v>
      </c>
      <c r="B3090" s="890" t="s">
        <v>467</v>
      </c>
      <c r="C3090" s="822" t="s">
        <v>163</v>
      </c>
      <c r="D3090" s="823" t="s">
        <v>370</v>
      </c>
      <c r="E3090" s="907">
        <v>0</v>
      </c>
      <c r="F3090" s="823" t="s">
        <v>27</v>
      </c>
      <c r="G3090" s="896" t="s">
        <v>235</v>
      </c>
      <c r="H3090" s="921"/>
      <c r="I3090" s="921">
        <v>3000000</v>
      </c>
      <c r="J3090" s="921"/>
      <c r="K3090" s="921">
        <f t="shared" si="323"/>
        <v>3000000</v>
      </c>
      <c r="L3090" s="871"/>
      <c r="M3090" s="871">
        <v>3000000</v>
      </c>
      <c r="N3090" s="871"/>
      <c r="O3090" s="871"/>
      <c r="P3090" s="871"/>
      <c r="Q3090" s="871"/>
      <c r="R3090" s="1068">
        <f t="shared" si="324"/>
        <v>3000000</v>
      </c>
      <c r="S3090" s="827"/>
      <c r="T3090" s="822"/>
    </row>
    <row r="3091" spans="1:20" s="828" customFormat="1" x14ac:dyDescent="0.25">
      <c r="A3091" s="858" t="s">
        <v>291</v>
      </c>
      <c r="B3091" s="890" t="s">
        <v>468</v>
      </c>
      <c r="C3091" s="822" t="s">
        <v>466</v>
      </c>
      <c r="D3091" s="823" t="s">
        <v>370</v>
      </c>
      <c r="E3091" s="907">
        <v>0</v>
      </c>
      <c r="F3091" s="890" t="s">
        <v>27</v>
      </c>
      <c r="G3091" s="896" t="s">
        <v>235</v>
      </c>
      <c r="H3091" s="921"/>
      <c r="I3091" s="921">
        <v>20000000</v>
      </c>
      <c r="J3091" s="921"/>
      <c r="K3091" s="921">
        <f t="shared" si="323"/>
        <v>10000000</v>
      </c>
      <c r="L3091" s="871"/>
      <c r="M3091" s="871">
        <f>I3091/2</f>
        <v>10000000</v>
      </c>
      <c r="N3091" s="871"/>
      <c r="O3091" s="871"/>
      <c r="P3091" s="871"/>
      <c r="Q3091" s="871"/>
      <c r="R3091" s="1068">
        <f t="shared" si="324"/>
        <v>10000000</v>
      </c>
      <c r="S3091" s="827"/>
      <c r="T3091" s="822"/>
    </row>
    <row r="3092" spans="1:20" s="828" customFormat="1" x14ac:dyDescent="0.25">
      <c r="A3092" s="858" t="s">
        <v>291</v>
      </c>
      <c r="B3092" s="890" t="s">
        <v>474</v>
      </c>
      <c r="C3092" s="822" t="s">
        <v>164</v>
      </c>
      <c r="D3092" s="823" t="s">
        <v>370</v>
      </c>
      <c r="E3092" s="907">
        <v>0</v>
      </c>
      <c r="F3092" s="823" t="s">
        <v>372</v>
      </c>
      <c r="G3092" s="896" t="s">
        <v>235</v>
      </c>
      <c r="H3092" s="921"/>
      <c r="I3092" s="921">
        <v>20000000</v>
      </c>
      <c r="J3092" s="921"/>
      <c r="K3092" s="921">
        <f t="shared" si="323"/>
        <v>10000000</v>
      </c>
      <c r="L3092" s="871"/>
      <c r="M3092" s="871">
        <f>I3092/2</f>
        <v>10000000</v>
      </c>
      <c r="N3092" s="871"/>
      <c r="O3092" s="871"/>
      <c r="P3092" s="871"/>
      <c r="Q3092" s="871"/>
      <c r="R3092" s="1068">
        <f t="shared" si="324"/>
        <v>10000000</v>
      </c>
      <c r="S3092" s="827"/>
      <c r="T3092" s="822"/>
    </row>
    <row r="3093" spans="1:20" s="828" customFormat="1" x14ac:dyDescent="0.25">
      <c r="A3093" s="858" t="s">
        <v>291</v>
      </c>
      <c r="B3093" s="873"/>
      <c r="C3093" s="833" t="s">
        <v>26</v>
      </c>
      <c r="D3093" s="873"/>
      <c r="E3093" s="911"/>
      <c r="F3093" s="873"/>
      <c r="G3093" s="912"/>
      <c r="H3093" s="988">
        <f>SUM(H3081:H3092)</f>
        <v>0</v>
      </c>
      <c r="I3093" s="988">
        <f>SUM(I3081:I3092)</f>
        <v>78000000</v>
      </c>
      <c r="J3093" s="988">
        <f>SUM(J3081:J3092)</f>
        <v>0</v>
      </c>
      <c r="K3093" s="988">
        <f>SUM(K3081:K3092)</f>
        <v>24000000</v>
      </c>
      <c r="L3093" s="768"/>
      <c r="M3093" s="768">
        <f>SUM(M3081:M3092)</f>
        <v>24000000</v>
      </c>
      <c r="N3093" s="768"/>
      <c r="O3093" s="899"/>
      <c r="P3093" s="899"/>
      <c r="Q3093" s="899"/>
      <c r="R3093" s="1093">
        <f t="shared" si="324"/>
        <v>24000000</v>
      </c>
      <c r="S3093" s="908"/>
      <c r="T3093" s="1003"/>
    </row>
    <row r="3094" spans="1:20" s="828" customFormat="1" x14ac:dyDescent="0.25">
      <c r="B3094" s="877"/>
      <c r="C3094" s="842"/>
      <c r="D3094" s="877"/>
      <c r="E3094" s="913"/>
      <c r="F3094" s="877"/>
      <c r="G3094" s="914"/>
      <c r="H3094" s="915"/>
      <c r="I3094" s="915"/>
      <c r="J3094" s="915"/>
      <c r="K3094" s="915"/>
      <c r="L3094" s="771"/>
      <c r="M3094" s="771"/>
      <c r="N3094" s="771"/>
      <c r="O3094" s="771"/>
      <c r="P3094" s="771"/>
      <c r="Q3094" s="771"/>
      <c r="R3094" s="1075"/>
      <c r="S3094" s="904"/>
    </row>
    <row r="3095" spans="1:20" s="828" customFormat="1" x14ac:dyDescent="0.25">
      <c r="B3095" s="877"/>
      <c r="C3095" s="842"/>
      <c r="D3095" s="877"/>
      <c r="E3095" s="913"/>
      <c r="F3095" s="877"/>
      <c r="G3095" s="914"/>
      <c r="H3095" s="915"/>
      <c r="I3095" s="915"/>
      <c r="J3095" s="915"/>
      <c r="K3095" s="915"/>
      <c r="L3095" s="771"/>
      <c r="M3095" s="771"/>
      <c r="N3095" s="771"/>
      <c r="O3095" s="771"/>
      <c r="P3095" s="771"/>
      <c r="Q3095" s="771"/>
      <c r="R3095" s="1075"/>
      <c r="S3095" s="904"/>
    </row>
    <row r="3096" spans="1:20" s="828" customFormat="1" x14ac:dyDescent="0.25">
      <c r="B3096" s="877"/>
      <c r="C3096" s="842"/>
      <c r="D3096" s="877"/>
      <c r="E3096" s="913"/>
      <c r="F3096" s="877"/>
      <c r="G3096" s="914"/>
      <c r="H3096" s="915"/>
      <c r="I3096" s="915"/>
      <c r="J3096" s="915"/>
      <c r="K3096" s="915"/>
      <c r="L3096" s="771"/>
      <c r="M3096" s="771"/>
      <c r="N3096" s="771"/>
      <c r="O3096" s="771"/>
      <c r="P3096" s="771"/>
      <c r="Q3096" s="771"/>
      <c r="R3096" s="1075"/>
      <c r="S3096" s="904"/>
    </row>
    <row r="3097" spans="1:20" s="828" customFormat="1" x14ac:dyDescent="0.25">
      <c r="B3097" s="877"/>
      <c r="C3097" s="842"/>
      <c r="D3097" s="877"/>
      <c r="E3097" s="913"/>
      <c r="F3097" s="877"/>
      <c r="G3097" s="914"/>
      <c r="H3097" s="915"/>
      <c r="I3097" s="915"/>
      <c r="J3097" s="915"/>
      <c r="K3097" s="915"/>
      <c r="L3097" s="771"/>
      <c r="M3097" s="771"/>
      <c r="N3097" s="771"/>
      <c r="O3097" s="771"/>
      <c r="P3097" s="771"/>
      <c r="Q3097" s="771"/>
      <c r="R3097" s="1075"/>
      <c r="S3097" s="904"/>
    </row>
    <row r="3098" spans="1:20" s="828" customFormat="1" x14ac:dyDescent="0.25">
      <c r="B3098" s="877"/>
      <c r="C3098" s="842"/>
      <c r="D3098" s="877"/>
      <c r="E3098" s="913"/>
      <c r="F3098" s="877"/>
      <c r="G3098" s="914"/>
      <c r="H3098" s="915"/>
      <c r="I3098" s="915"/>
      <c r="J3098" s="915"/>
      <c r="K3098" s="915"/>
      <c r="L3098" s="771"/>
      <c r="M3098" s="771"/>
      <c r="N3098" s="771"/>
      <c r="O3098" s="771"/>
      <c r="P3098" s="771"/>
      <c r="Q3098" s="771"/>
      <c r="R3098" s="1075"/>
      <c r="S3098" s="904"/>
    </row>
    <row r="3099" spans="1:20" s="828" customFormat="1" x14ac:dyDescent="0.25">
      <c r="B3099" s="877"/>
      <c r="C3099" s="842"/>
      <c r="D3099" s="877"/>
      <c r="E3099" s="913"/>
      <c r="F3099" s="877"/>
      <c r="G3099" s="914"/>
      <c r="H3099" s="915"/>
      <c r="I3099" s="915"/>
      <c r="J3099" s="915"/>
      <c r="K3099" s="915"/>
      <c r="L3099" s="771"/>
      <c r="M3099" s="771"/>
      <c r="N3099" s="771"/>
      <c r="O3099" s="771"/>
      <c r="P3099" s="771"/>
      <c r="Q3099" s="771"/>
      <c r="R3099" s="1075"/>
      <c r="S3099" s="904"/>
    </row>
    <row r="3100" spans="1:20" s="828" customFormat="1" x14ac:dyDescent="0.25">
      <c r="B3100" s="877"/>
      <c r="C3100" s="842"/>
      <c r="D3100" s="877"/>
      <c r="E3100" s="913"/>
      <c r="F3100" s="877"/>
      <c r="G3100" s="914"/>
      <c r="H3100" s="915"/>
      <c r="I3100" s="915"/>
      <c r="J3100" s="915"/>
      <c r="K3100" s="915"/>
      <c r="L3100" s="771"/>
      <c r="M3100" s="771"/>
      <c r="N3100" s="771"/>
      <c r="O3100" s="771"/>
      <c r="P3100" s="771"/>
      <c r="Q3100" s="771"/>
      <c r="R3100" s="1075"/>
      <c r="S3100" s="904"/>
    </row>
    <row r="3101" spans="1:20" s="828" customFormat="1" x14ac:dyDescent="0.25">
      <c r="B3101" s="877"/>
      <c r="C3101" s="842"/>
      <c r="D3101" s="877"/>
      <c r="E3101" s="913"/>
      <c r="F3101" s="877"/>
      <c r="G3101" s="914"/>
      <c r="H3101" s="915"/>
      <c r="I3101" s="915"/>
      <c r="J3101" s="915"/>
      <c r="K3101" s="915"/>
      <c r="L3101" s="771"/>
      <c r="M3101" s="771"/>
      <c r="N3101" s="771"/>
      <c r="O3101" s="771"/>
      <c r="P3101" s="771"/>
      <c r="Q3101" s="771"/>
      <c r="R3101" s="1075"/>
      <c r="S3101" s="904"/>
    </row>
    <row r="3102" spans="1:20" s="828" customFormat="1" x14ac:dyDescent="0.25">
      <c r="B3102" s="877"/>
      <c r="C3102" s="842"/>
      <c r="D3102" s="877"/>
      <c r="E3102" s="913"/>
      <c r="F3102" s="877"/>
      <c r="G3102" s="914"/>
      <c r="H3102" s="915"/>
      <c r="I3102" s="915"/>
      <c r="J3102" s="915"/>
      <c r="K3102" s="915"/>
      <c r="L3102" s="771"/>
      <c r="M3102" s="771"/>
      <c r="N3102" s="771"/>
      <c r="O3102" s="771"/>
      <c r="P3102" s="771"/>
      <c r="Q3102" s="771"/>
      <c r="R3102" s="1075"/>
      <c r="S3102" s="904"/>
    </row>
    <row r="3103" spans="1:20" s="828" customFormat="1" x14ac:dyDescent="0.25">
      <c r="B3103" s="877"/>
      <c r="C3103" s="842"/>
      <c r="D3103" s="877"/>
      <c r="E3103" s="913"/>
      <c r="F3103" s="877"/>
      <c r="G3103" s="914"/>
      <c r="H3103" s="1100"/>
      <c r="I3103" s="1100"/>
      <c r="J3103" s="1100"/>
      <c r="K3103" s="1100"/>
      <c r="L3103" s="771"/>
      <c r="M3103" s="771"/>
      <c r="N3103" s="771"/>
      <c r="O3103" s="771"/>
      <c r="P3103" s="771"/>
      <c r="Q3103" s="771"/>
      <c r="R3103" s="1075"/>
      <c r="S3103" s="904"/>
    </row>
    <row r="3104" spans="1:20" s="828" customFormat="1" x14ac:dyDescent="0.25">
      <c r="B3104" s="877"/>
      <c r="C3104" s="842"/>
      <c r="D3104" s="877"/>
      <c r="E3104" s="913"/>
      <c r="F3104" s="877"/>
      <c r="G3104" s="914"/>
      <c r="H3104" s="1100"/>
      <c r="I3104" s="1100"/>
      <c r="J3104" s="1100"/>
      <c r="K3104" s="1100"/>
      <c r="L3104" s="771"/>
      <c r="M3104" s="771"/>
      <c r="N3104" s="771"/>
      <c r="O3104" s="771"/>
      <c r="P3104" s="771"/>
      <c r="Q3104" s="771"/>
      <c r="R3104" s="1075"/>
      <c r="S3104" s="904"/>
    </row>
    <row r="3105" spans="1:20" s="828" customFormat="1" x14ac:dyDescent="0.25">
      <c r="B3105" s="877"/>
      <c r="C3105" s="842"/>
      <c r="D3105" s="877"/>
      <c r="E3105" s="913"/>
      <c r="F3105" s="877"/>
      <c r="G3105" s="914"/>
      <c r="H3105" s="1100"/>
      <c r="I3105" s="1100"/>
      <c r="J3105" s="1100"/>
      <c r="K3105" s="1100"/>
      <c r="L3105" s="771"/>
      <c r="M3105" s="771"/>
      <c r="N3105" s="771"/>
      <c r="O3105" s="771"/>
      <c r="P3105" s="771"/>
      <c r="Q3105" s="771"/>
      <c r="R3105" s="1075"/>
      <c r="S3105" s="904"/>
    </row>
    <row r="3106" spans="1:20" s="828" customFormat="1" x14ac:dyDescent="0.25">
      <c r="B3106" s="877"/>
      <c r="C3106" s="842"/>
      <c r="D3106" s="877"/>
      <c r="E3106" s="913"/>
      <c r="F3106" s="877"/>
      <c r="G3106" s="914"/>
      <c r="H3106" s="915"/>
      <c r="I3106" s="915"/>
      <c r="J3106" s="915"/>
      <c r="K3106" s="915"/>
      <c r="L3106" s="771"/>
      <c r="M3106" s="771"/>
      <c r="N3106" s="771"/>
      <c r="O3106" s="771"/>
      <c r="P3106" s="771"/>
      <c r="Q3106" s="771"/>
      <c r="R3106" s="1075"/>
      <c r="S3106" s="904"/>
    </row>
    <row r="3107" spans="1:20" s="828" customFormat="1" x14ac:dyDescent="0.25">
      <c r="B3107" s="877"/>
      <c r="C3107" s="842"/>
      <c r="D3107" s="877"/>
      <c r="E3107" s="913"/>
      <c r="F3107" s="877"/>
      <c r="G3107" s="914"/>
      <c r="H3107" s="915"/>
      <c r="I3107" s="915"/>
      <c r="J3107" s="915"/>
      <c r="K3107" s="915"/>
      <c r="L3107" s="771"/>
      <c r="M3107" s="771"/>
      <c r="N3107" s="771"/>
      <c r="O3107" s="771"/>
      <c r="P3107" s="771"/>
      <c r="Q3107" s="771"/>
      <c r="R3107" s="1075"/>
      <c r="S3107" s="904"/>
    </row>
    <row r="3108" spans="1:20" s="828" customFormat="1" x14ac:dyDescent="0.25">
      <c r="B3108" s="877"/>
      <c r="C3108" s="842"/>
      <c r="D3108" s="877"/>
      <c r="E3108" s="913"/>
      <c r="F3108" s="877"/>
      <c r="G3108" s="914"/>
      <c r="H3108" s="915"/>
      <c r="I3108" s="915"/>
      <c r="J3108" s="915"/>
      <c r="K3108" s="915"/>
      <c r="L3108" s="771"/>
      <c r="M3108" s="771"/>
      <c r="N3108" s="771"/>
      <c r="O3108" s="771"/>
      <c r="P3108" s="771"/>
      <c r="Q3108" s="771"/>
      <c r="R3108" s="1075"/>
      <c r="S3108" s="904"/>
    </row>
    <row r="3109" spans="1:20" s="828" customFormat="1" x14ac:dyDescent="0.25">
      <c r="B3109" s="877"/>
      <c r="C3109" s="842"/>
      <c r="D3109" s="877"/>
      <c r="E3109" s="913"/>
      <c r="F3109" s="877"/>
      <c r="G3109" s="914"/>
      <c r="H3109" s="915"/>
      <c r="I3109" s="915"/>
      <c r="J3109" s="915"/>
      <c r="K3109" s="915"/>
      <c r="L3109" s="771"/>
      <c r="M3109" s="771"/>
      <c r="N3109" s="771"/>
      <c r="O3109" s="771"/>
      <c r="P3109" s="771"/>
      <c r="Q3109" s="771"/>
      <c r="R3109" s="1075"/>
      <c r="S3109" s="904"/>
    </row>
    <row r="3110" spans="1:20" s="828" customFormat="1" x14ac:dyDescent="0.25">
      <c r="B3110" s="877"/>
      <c r="C3110" s="842"/>
      <c r="D3110" s="877"/>
      <c r="E3110" s="913"/>
      <c r="F3110" s="877"/>
      <c r="G3110" s="914"/>
      <c r="H3110" s="915"/>
      <c r="I3110" s="915"/>
      <c r="J3110" s="915"/>
      <c r="K3110" s="915"/>
      <c r="L3110" s="771"/>
      <c r="M3110" s="771"/>
      <c r="N3110" s="771"/>
      <c r="O3110" s="771"/>
      <c r="P3110" s="771"/>
      <c r="Q3110" s="771"/>
      <c r="R3110" s="1075"/>
      <c r="S3110" s="904"/>
    </row>
    <row r="3111" spans="1:20" s="828" customFormat="1" x14ac:dyDescent="0.25">
      <c r="B3111" s="877"/>
      <c r="C3111" s="842"/>
      <c r="D3111" s="877"/>
      <c r="E3111" s="913"/>
      <c r="F3111" s="877"/>
      <c r="G3111" s="914"/>
      <c r="H3111" s="915"/>
      <c r="I3111" s="915"/>
      <c r="J3111" s="915"/>
      <c r="K3111" s="915"/>
      <c r="L3111" s="771"/>
      <c r="M3111" s="771"/>
      <c r="N3111" s="771"/>
      <c r="O3111" s="771"/>
      <c r="P3111" s="771"/>
      <c r="Q3111" s="771"/>
      <c r="R3111" s="1075"/>
      <c r="S3111" s="904"/>
    </row>
    <row r="3112" spans="1:20" x14ac:dyDescent="0.25">
      <c r="B3112" s="1238" t="s">
        <v>2128</v>
      </c>
      <c r="C3112" s="1238"/>
      <c r="D3112" s="1238"/>
      <c r="E3112" s="1238"/>
      <c r="F3112" s="1238"/>
      <c r="G3112" s="1238"/>
      <c r="H3112" s="1238"/>
      <c r="I3112" s="1238"/>
      <c r="J3112" s="1238"/>
      <c r="K3112" s="1238"/>
      <c r="L3112" s="1238"/>
      <c r="M3112" s="1238"/>
      <c r="N3112" s="1238"/>
      <c r="O3112" s="1238"/>
      <c r="P3112" s="1238"/>
      <c r="Q3112" s="1238"/>
      <c r="R3112" s="1238"/>
      <c r="S3112" s="1238"/>
    </row>
    <row r="3113" spans="1:20" x14ac:dyDescent="0.25">
      <c r="B3113" s="881" t="s">
        <v>1883</v>
      </c>
      <c r="C3113" s="882"/>
      <c r="D3113" s="883"/>
      <c r="E3113" s="883"/>
      <c r="F3113" s="883"/>
      <c r="G3113" s="883"/>
      <c r="H3113" s="884"/>
      <c r="I3113" s="884"/>
      <c r="J3113" s="884"/>
      <c r="K3113" s="884"/>
      <c r="L3113" s="884"/>
      <c r="M3113" s="885"/>
      <c r="N3113" s="884"/>
      <c r="O3113" s="884"/>
      <c r="P3113" s="884"/>
      <c r="Q3113" s="884"/>
      <c r="R3113" s="1074"/>
      <c r="S3113" s="886"/>
    </row>
    <row r="3114" spans="1:20" s="802" customFormat="1" ht="30" x14ac:dyDescent="0.25">
      <c r="B3114" s="1234" t="s">
        <v>970</v>
      </c>
      <c r="C3114" s="1239" t="s">
        <v>938</v>
      </c>
      <c r="D3114" s="1236" t="s">
        <v>1024</v>
      </c>
      <c r="E3114" s="1230" t="s">
        <v>1025</v>
      </c>
      <c r="F3114" s="1236" t="s">
        <v>1026</v>
      </c>
      <c r="G3114" s="1232" t="s">
        <v>1027</v>
      </c>
      <c r="H3114" s="803" t="s">
        <v>1862</v>
      </c>
      <c r="I3114" s="804" t="s">
        <v>1833</v>
      </c>
      <c r="J3114" s="803" t="s">
        <v>1862</v>
      </c>
      <c r="K3114" s="1228" t="s">
        <v>1948</v>
      </c>
      <c r="L3114" s="1228" t="s">
        <v>1947</v>
      </c>
      <c r="M3114" s="805" t="s">
        <v>1818</v>
      </c>
      <c r="N3114" s="1228" t="s">
        <v>1819</v>
      </c>
      <c r="O3114" s="806" t="s">
        <v>2115</v>
      </c>
      <c r="P3114" s="1090" t="s">
        <v>2135</v>
      </c>
      <c r="Q3114" s="1090" t="s">
        <v>2136</v>
      </c>
      <c r="R3114" s="1065" t="s">
        <v>2132</v>
      </c>
      <c r="S3114" s="807" t="s">
        <v>1850</v>
      </c>
      <c r="T3114" s="1110" t="s">
        <v>1028</v>
      </c>
    </row>
    <row r="3115" spans="1:20" s="802" customFormat="1" x14ac:dyDescent="0.25">
      <c r="B3115" s="1235"/>
      <c r="C3115" s="1240"/>
      <c r="D3115" s="1237"/>
      <c r="E3115" s="1231"/>
      <c r="F3115" s="1237"/>
      <c r="G3115" s="1233"/>
      <c r="H3115" s="1051"/>
      <c r="I3115" s="808" t="s">
        <v>939</v>
      </c>
      <c r="J3115" s="1051"/>
      <c r="K3115" s="1229"/>
      <c r="L3115" s="1229"/>
      <c r="M3115" s="809" t="s">
        <v>939</v>
      </c>
      <c r="N3115" s="1229"/>
      <c r="O3115" s="808" t="s">
        <v>939</v>
      </c>
      <c r="P3115" s="808" t="s">
        <v>939</v>
      </c>
      <c r="Q3115" s="808" t="s">
        <v>939</v>
      </c>
      <c r="R3115" s="1066" t="s">
        <v>939</v>
      </c>
      <c r="S3115" s="810"/>
      <c r="T3115" s="1107"/>
    </row>
    <row r="3116" spans="1:20" x14ac:dyDescent="0.25">
      <c r="A3116" s="858" t="s">
        <v>70</v>
      </c>
      <c r="B3116" s="812" t="s">
        <v>24</v>
      </c>
      <c r="C3116" s="813" t="s">
        <v>290</v>
      </c>
      <c r="D3116" s="814" t="s">
        <v>1</v>
      </c>
      <c r="E3116" s="968">
        <v>0</v>
      </c>
      <c r="F3116" s="816">
        <v>23540000</v>
      </c>
      <c r="G3116" s="817" t="s">
        <v>266</v>
      </c>
      <c r="H3116" s="1007">
        <v>63893578</v>
      </c>
      <c r="I3116" s="1007">
        <v>188729165</v>
      </c>
      <c r="J3116" s="1007">
        <v>63893578</v>
      </c>
      <c r="K3116" s="1008">
        <f t="shared" ref="K3116:K3132" si="325">M3116-L3116</f>
        <v>163729165</v>
      </c>
      <c r="L3116" s="818"/>
      <c r="M3116" s="819">
        <f>188729165-25000000</f>
        <v>163729165</v>
      </c>
      <c r="N3116" s="818"/>
      <c r="O3116" s="818">
        <v>75843752</v>
      </c>
      <c r="P3116" s="818">
        <f>Q3116-O3116</f>
        <v>35879214.650000006</v>
      </c>
      <c r="Q3116" s="818">
        <v>111722966.65000001</v>
      </c>
      <c r="R3116" s="1068">
        <f>M3116-Q3116</f>
        <v>52006198.349999994</v>
      </c>
      <c r="S3116" s="909"/>
      <c r="T3116" s="1117"/>
    </row>
    <row r="3117" spans="1:20" x14ac:dyDescent="0.25">
      <c r="A3117" s="858" t="s">
        <v>70</v>
      </c>
      <c r="B3117" s="825" t="s">
        <v>25</v>
      </c>
      <c r="C3117" s="822" t="s">
        <v>59</v>
      </c>
      <c r="D3117" s="829">
        <v>70951</v>
      </c>
      <c r="E3117" s="968">
        <v>0</v>
      </c>
      <c r="F3117" s="816">
        <v>23540000</v>
      </c>
      <c r="G3117" s="817" t="s">
        <v>266</v>
      </c>
      <c r="H3117" s="1006">
        <v>500000</v>
      </c>
      <c r="I3117" s="1006">
        <v>2000000</v>
      </c>
      <c r="J3117" s="1006">
        <v>500000</v>
      </c>
      <c r="K3117" s="921">
        <f t="shared" si="325"/>
        <v>2000000</v>
      </c>
      <c r="L3117" s="830"/>
      <c r="M3117" s="826">
        <v>2000000</v>
      </c>
      <c r="N3117" s="830"/>
      <c r="O3117" s="830"/>
      <c r="P3117" s="830">
        <f>Q3117-O3117</f>
        <v>775000</v>
      </c>
      <c r="Q3117" s="830">
        <v>775000</v>
      </c>
      <c r="R3117" s="1068">
        <f t="shared" ref="R3117:R3133" si="326">M3117-Q3117</f>
        <v>1225000</v>
      </c>
      <c r="S3117" s="820"/>
      <c r="T3117" s="1104"/>
    </row>
    <row r="3118" spans="1:20" x14ac:dyDescent="0.25">
      <c r="A3118" s="858" t="s">
        <v>70</v>
      </c>
      <c r="B3118" s="812" t="s">
        <v>2</v>
      </c>
      <c r="C3118" s="822" t="s">
        <v>60</v>
      </c>
      <c r="D3118" s="829">
        <v>70951</v>
      </c>
      <c r="E3118" s="968">
        <v>0</v>
      </c>
      <c r="F3118" s="816">
        <v>23540000</v>
      </c>
      <c r="G3118" s="817" t="s">
        <v>266</v>
      </c>
      <c r="H3118" s="1006">
        <v>500000</v>
      </c>
      <c r="I3118" s="1006">
        <v>1000000</v>
      </c>
      <c r="J3118" s="1006">
        <v>500000</v>
      </c>
      <c r="K3118" s="921">
        <f t="shared" si="325"/>
        <v>1000000</v>
      </c>
      <c r="L3118" s="830"/>
      <c r="M3118" s="826">
        <v>1000000</v>
      </c>
      <c r="N3118" s="830"/>
      <c r="O3118" s="830"/>
      <c r="P3118" s="830"/>
      <c r="Q3118" s="830"/>
      <c r="R3118" s="1068">
        <f t="shared" si="326"/>
        <v>1000000</v>
      </c>
      <c r="S3118" s="820"/>
      <c r="T3118" s="1104"/>
    </row>
    <row r="3119" spans="1:20" x14ac:dyDescent="0.25">
      <c r="A3119" s="858" t="s">
        <v>70</v>
      </c>
      <c r="B3119" s="812" t="s">
        <v>3</v>
      </c>
      <c r="C3119" s="822" t="s">
        <v>4</v>
      </c>
      <c r="D3119" s="829">
        <v>70951</v>
      </c>
      <c r="E3119" s="968">
        <v>0</v>
      </c>
      <c r="F3119" s="816">
        <v>23540000</v>
      </c>
      <c r="G3119" s="817" t="s">
        <v>266</v>
      </c>
      <c r="H3119" s="1006">
        <v>1000000</v>
      </c>
      <c r="I3119" s="1006">
        <v>3200000</v>
      </c>
      <c r="J3119" s="1006">
        <v>1000000</v>
      </c>
      <c r="K3119" s="921">
        <f t="shared" si="325"/>
        <v>3200000</v>
      </c>
      <c r="L3119" s="830"/>
      <c r="M3119" s="826">
        <v>3200000</v>
      </c>
      <c r="N3119" s="830"/>
      <c r="O3119" s="830"/>
      <c r="P3119" s="830"/>
      <c r="Q3119" s="830"/>
      <c r="R3119" s="1068">
        <f t="shared" si="326"/>
        <v>3200000</v>
      </c>
      <c r="S3119" s="820"/>
      <c r="T3119" s="1104"/>
    </row>
    <row r="3120" spans="1:20" x14ac:dyDescent="0.25">
      <c r="A3120" s="858" t="s">
        <v>70</v>
      </c>
      <c r="B3120" s="812" t="s">
        <v>52</v>
      </c>
      <c r="C3120" s="822" t="s">
        <v>53</v>
      </c>
      <c r="D3120" s="829">
        <v>70951</v>
      </c>
      <c r="E3120" s="968">
        <v>0</v>
      </c>
      <c r="F3120" s="816">
        <v>23540000</v>
      </c>
      <c r="G3120" s="817" t="s">
        <v>266</v>
      </c>
      <c r="H3120" s="1006">
        <v>1500000</v>
      </c>
      <c r="I3120" s="1006">
        <v>10000000</v>
      </c>
      <c r="J3120" s="1006">
        <v>1500000</v>
      </c>
      <c r="K3120" s="921">
        <f t="shared" si="325"/>
        <v>5000000</v>
      </c>
      <c r="L3120" s="830"/>
      <c r="M3120" s="826">
        <v>5000000</v>
      </c>
      <c r="N3120" s="830"/>
      <c r="O3120" s="830"/>
      <c r="P3120" s="830"/>
      <c r="Q3120" s="830"/>
      <c r="R3120" s="1068">
        <f t="shared" si="326"/>
        <v>5000000</v>
      </c>
      <c r="S3120" s="820"/>
      <c r="T3120" s="1104"/>
    </row>
    <row r="3121" spans="1:20" x14ac:dyDescent="0.25">
      <c r="A3121" s="858" t="s">
        <v>70</v>
      </c>
      <c r="B3121" s="812" t="s">
        <v>71</v>
      </c>
      <c r="C3121" s="822" t="s">
        <v>72</v>
      </c>
      <c r="D3121" s="829">
        <v>70951</v>
      </c>
      <c r="E3121" s="968">
        <v>0</v>
      </c>
      <c r="F3121" s="816">
        <v>23540000</v>
      </c>
      <c r="G3121" s="817" t="s">
        <v>266</v>
      </c>
      <c r="H3121" s="1006"/>
      <c r="I3121" s="1006">
        <v>140000000</v>
      </c>
      <c r="J3121" s="1006"/>
      <c r="K3121" s="921">
        <f t="shared" si="325"/>
        <v>0</v>
      </c>
      <c r="L3121" s="1006">
        <v>50000000</v>
      </c>
      <c r="M3121" s="921">
        <v>50000000</v>
      </c>
      <c r="N3121" s="1006">
        <v>50000000</v>
      </c>
      <c r="O3121" s="1006"/>
      <c r="P3121" s="1006"/>
      <c r="Q3121" s="1006"/>
      <c r="R3121" s="1068">
        <f t="shared" si="326"/>
        <v>50000000</v>
      </c>
      <c r="S3121" s="820" t="s">
        <v>1962</v>
      </c>
      <c r="T3121" s="1124"/>
    </row>
    <row r="3122" spans="1:20" x14ac:dyDescent="0.25">
      <c r="A3122" s="858" t="s">
        <v>70</v>
      </c>
      <c r="B3122" s="812" t="s">
        <v>73</v>
      </c>
      <c r="C3122" s="822" t="s">
        <v>74</v>
      </c>
      <c r="D3122" s="829">
        <v>70951</v>
      </c>
      <c r="E3122" s="968">
        <v>0</v>
      </c>
      <c r="F3122" s="816">
        <v>23540000</v>
      </c>
      <c r="G3122" s="817" t="s">
        <v>266</v>
      </c>
      <c r="H3122" s="1006">
        <v>218990946</v>
      </c>
      <c r="I3122" s="1006">
        <v>1000348000</v>
      </c>
      <c r="J3122" s="1006">
        <v>218990946</v>
      </c>
      <c r="K3122" s="921">
        <f t="shared" si="325"/>
        <v>650348000</v>
      </c>
      <c r="L3122" s="830"/>
      <c r="M3122" s="826">
        <v>650348000</v>
      </c>
      <c r="N3122" s="830">
        <v>650000000</v>
      </c>
      <c r="O3122" s="830">
        <v>218990946</v>
      </c>
      <c r="P3122" s="830">
        <f>Q3122-O3122</f>
        <v>207888549.55000001</v>
      </c>
      <c r="Q3122" s="830">
        <v>426879495.55000001</v>
      </c>
      <c r="R3122" s="1068">
        <f t="shared" si="326"/>
        <v>223468504.44999999</v>
      </c>
      <c r="S3122" s="820"/>
      <c r="T3122" s="1124"/>
    </row>
    <row r="3123" spans="1:20" x14ac:dyDescent="0.25">
      <c r="A3123" s="858" t="s">
        <v>70</v>
      </c>
      <c r="B3123" s="812" t="s">
        <v>32</v>
      </c>
      <c r="C3123" s="822" t="s">
        <v>33</v>
      </c>
      <c r="D3123" s="829">
        <v>70951</v>
      </c>
      <c r="E3123" s="968">
        <v>0</v>
      </c>
      <c r="F3123" s="816">
        <v>23540000</v>
      </c>
      <c r="G3123" s="817" t="s">
        <v>266</v>
      </c>
      <c r="H3123" s="1006"/>
      <c r="I3123" s="1006">
        <v>500000</v>
      </c>
      <c r="J3123" s="1006"/>
      <c r="K3123" s="921">
        <f t="shared" si="325"/>
        <v>500000</v>
      </c>
      <c r="L3123" s="830"/>
      <c r="M3123" s="826">
        <v>500000</v>
      </c>
      <c r="N3123" s="830"/>
      <c r="O3123" s="830"/>
      <c r="P3123" s="830"/>
      <c r="Q3123" s="830"/>
      <c r="R3123" s="1068">
        <f t="shared" si="326"/>
        <v>500000</v>
      </c>
      <c r="S3123" s="820"/>
      <c r="T3123" s="1104"/>
    </row>
    <row r="3124" spans="1:20" x14ac:dyDescent="0.25">
      <c r="A3124" s="858" t="s">
        <v>70</v>
      </c>
      <c r="B3124" s="812" t="s">
        <v>61</v>
      </c>
      <c r="C3124" s="822" t="s">
        <v>75</v>
      </c>
      <c r="D3124" s="829">
        <v>70951</v>
      </c>
      <c r="E3124" s="968">
        <v>0</v>
      </c>
      <c r="F3124" s="816">
        <v>23540000</v>
      </c>
      <c r="G3124" s="817" t="s">
        <v>266</v>
      </c>
      <c r="H3124" s="1006"/>
      <c r="I3124" s="1006">
        <v>300000</v>
      </c>
      <c r="J3124" s="1006"/>
      <c r="K3124" s="921">
        <f t="shared" si="325"/>
        <v>300000</v>
      </c>
      <c r="L3124" s="830"/>
      <c r="M3124" s="826">
        <v>300000</v>
      </c>
      <c r="N3124" s="830"/>
      <c r="O3124" s="830"/>
      <c r="P3124" s="830"/>
      <c r="Q3124" s="830"/>
      <c r="R3124" s="1068">
        <f t="shared" si="326"/>
        <v>300000</v>
      </c>
      <c r="S3124" s="820"/>
      <c r="T3124" s="1104"/>
    </row>
    <row r="3125" spans="1:20" x14ac:dyDescent="0.25">
      <c r="A3125" s="858" t="s">
        <v>70</v>
      </c>
      <c r="B3125" s="812" t="s">
        <v>34</v>
      </c>
      <c r="C3125" s="822" t="s">
        <v>761</v>
      </c>
      <c r="D3125" s="829">
        <v>70951</v>
      </c>
      <c r="E3125" s="968">
        <v>0</v>
      </c>
      <c r="F3125" s="816">
        <v>23540000</v>
      </c>
      <c r="G3125" s="817" t="s">
        <v>266</v>
      </c>
      <c r="H3125" s="1006"/>
      <c r="I3125" s="1006">
        <v>100000</v>
      </c>
      <c r="J3125" s="1006"/>
      <c r="K3125" s="921">
        <f t="shared" si="325"/>
        <v>100000</v>
      </c>
      <c r="L3125" s="830"/>
      <c r="M3125" s="826">
        <v>100000</v>
      </c>
      <c r="N3125" s="830"/>
      <c r="O3125" s="830"/>
      <c r="P3125" s="830"/>
      <c r="Q3125" s="830"/>
      <c r="R3125" s="1068">
        <f t="shared" si="326"/>
        <v>100000</v>
      </c>
      <c r="S3125" s="820"/>
      <c r="T3125" s="1104"/>
    </row>
    <row r="3126" spans="1:20" x14ac:dyDescent="0.25">
      <c r="A3126" s="858" t="s">
        <v>70</v>
      </c>
      <c r="B3126" s="812" t="s">
        <v>11</v>
      </c>
      <c r="C3126" s="822" t="s">
        <v>12</v>
      </c>
      <c r="D3126" s="829">
        <v>70951</v>
      </c>
      <c r="E3126" s="968">
        <v>0</v>
      </c>
      <c r="F3126" s="816">
        <v>23540000</v>
      </c>
      <c r="G3126" s="817" t="s">
        <v>266</v>
      </c>
      <c r="H3126" s="1006">
        <v>4191250</v>
      </c>
      <c r="I3126" s="1006">
        <v>20000000</v>
      </c>
      <c r="J3126" s="1006">
        <v>4191250</v>
      </c>
      <c r="K3126" s="921">
        <f t="shared" si="325"/>
        <v>20000000</v>
      </c>
      <c r="L3126" s="830"/>
      <c r="M3126" s="826">
        <v>20000000</v>
      </c>
      <c r="N3126" s="830"/>
      <c r="O3126" s="830">
        <v>4790000</v>
      </c>
      <c r="P3126" s="830">
        <f>Q3126-O3126</f>
        <v>1796250</v>
      </c>
      <c r="Q3126" s="830">
        <v>6586250</v>
      </c>
      <c r="R3126" s="1068">
        <f t="shared" si="326"/>
        <v>13413750</v>
      </c>
      <c r="S3126" s="820"/>
      <c r="T3126" s="1104"/>
    </row>
    <row r="3127" spans="1:20" x14ac:dyDescent="0.25">
      <c r="A3127" s="858" t="s">
        <v>70</v>
      </c>
      <c r="B3127" s="812" t="s">
        <v>13</v>
      </c>
      <c r="C3127" s="822" t="s">
        <v>14</v>
      </c>
      <c r="D3127" s="829">
        <v>70951</v>
      </c>
      <c r="E3127" s="968">
        <v>0</v>
      </c>
      <c r="F3127" s="816">
        <v>23540000</v>
      </c>
      <c r="G3127" s="817" t="s">
        <v>266</v>
      </c>
      <c r="H3127" s="1006"/>
      <c r="I3127" s="1006">
        <v>50200000</v>
      </c>
      <c r="J3127" s="1006"/>
      <c r="K3127" s="921">
        <f t="shared" si="325"/>
        <v>15000000</v>
      </c>
      <c r="L3127" s="830"/>
      <c r="M3127" s="826">
        <v>15000000</v>
      </c>
      <c r="N3127" s="830"/>
      <c r="O3127" s="830">
        <v>3000000</v>
      </c>
      <c r="P3127" s="830">
        <f>Q3127-O3127</f>
        <v>0</v>
      </c>
      <c r="Q3127" s="830">
        <v>3000000</v>
      </c>
      <c r="R3127" s="1068">
        <f t="shared" si="326"/>
        <v>12000000</v>
      </c>
      <c r="S3127" s="820"/>
      <c r="T3127" s="1104"/>
    </row>
    <row r="3128" spans="1:20" x14ac:dyDescent="0.25">
      <c r="A3128" s="858" t="s">
        <v>70</v>
      </c>
      <c r="B3128" s="812" t="s">
        <v>15</v>
      </c>
      <c r="C3128" s="822" t="s">
        <v>436</v>
      </c>
      <c r="D3128" s="829">
        <v>70951</v>
      </c>
      <c r="E3128" s="968">
        <v>0</v>
      </c>
      <c r="F3128" s="816">
        <v>23540000</v>
      </c>
      <c r="G3128" s="817" t="s">
        <v>266</v>
      </c>
      <c r="H3128" s="1006"/>
      <c r="I3128" s="1006">
        <v>1600000</v>
      </c>
      <c r="J3128" s="1006"/>
      <c r="K3128" s="921">
        <f t="shared" si="325"/>
        <v>1600000</v>
      </c>
      <c r="L3128" s="830"/>
      <c r="M3128" s="826">
        <v>1600000</v>
      </c>
      <c r="N3128" s="830"/>
      <c r="O3128" s="830">
        <v>500000</v>
      </c>
      <c r="P3128" s="830">
        <f>Q3128-O3128</f>
        <v>0</v>
      </c>
      <c r="Q3128" s="830">
        <v>500000</v>
      </c>
      <c r="R3128" s="1068">
        <f t="shared" si="326"/>
        <v>1100000</v>
      </c>
      <c r="S3128" s="820"/>
      <c r="T3128" s="1104"/>
    </row>
    <row r="3129" spans="1:20" x14ac:dyDescent="0.25">
      <c r="A3129" s="858" t="s">
        <v>70</v>
      </c>
      <c r="B3129" s="812" t="s">
        <v>17</v>
      </c>
      <c r="C3129" s="822" t="s">
        <v>18</v>
      </c>
      <c r="D3129" s="829">
        <v>70951</v>
      </c>
      <c r="E3129" s="968">
        <v>0</v>
      </c>
      <c r="F3129" s="816">
        <v>23540000</v>
      </c>
      <c r="G3129" s="817" t="s">
        <v>266</v>
      </c>
      <c r="H3129" s="1006"/>
      <c r="I3129" s="1006">
        <v>100000</v>
      </c>
      <c r="J3129" s="1006"/>
      <c r="K3129" s="921">
        <f t="shared" si="325"/>
        <v>100000</v>
      </c>
      <c r="L3129" s="830"/>
      <c r="M3129" s="826">
        <v>100000</v>
      </c>
      <c r="N3129" s="830"/>
      <c r="O3129" s="830"/>
      <c r="P3129" s="830"/>
      <c r="Q3129" s="830"/>
      <c r="R3129" s="1068">
        <f t="shared" si="326"/>
        <v>100000</v>
      </c>
      <c r="S3129" s="820"/>
      <c r="T3129" s="1104"/>
    </row>
    <row r="3130" spans="1:20" x14ac:dyDescent="0.25">
      <c r="A3130" s="858" t="s">
        <v>70</v>
      </c>
      <c r="B3130" s="812" t="s">
        <v>19</v>
      </c>
      <c r="C3130" s="822" t="s">
        <v>20</v>
      </c>
      <c r="D3130" s="829">
        <v>70951</v>
      </c>
      <c r="E3130" s="968">
        <v>0</v>
      </c>
      <c r="F3130" s="816">
        <v>23540000</v>
      </c>
      <c r="G3130" s="817" t="s">
        <v>266</v>
      </c>
      <c r="H3130" s="1006"/>
      <c r="I3130" s="1006">
        <v>100000</v>
      </c>
      <c r="J3130" s="1006"/>
      <c r="K3130" s="921">
        <f t="shared" si="325"/>
        <v>100000</v>
      </c>
      <c r="L3130" s="830"/>
      <c r="M3130" s="826">
        <v>100000</v>
      </c>
      <c r="N3130" s="830"/>
      <c r="O3130" s="830"/>
      <c r="P3130" s="830"/>
      <c r="Q3130" s="830"/>
      <c r="R3130" s="1068">
        <f t="shared" si="326"/>
        <v>100000</v>
      </c>
      <c r="S3130" s="820"/>
      <c r="T3130" s="1104"/>
    </row>
    <row r="3131" spans="1:20" x14ac:dyDescent="0.25">
      <c r="A3131" s="858" t="s">
        <v>70</v>
      </c>
      <c r="B3131" s="812" t="s">
        <v>37</v>
      </c>
      <c r="C3131" s="822" t="s">
        <v>38</v>
      </c>
      <c r="D3131" s="829">
        <v>70951</v>
      </c>
      <c r="E3131" s="968">
        <v>0</v>
      </c>
      <c r="F3131" s="816">
        <v>23540000</v>
      </c>
      <c r="G3131" s="817" t="s">
        <v>266</v>
      </c>
      <c r="H3131" s="1006"/>
      <c r="I3131" s="1006">
        <v>2400000</v>
      </c>
      <c r="J3131" s="1006"/>
      <c r="K3131" s="921">
        <f t="shared" si="325"/>
        <v>1000000</v>
      </c>
      <c r="L3131" s="830"/>
      <c r="M3131" s="826">
        <v>1000000</v>
      </c>
      <c r="N3131" s="830"/>
      <c r="O3131" s="830">
        <v>500000</v>
      </c>
      <c r="P3131" s="830">
        <f>Q3131-O3131</f>
        <v>0</v>
      </c>
      <c r="Q3131" s="830">
        <v>500000</v>
      </c>
      <c r="R3131" s="1068">
        <f t="shared" si="326"/>
        <v>500000</v>
      </c>
      <c r="S3131" s="820"/>
      <c r="T3131" s="1104"/>
    </row>
    <row r="3132" spans="1:20" x14ac:dyDescent="0.25">
      <c r="A3132" s="858" t="s">
        <v>70</v>
      </c>
      <c r="B3132" s="812" t="s">
        <v>54</v>
      </c>
      <c r="C3132" s="822" t="s">
        <v>55</v>
      </c>
      <c r="D3132" s="829">
        <v>70951</v>
      </c>
      <c r="E3132" s="968">
        <v>0</v>
      </c>
      <c r="F3132" s="816">
        <v>23540000</v>
      </c>
      <c r="G3132" s="817" t="s">
        <v>266</v>
      </c>
      <c r="H3132" s="1006"/>
      <c r="I3132" s="1006">
        <v>15000000</v>
      </c>
      <c r="J3132" s="1006"/>
      <c r="K3132" s="921">
        <f t="shared" si="325"/>
        <v>5000000</v>
      </c>
      <c r="L3132" s="830"/>
      <c r="M3132" s="826">
        <v>5000000</v>
      </c>
      <c r="N3132" s="830"/>
      <c r="O3132" s="830"/>
      <c r="P3132" s="830">
        <f>Q3132-O3132</f>
        <v>1499999</v>
      </c>
      <c r="Q3132" s="830">
        <v>1499999</v>
      </c>
      <c r="R3132" s="1068">
        <f t="shared" si="326"/>
        <v>3500001</v>
      </c>
      <c r="S3132" s="820"/>
      <c r="T3132" s="1104"/>
    </row>
    <row r="3133" spans="1:20" x14ac:dyDescent="0.25">
      <c r="A3133" s="858" t="s">
        <v>70</v>
      </c>
      <c r="B3133" s="860"/>
      <c r="C3133" s="833" t="s">
        <v>312</v>
      </c>
      <c r="D3133" s="861"/>
      <c r="E3133" s="862"/>
      <c r="F3133" s="863"/>
      <c r="G3133" s="916"/>
      <c r="H3133" s="992">
        <f t="shared" ref="H3133:O3133" si="327">SUM(H3117:H3132)</f>
        <v>226682196</v>
      </c>
      <c r="I3133" s="992">
        <f t="shared" si="327"/>
        <v>1246848000</v>
      </c>
      <c r="J3133" s="992">
        <f t="shared" si="327"/>
        <v>226682196</v>
      </c>
      <c r="K3133" s="992">
        <f t="shared" si="327"/>
        <v>705248000</v>
      </c>
      <c r="L3133" s="837">
        <f t="shared" si="327"/>
        <v>50000000</v>
      </c>
      <c r="M3133" s="838">
        <f t="shared" si="327"/>
        <v>755248000</v>
      </c>
      <c r="N3133" s="837">
        <f t="shared" si="327"/>
        <v>700000000</v>
      </c>
      <c r="O3133" s="959">
        <f t="shared" si="327"/>
        <v>227780946</v>
      </c>
      <c r="P3133" s="959">
        <f>SUM(P3117:P3132)</f>
        <v>211959798.55000001</v>
      </c>
      <c r="Q3133" s="959">
        <f>SUM(Q3117:Q3132)</f>
        <v>439740744.55000001</v>
      </c>
      <c r="R3133" s="1093">
        <f t="shared" si="326"/>
        <v>315507255.44999999</v>
      </c>
      <c r="S3133" s="840"/>
      <c r="T3133" s="1106"/>
    </row>
    <row r="3134" spans="1:20" s="828" customFormat="1" x14ac:dyDescent="0.25">
      <c r="B3134" s="877"/>
      <c r="C3134" s="842"/>
      <c r="D3134" s="877"/>
      <c r="E3134" s="913"/>
      <c r="F3134" s="877"/>
      <c r="G3134" s="914"/>
      <c r="H3134" s="915"/>
      <c r="I3134" s="915"/>
      <c r="J3134" s="915"/>
      <c r="K3134" s="915"/>
      <c r="L3134" s="771"/>
      <c r="M3134" s="771"/>
      <c r="N3134" s="771"/>
      <c r="O3134" s="771"/>
      <c r="P3134" s="771"/>
      <c r="Q3134" s="771"/>
      <c r="R3134" s="1075"/>
      <c r="S3134" s="904"/>
    </row>
    <row r="3135" spans="1:20" s="828" customFormat="1" x14ac:dyDescent="0.25">
      <c r="B3135" s="877"/>
      <c r="C3135" s="842"/>
      <c r="D3135" s="877"/>
      <c r="E3135" s="913"/>
      <c r="F3135" s="877"/>
      <c r="G3135" s="914"/>
      <c r="H3135" s="915"/>
      <c r="I3135" s="915"/>
      <c r="J3135" s="915"/>
      <c r="K3135" s="915"/>
      <c r="L3135" s="771"/>
      <c r="M3135" s="771"/>
      <c r="N3135" s="771"/>
      <c r="O3135" s="771"/>
      <c r="P3135" s="771"/>
      <c r="Q3135" s="771"/>
      <c r="R3135" s="1075"/>
      <c r="S3135" s="904"/>
    </row>
    <row r="3136" spans="1:20" s="828" customFormat="1" x14ac:dyDescent="0.25">
      <c r="B3136" s="877"/>
      <c r="C3136" s="842"/>
      <c r="D3136" s="877"/>
      <c r="E3136" s="913"/>
      <c r="F3136" s="877"/>
      <c r="G3136" s="914"/>
      <c r="H3136" s="915"/>
      <c r="I3136" s="915"/>
      <c r="J3136" s="915"/>
      <c r="K3136" s="915"/>
      <c r="L3136" s="771"/>
      <c r="M3136" s="771"/>
      <c r="N3136" s="771"/>
      <c r="O3136" s="771"/>
      <c r="P3136" s="771"/>
      <c r="Q3136" s="771"/>
      <c r="R3136" s="1075"/>
      <c r="S3136" s="904"/>
    </row>
    <row r="3137" spans="1:20" s="828" customFormat="1" x14ac:dyDescent="0.25">
      <c r="B3137" s="877"/>
      <c r="C3137" s="842"/>
      <c r="D3137" s="877"/>
      <c r="E3137" s="913"/>
      <c r="F3137" s="877"/>
      <c r="G3137" s="914"/>
      <c r="H3137" s="1100"/>
      <c r="I3137" s="1100"/>
      <c r="J3137" s="1100"/>
      <c r="K3137" s="1100"/>
      <c r="L3137" s="771"/>
      <c r="M3137" s="771"/>
      <c r="N3137" s="771"/>
      <c r="O3137" s="771"/>
      <c r="P3137" s="771"/>
      <c r="Q3137" s="771"/>
      <c r="R3137" s="1075"/>
      <c r="S3137" s="904"/>
    </row>
    <row r="3138" spans="1:20" s="828" customFormat="1" x14ac:dyDescent="0.25">
      <c r="B3138" s="877"/>
      <c r="C3138" s="842"/>
      <c r="D3138" s="877"/>
      <c r="E3138" s="913"/>
      <c r="F3138" s="877"/>
      <c r="G3138" s="914"/>
      <c r="H3138" s="1100"/>
      <c r="I3138" s="1100"/>
      <c r="J3138" s="1100"/>
      <c r="K3138" s="1100"/>
      <c r="L3138" s="771"/>
      <c r="M3138" s="771"/>
      <c r="N3138" s="771"/>
      <c r="O3138" s="771"/>
      <c r="P3138" s="771"/>
      <c r="Q3138" s="771"/>
      <c r="R3138" s="1075"/>
      <c r="S3138" s="904"/>
    </row>
    <row r="3139" spans="1:20" s="828" customFormat="1" x14ac:dyDescent="0.25">
      <c r="B3139" s="877"/>
      <c r="C3139" s="842"/>
      <c r="D3139" s="877"/>
      <c r="E3139" s="913"/>
      <c r="F3139" s="877"/>
      <c r="G3139" s="914"/>
      <c r="H3139" s="915"/>
      <c r="I3139" s="915"/>
      <c r="J3139" s="915"/>
      <c r="K3139" s="915"/>
      <c r="L3139" s="771"/>
      <c r="M3139" s="771"/>
      <c r="N3139" s="771"/>
      <c r="O3139" s="771"/>
      <c r="P3139" s="771"/>
      <c r="Q3139" s="771"/>
      <c r="R3139" s="1075"/>
      <c r="S3139" s="904"/>
    </row>
    <row r="3140" spans="1:20" s="828" customFormat="1" x14ac:dyDescent="0.25">
      <c r="B3140" s="877"/>
      <c r="C3140" s="842"/>
      <c r="D3140" s="877"/>
      <c r="E3140" s="913"/>
      <c r="F3140" s="877"/>
      <c r="G3140" s="914"/>
      <c r="H3140" s="915"/>
      <c r="I3140" s="915"/>
      <c r="J3140" s="915"/>
      <c r="K3140" s="915"/>
      <c r="L3140" s="771"/>
      <c r="M3140" s="771"/>
      <c r="N3140" s="771"/>
      <c r="O3140" s="771"/>
      <c r="P3140" s="771"/>
      <c r="Q3140" s="771"/>
      <c r="R3140" s="1075"/>
      <c r="S3140" s="904"/>
    </row>
    <row r="3141" spans="1:20" s="828" customFormat="1" x14ac:dyDescent="0.25">
      <c r="B3141" s="877"/>
      <c r="C3141" s="842"/>
      <c r="D3141" s="877"/>
      <c r="E3141" s="913"/>
      <c r="F3141" s="877"/>
      <c r="G3141" s="914"/>
      <c r="H3141" s="915"/>
      <c r="I3141" s="915"/>
      <c r="J3141" s="915"/>
      <c r="K3141" s="915"/>
      <c r="L3141" s="771"/>
      <c r="M3141" s="771"/>
      <c r="N3141" s="771"/>
      <c r="O3141" s="771"/>
      <c r="P3141" s="771"/>
      <c r="Q3141" s="771"/>
      <c r="R3141" s="1075"/>
      <c r="S3141" s="904"/>
    </row>
    <row r="3142" spans="1:20" s="828" customFormat="1" x14ac:dyDescent="0.25">
      <c r="B3142" s="877"/>
      <c r="C3142" s="842"/>
      <c r="D3142" s="877"/>
      <c r="E3142" s="913"/>
      <c r="F3142" s="877"/>
      <c r="G3142" s="914"/>
      <c r="H3142" s="915"/>
      <c r="I3142" s="915"/>
      <c r="J3142" s="915"/>
      <c r="K3142" s="915"/>
      <c r="L3142" s="771"/>
      <c r="M3142" s="771"/>
      <c r="N3142" s="771"/>
      <c r="O3142" s="771"/>
      <c r="P3142" s="771"/>
      <c r="Q3142" s="771"/>
      <c r="R3142" s="1075"/>
      <c r="S3142" s="904"/>
    </row>
    <row r="3143" spans="1:20" s="828" customFormat="1" x14ac:dyDescent="0.25">
      <c r="B3143" s="877"/>
      <c r="C3143" s="842"/>
      <c r="D3143" s="877"/>
      <c r="E3143" s="913"/>
      <c r="F3143" s="877"/>
      <c r="G3143" s="914"/>
      <c r="H3143" s="915"/>
      <c r="I3143" s="915"/>
      <c r="J3143" s="915"/>
      <c r="K3143" s="915"/>
      <c r="L3143" s="771"/>
      <c r="M3143" s="771"/>
      <c r="N3143" s="771"/>
      <c r="O3143" s="771"/>
      <c r="P3143" s="771"/>
      <c r="Q3143" s="771"/>
      <c r="R3143" s="1075"/>
      <c r="S3143" s="904"/>
    </row>
    <row r="3144" spans="1:20" s="828" customFormat="1" x14ac:dyDescent="0.25">
      <c r="B3144" s="877"/>
      <c r="C3144" s="842"/>
      <c r="D3144" s="877"/>
      <c r="E3144" s="913"/>
      <c r="F3144" s="877"/>
      <c r="G3144" s="914"/>
      <c r="H3144" s="915"/>
      <c r="I3144" s="915"/>
      <c r="J3144" s="915"/>
      <c r="K3144" s="915"/>
      <c r="L3144" s="771"/>
      <c r="M3144" s="771"/>
      <c r="N3144" s="771"/>
      <c r="O3144" s="771"/>
      <c r="P3144" s="771"/>
      <c r="Q3144" s="771"/>
      <c r="R3144" s="1075"/>
      <c r="S3144" s="904"/>
    </row>
    <row r="3145" spans="1:20" s="828" customFormat="1" x14ac:dyDescent="0.25">
      <c r="B3145" s="877"/>
      <c r="C3145" s="842"/>
      <c r="D3145" s="877"/>
      <c r="E3145" s="913"/>
      <c r="F3145" s="877"/>
      <c r="G3145" s="914"/>
      <c r="H3145" s="915"/>
      <c r="I3145" s="915"/>
      <c r="J3145" s="915"/>
      <c r="K3145" s="915"/>
      <c r="L3145" s="771"/>
      <c r="M3145" s="771"/>
      <c r="N3145" s="771"/>
      <c r="O3145" s="771"/>
      <c r="P3145" s="771"/>
      <c r="Q3145" s="771"/>
      <c r="R3145" s="1075"/>
      <c r="S3145" s="904"/>
    </row>
    <row r="3146" spans="1:20" x14ac:dyDescent="0.25">
      <c r="B3146" s="1238" t="s">
        <v>2129</v>
      </c>
      <c r="C3146" s="1238"/>
      <c r="D3146" s="1238"/>
      <c r="E3146" s="1238"/>
      <c r="F3146" s="1238"/>
      <c r="G3146" s="1238"/>
      <c r="H3146" s="1238"/>
      <c r="I3146" s="1238"/>
      <c r="J3146" s="1238"/>
      <c r="K3146" s="1238"/>
      <c r="L3146" s="1238"/>
      <c r="M3146" s="1238"/>
      <c r="N3146" s="1238"/>
      <c r="O3146" s="1238"/>
      <c r="P3146" s="1238"/>
      <c r="Q3146" s="1238"/>
      <c r="R3146" s="1238"/>
      <c r="S3146" s="1238"/>
    </row>
    <row r="3147" spans="1:20" x14ac:dyDescent="0.25">
      <c r="B3147" s="881" t="s">
        <v>1637</v>
      </c>
      <c r="C3147" s="882"/>
      <c r="D3147" s="883"/>
      <c r="E3147" s="883"/>
      <c r="F3147" s="883"/>
      <c r="G3147" s="883"/>
      <c r="H3147" s="884"/>
      <c r="I3147" s="884"/>
      <c r="J3147" s="884"/>
      <c r="K3147" s="884"/>
      <c r="L3147" s="884"/>
      <c r="M3147" s="885"/>
      <c r="N3147" s="884"/>
      <c r="O3147" s="884"/>
      <c r="P3147" s="884"/>
      <c r="Q3147" s="884"/>
      <c r="R3147" s="1074"/>
      <c r="S3147" s="886"/>
    </row>
    <row r="3148" spans="1:20" s="802" customFormat="1" ht="30" x14ac:dyDescent="0.25">
      <c r="B3148" s="1234" t="s">
        <v>970</v>
      </c>
      <c r="C3148" s="1239" t="s">
        <v>938</v>
      </c>
      <c r="D3148" s="1236" t="s">
        <v>1024</v>
      </c>
      <c r="E3148" s="1230" t="s">
        <v>1025</v>
      </c>
      <c r="F3148" s="1236" t="s">
        <v>1026</v>
      </c>
      <c r="G3148" s="1232" t="s">
        <v>1027</v>
      </c>
      <c r="H3148" s="803" t="s">
        <v>1862</v>
      </c>
      <c r="I3148" s="804" t="s">
        <v>1833</v>
      </c>
      <c r="J3148" s="803" t="s">
        <v>1862</v>
      </c>
      <c r="K3148" s="1228" t="s">
        <v>1948</v>
      </c>
      <c r="L3148" s="1228" t="s">
        <v>1947</v>
      </c>
      <c r="M3148" s="805" t="s">
        <v>1818</v>
      </c>
      <c r="N3148" s="1228" t="s">
        <v>1819</v>
      </c>
      <c r="O3148" s="806" t="s">
        <v>2115</v>
      </c>
      <c r="P3148" s="1090" t="s">
        <v>2135</v>
      </c>
      <c r="Q3148" s="1090" t="s">
        <v>2136</v>
      </c>
      <c r="R3148" s="1065" t="s">
        <v>2132</v>
      </c>
      <c r="S3148" s="807" t="s">
        <v>1850</v>
      </c>
      <c r="T3148" s="1110" t="s">
        <v>1028</v>
      </c>
    </row>
    <row r="3149" spans="1:20" s="802" customFormat="1" x14ac:dyDescent="0.25">
      <c r="B3149" s="1235"/>
      <c r="C3149" s="1240"/>
      <c r="D3149" s="1237"/>
      <c r="E3149" s="1231"/>
      <c r="F3149" s="1237"/>
      <c r="G3149" s="1233"/>
      <c r="H3149" s="808"/>
      <c r="I3149" s="808" t="s">
        <v>939</v>
      </c>
      <c r="J3149" s="808"/>
      <c r="K3149" s="1229"/>
      <c r="L3149" s="1229"/>
      <c r="M3149" s="809" t="s">
        <v>939</v>
      </c>
      <c r="N3149" s="1229"/>
      <c r="O3149" s="808" t="s">
        <v>939</v>
      </c>
      <c r="P3149" s="808" t="s">
        <v>939</v>
      </c>
      <c r="Q3149" s="808" t="s">
        <v>939</v>
      </c>
      <c r="R3149" s="1066" t="s">
        <v>939</v>
      </c>
      <c r="S3149" s="810"/>
      <c r="T3149" s="1107"/>
    </row>
    <row r="3150" spans="1:20" s="828" customFormat="1" ht="45.75" customHeight="1" x14ac:dyDescent="0.25">
      <c r="A3150" s="858" t="s">
        <v>70</v>
      </c>
      <c r="B3150" s="890" t="s">
        <v>325</v>
      </c>
      <c r="C3150" s="822" t="s">
        <v>507</v>
      </c>
      <c r="D3150" s="829">
        <v>70951</v>
      </c>
      <c r="E3150" s="907">
        <v>0</v>
      </c>
      <c r="F3150" s="890" t="s">
        <v>354</v>
      </c>
      <c r="G3150" s="896" t="s">
        <v>235</v>
      </c>
      <c r="H3150" s="921"/>
      <c r="I3150" s="921">
        <v>1200000000</v>
      </c>
      <c r="J3150" s="921"/>
      <c r="K3150" s="921">
        <f t="shared" ref="K3150:K3159" si="328">M3150-L3150</f>
        <v>0</v>
      </c>
      <c r="L3150" s="871">
        <v>500000000</v>
      </c>
      <c r="M3150" s="871">
        <v>500000000</v>
      </c>
      <c r="N3150" s="871"/>
      <c r="O3150" s="871">
        <v>43726772</v>
      </c>
      <c r="P3150" s="871">
        <f>Q3150-O3150</f>
        <v>26685295</v>
      </c>
      <c r="Q3150" s="871">
        <v>70412067</v>
      </c>
      <c r="R3150" s="1068">
        <f>M3150-Q3150</f>
        <v>429587933</v>
      </c>
      <c r="S3150" s="827" t="s">
        <v>1963</v>
      </c>
      <c r="T3150" s="1142" t="s">
        <v>2210</v>
      </c>
    </row>
    <row r="3151" spans="1:20" s="828" customFormat="1" ht="28.5" customHeight="1" x14ac:dyDescent="0.25">
      <c r="A3151" s="939" t="s">
        <v>70</v>
      </c>
      <c r="B3151" s="890" t="s">
        <v>332</v>
      </c>
      <c r="C3151" s="822" t="s">
        <v>333</v>
      </c>
      <c r="D3151" s="823">
        <v>70951</v>
      </c>
      <c r="E3151" s="907">
        <v>0</v>
      </c>
      <c r="F3151" s="890" t="s">
        <v>354</v>
      </c>
      <c r="G3151" s="896" t="s">
        <v>235</v>
      </c>
      <c r="H3151" s="921">
        <v>201717407</v>
      </c>
      <c r="I3151" s="921">
        <v>1300000000</v>
      </c>
      <c r="J3151" s="921">
        <v>201717407</v>
      </c>
      <c r="K3151" s="921">
        <f t="shared" si="328"/>
        <v>0</v>
      </c>
      <c r="L3151" s="871">
        <v>580000000</v>
      </c>
      <c r="M3151" s="871">
        <v>580000000</v>
      </c>
      <c r="N3151" s="871"/>
      <c r="O3151" s="871">
        <v>201717407</v>
      </c>
      <c r="P3151" s="871"/>
      <c r="Q3151" s="871">
        <f>O3151</f>
        <v>201717407</v>
      </c>
      <c r="R3151" s="1068">
        <f t="shared" ref="R3151:R3160" si="329">M3151-Q3151</f>
        <v>378282593</v>
      </c>
      <c r="S3151" s="827" t="s">
        <v>1964</v>
      </c>
      <c r="T3151" s="990" t="s">
        <v>2208</v>
      </c>
    </row>
    <row r="3152" spans="1:20" s="828" customFormat="1" ht="14.65" customHeight="1" x14ac:dyDescent="0.25">
      <c r="A3152" s="858" t="s">
        <v>70</v>
      </c>
      <c r="B3152" s="890" t="s">
        <v>240</v>
      </c>
      <c r="C3152" s="822" t="s">
        <v>763</v>
      </c>
      <c r="D3152" s="829">
        <v>70951</v>
      </c>
      <c r="E3152" s="907">
        <v>0</v>
      </c>
      <c r="F3152" s="890" t="s">
        <v>354</v>
      </c>
      <c r="G3152" s="896" t="s">
        <v>235</v>
      </c>
      <c r="H3152" s="921"/>
      <c r="I3152" s="921">
        <v>80000000</v>
      </c>
      <c r="J3152" s="921"/>
      <c r="K3152" s="921">
        <f t="shared" si="328"/>
        <v>150000000</v>
      </c>
      <c r="L3152" s="871"/>
      <c r="M3152" s="871">
        <v>150000000</v>
      </c>
      <c r="N3152" s="871">
        <v>150000000</v>
      </c>
      <c r="O3152" s="871"/>
      <c r="P3152" s="871"/>
      <c r="Q3152" s="871"/>
      <c r="R3152" s="1068">
        <f t="shared" si="329"/>
        <v>150000000</v>
      </c>
      <c r="S3152" s="827"/>
      <c r="T3152" s="1123"/>
    </row>
    <row r="3153" spans="1:20" s="828" customFormat="1" ht="14.65" customHeight="1" x14ac:dyDescent="0.25">
      <c r="A3153" s="939" t="s">
        <v>70</v>
      </c>
      <c r="B3153" s="890" t="s">
        <v>470</v>
      </c>
      <c r="C3153" s="822" t="s">
        <v>1065</v>
      </c>
      <c r="D3153" s="823">
        <v>70951</v>
      </c>
      <c r="E3153" s="907">
        <v>0</v>
      </c>
      <c r="F3153" s="890" t="s">
        <v>354</v>
      </c>
      <c r="G3153" s="896" t="s">
        <v>235</v>
      </c>
      <c r="H3153" s="921"/>
      <c r="I3153" s="921">
        <v>30000000</v>
      </c>
      <c r="J3153" s="921"/>
      <c r="K3153" s="921">
        <f t="shared" si="328"/>
        <v>30000000</v>
      </c>
      <c r="L3153" s="871"/>
      <c r="M3153" s="871">
        <v>30000000</v>
      </c>
      <c r="N3153" s="871"/>
      <c r="O3153" s="871"/>
      <c r="P3153" s="871"/>
      <c r="Q3153" s="871"/>
      <c r="R3153" s="1068">
        <f t="shared" si="329"/>
        <v>30000000</v>
      </c>
      <c r="S3153" s="827"/>
      <c r="T3153" s="822"/>
    </row>
    <row r="3154" spans="1:20" s="828" customFormat="1" ht="14.65" customHeight="1" x14ac:dyDescent="0.25">
      <c r="A3154" s="939" t="s">
        <v>70</v>
      </c>
      <c r="B3154" s="823" t="s">
        <v>206</v>
      </c>
      <c r="C3154" s="822" t="s">
        <v>1857</v>
      </c>
      <c r="D3154" s="823">
        <v>70951</v>
      </c>
      <c r="E3154" s="907">
        <v>0</v>
      </c>
      <c r="F3154" s="890" t="s">
        <v>354</v>
      </c>
      <c r="G3154" s="896" t="s">
        <v>235</v>
      </c>
      <c r="H3154" s="921"/>
      <c r="I3154" s="921">
        <v>10000000</v>
      </c>
      <c r="J3154" s="921"/>
      <c r="K3154" s="921">
        <f t="shared" si="328"/>
        <v>10000000</v>
      </c>
      <c r="L3154" s="871"/>
      <c r="M3154" s="871">
        <v>10000000</v>
      </c>
      <c r="N3154" s="871"/>
      <c r="O3154" s="871"/>
      <c r="P3154" s="871"/>
      <c r="Q3154" s="871"/>
      <c r="R3154" s="1068">
        <f t="shared" si="329"/>
        <v>10000000</v>
      </c>
      <c r="S3154" s="827"/>
      <c r="T3154" s="822"/>
    </row>
    <row r="3155" spans="1:20" s="828" customFormat="1" ht="14.65" customHeight="1" x14ac:dyDescent="0.25">
      <c r="A3155" s="939" t="s">
        <v>70</v>
      </c>
      <c r="B3155" s="890" t="s">
        <v>452</v>
      </c>
      <c r="C3155" s="822" t="s">
        <v>355</v>
      </c>
      <c r="D3155" s="823">
        <v>70951</v>
      </c>
      <c r="E3155" s="907">
        <v>0</v>
      </c>
      <c r="F3155" s="890" t="s">
        <v>354</v>
      </c>
      <c r="G3155" s="896" t="s">
        <v>235</v>
      </c>
      <c r="H3155" s="921"/>
      <c r="I3155" s="921">
        <v>100000000</v>
      </c>
      <c r="J3155" s="921"/>
      <c r="K3155" s="921">
        <f t="shared" si="328"/>
        <v>100000000</v>
      </c>
      <c r="L3155" s="871"/>
      <c r="M3155" s="871">
        <v>100000000</v>
      </c>
      <c r="N3155" s="871"/>
      <c r="O3155" s="871"/>
      <c r="P3155" s="871"/>
      <c r="Q3155" s="871"/>
      <c r="R3155" s="1068">
        <f t="shared" si="329"/>
        <v>100000000</v>
      </c>
      <c r="S3155" s="827"/>
      <c r="T3155" s="822"/>
    </row>
    <row r="3156" spans="1:20" s="828" customFormat="1" ht="14.65" customHeight="1" x14ac:dyDescent="0.25">
      <c r="A3156" s="939" t="s">
        <v>70</v>
      </c>
      <c r="B3156" s="890" t="s">
        <v>469</v>
      </c>
      <c r="C3156" s="822" t="s">
        <v>162</v>
      </c>
      <c r="D3156" s="823">
        <v>70951</v>
      </c>
      <c r="E3156" s="907">
        <v>0</v>
      </c>
      <c r="F3156" s="890" t="s">
        <v>354</v>
      </c>
      <c r="G3156" s="896" t="s">
        <v>235</v>
      </c>
      <c r="H3156" s="921"/>
      <c r="I3156" s="921">
        <v>3000000</v>
      </c>
      <c r="J3156" s="921"/>
      <c r="K3156" s="921">
        <f t="shared" si="328"/>
        <v>3000000</v>
      </c>
      <c r="L3156" s="871"/>
      <c r="M3156" s="871">
        <v>3000000</v>
      </c>
      <c r="N3156" s="871"/>
      <c r="O3156" s="871"/>
      <c r="P3156" s="871"/>
      <c r="Q3156" s="871"/>
      <c r="R3156" s="1068">
        <f t="shared" si="329"/>
        <v>3000000</v>
      </c>
      <c r="S3156" s="827"/>
      <c r="T3156" s="822"/>
    </row>
    <row r="3157" spans="1:20" s="828" customFormat="1" ht="14.65" customHeight="1" x14ac:dyDescent="0.25">
      <c r="A3157" s="858" t="s">
        <v>70</v>
      </c>
      <c r="B3157" s="890" t="s">
        <v>467</v>
      </c>
      <c r="C3157" s="822" t="s">
        <v>163</v>
      </c>
      <c r="D3157" s="829">
        <v>70951</v>
      </c>
      <c r="E3157" s="907">
        <v>0</v>
      </c>
      <c r="F3157" s="890" t="s">
        <v>354</v>
      </c>
      <c r="G3157" s="896" t="s">
        <v>235</v>
      </c>
      <c r="H3157" s="921"/>
      <c r="I3157" s="921">
        <v>4000000</v>
      </c>
      <c r="J3157" s="921"/>
      <c r="K3157" s="921">
        <f t="shared" si="328"/>
        <v>4000000</v>
      </c>
      <c r="L3157" s="871"/>
      <c r="M3157" s="871">
        <v>4000000</v>
      </c>
      <c r="N3157" s="871"/>
      <c r="O3157" s="871"/>
      <c r="P3157" s="871"/>
      <c r="Q3157" s="871"/>
      <c r="R3157" s="1068">
        <f t="shared" si="329"/>
        <v>4000000</v>
      </c>
      <c r="S3157" s="827"/>
      <c r="T3157" s="822"/>
    </row>
    <row r="3158" spans="1:20" s="828" customFormat="1" ht="44.25" customHeight="1" x14ac:dyDescent="0.25">
      <c r="A3158" s="858" t="s">
        <v>70</v>
      </c>
      <c r="B3158" s="890" t="s">
        <v>453</v>
      </c>
      <c r="C3158" s="822" t="s">
        <v>678</v>
      </c>
      <c r="D3158" s="829">
        <v>70951</v>
      </c>
      <c r="E3158" s="907">
        <v>0</v>
      </c>
      <c r="F3158" s="890" t="s">
        <v>354</v>
      </c>
      <c r="G3158" s="896" t="s">
        <v>235</v>
      </c>
      <c r="H3158" s="921">
        <v>227394270</v>
      </c>
      <c r="I3158" s="921">
        <v>703000000</v>
      </c>
      <c r="J3158" s="921">
        <v>227394270</v>
      </c>
      <c r="K3158" s="921">
        <f t="shared" si="328"/>
        <v>500000000</v>
      </c>
      <c r="L3158" s="871"/>
      <c r="M3158" s="871">
        <v>500000000</v>
      </c>
      <c r="N3158" s="871"/>
      <c r="O3158" s="871">
        <v>227394270</v>
      </c>
      <c r="P3158" s="871">
        <f>Q3158-O3158</f>
        <v>205738162</v>
      </c>
      <c r="Q3158" s="871">
        <v>433132432</v>
      </c>
      <c r="R3158" s="1068">
        <f t="shared" si="329"/>
        <v>66867568</v>
      </c>
      <c r="S3158" s="827"/>
      <c r="T3158" s="990" t="s">
        <v>2209</v>
      </c>
    </row>
    <row r="3159" spans="1:20" s="828" customFormat="1" ht="14.65" customHeight="1" x14ac:dyDescent="0.25">
      <c r="A3159" s="858" t="s">
        <v>70</v>
      </c>
      <c r="B3159" s="890" t="s">
        <v>474</v>
      </c>
      <c r="C3159" s="822" t="s">
        <v>164</v>
      </c>
      <c r="D3159" s="829">
        <v>70951</v>
      </c>
      <c r="E3159" s="907">
        <v>0</v>
      </c>
      <c r="F3159" s="890" t="s">
        <v>354</v>
      </c>
      <c r="G3159" s="896" t="s">
        <v>235</v>
      </c>
      <c r="H3159" s="921"/>
      <c r="I3159" s="921">
        <v>10000000</v>
      </c>
      <c r="J3159" s="921"/>
      <c r="K3159" s="921">
        <f t="shared" si="328"/>
        <v>10000000</v>
      </c>
      <c r="L3159" s="871"/>
      <c r="M3159" s="871">
        <v>10000000</v>
      </c>
      <c r="N3159" s="871"/>
      <c r="O3159" s="871"/>
      <c r="P3159" s="871"/>
      <c r="Q3159" s="871"/>
      <c r="R3159" s="1068">
        <f t="shared" si="329"/>
        <v>10000000</v>
      </c>
      <c r="S3159" s="827"/>
      <c r="T3159" s="822"/>
    </row>
    <row r="3160" spans="1:20" s="828" customFormat="1" ht="14.65" customHeight="1" x14ac:dyDescent="0.25">
      <c r="A3160" s="858" t="s">
        <v>70</v>
      </c>
      <c r="B3160" s="887"/>
      <c r="C3160" s="833" t="s">
        <v>26</v>
      </c>
      <c r="D3160" s="887"/>
      <c r="E3160" s="897"/>
      <c r="F3160" s="887"/>
      <c r="G3160" s="898"/>
      <c r="H3160" s="988">
        <f t="shared" ref="H3160:Q3160" si="330">SUM(H3150:H3159)</f>
        <v>429111677</v>
      </c>
      <c r="I3160" s="988">
        <f t="shared" si="330"/>
        <v>3440000000</v>
      </c>
      <c r="J3160" s="988">
        <f t="shared" si="330"/>
        <v>429111677</v>
      </c>
      <c r="K3160" s="988">
        <f t="shared" si="330"/>
        <v>807000000</v>
      </c>
      <c r="L3160" s="768">
        <f t="shared" si="330"/>
        <v>1080000000</v>
      </c>
      <c r="M3160" s="768">
        <f t="shared" si="330"/>
        <v>1887000000</v>
      </c>
      <c r="N3160" s="768">
        <f t="shared" si="330"/>
        <v>150000000</v>
      </c>
      <c r="O3160" s="899">
        <f t="shared" si="330"/>
        <v>472838449</v>
      </c>
      <c r="P3160" s="899">
        <f t="shared" si="330"/>
        <v>232423457</v>
      </c>
      <c r="Q3160" s="899">
        <f t="shared" si="330"/>
        <v>705261906</v>
      </c>
      <c r="R3160" s="1095">
        <f t="shared" si="329"/>
        <v>1181738094</v>
      </c>
      <c r="S3160" s="908"/>
      <c r="T3160" s="1003"/>
    </row>
    <row r="3161" spans="1:20" s="828" customFormat="1" x14ac:dyDescent="0.25">
      <c r="B3161" s="888"/>
      <c r="C3161" s="1023"/>
      <c r="D3161" s="1023"/>
      <c r="E3161" s="1023"/>
      <c r="F3161" s="1023"/>
      <c r="G3161" s="1023"/>
      <c r="H3161" s="1052"/>
      <c r="I3161" s="1052"/>
      <c r="J3161" s="1052"/>
      <c r="K3161" s="1052"/>
      <c r="L3161" s="1052"/>
      <c r="M3161" s="1052"/>
      <c r="N3161" s="1052"/>
      <c r="O3161" s="1052"/>
      <c r="P3161" s="1052"/>
      <c r="Q3161" s="1052"/>
      <c r="R3161" s="1080"/>
      <c r="S3161" s="904"/>
    </row>
    <row r="3162" spans="1:20" s="828" customFormat="1" x14ac:dyDescent="0.25">
      <c r="B3162" s="888"/>
      <c r="C3162" s="1023"/>
      <c r="D3162" s="1023"/>
      <c r="E3162" s="1023"/>
      <c r="F3162" s="1023"/>
      <c r="G3162" s="1023"/>
      <c r="H3162" s="1052"/>
      <c r="I3162" s="1052"/>
      <c r="J3162" s="1052"/>
      <c r="K3162" s="1052"/>
      <c r="L3162" s="1052"/>
      <c r="M3162" s="1052"/>
      <c r="N3162" s="1052"/>
      <c r="O3162" s="1052"/>
      <c r="P3162" s="1052"/>
      <c r="Q3162" s="1052"/>
      <c r="R3162" s="1080"/>
      <c r="S3162" s="904"/>
    </row>
    <row r="3163" spans="1:20" x14ac:dyDescent="0.25">
      <c r="B3163" s="1238" t="s">
        <v>2128</v>
      </c>
      <c r="C3163" s="1238"/>
      <c r="D3163" s="1238"/>
      <c r="E3163" s="1238"/>
      <c r="F3163" s="1238"/>
      <c r="G3163" s="1238"/>
      <c r="H3163" s="1238"/>
      <c r="I3163" s="1238"/>
      <c r="J3163" s="1238"/>
      <c r="K3163" s="1238"/>
      <c r="L3163" s="1238"/>
      <c r="M3163" s="1238"/>
      <c r="N3163" s="1238"/>
      <c r="O3163" s="1238"/>
      <c r="P3163" s="1238"/>
      <c r="Q3163" s="1238"/>
      <c r="R3163" s="1238"/>
      <c r="S3163" s="1238"/>
    </row>
    <row r="3164" spans="1:20" x14ac:dyDescent="0.25">
      <c r="B3164" s="881" t="s">
        <v>1884</v>
      </c>
      <c r="C3164" s="882"/>
      <c r="D3164" s="883"/>
      <c r="E3164" s="883"/>
      <c r="F3164" s="883"/>
      <c r="G3164" s="883"/>
      <c r="H3164" s="884"/>
      <c r="I3164" s="884"/>
      <c r="J3164" s="884"/>
      <c r="K3164" s="884"/>
      <c r="L3164" s="884"/>
      <c r="M3164" s="885"/>
      <c r="N3164" s="884"/>
      <c r="O3164" s="884"/>
      <c r="P3164" s="884"/>
      <c r="Q3164" s="884"/>
      <c r="R3164" s="1074"/>
      <c r="S3164" s="886"/>
    </row>
    <row r="3165" spans="1:20" s="802" customFormat="1" ht="30" x14ac:dyDescent="0.25">
      <c r="B3165" s="1234" t="s">
        <v>970</v>
      </c>
      <c r="C3165" s="1239" t="s">
        <v>938</v>
      </c>
      <c r="D3165" s="1236" t="s">
        <v>1024</v>
      </c>
      <c r="E3165" s="1230" t="s">
        <v>1025</v>
      </c>
      <c r="F3165" s="1236" t="s">
        <v>1026</v>
      </c>
      <c r="G3165" s="1232" t="s">
        <v>1027</v>
      </c>
      <c r="H3165" s="803" t="s">
        <v>1862</v>
      </c>
      <c r="I3165" s="804" t="s">
        <v>1833</v>
      </c>
      <c r="J3165" s="803" t="s">
        <v>1862</v>
      </c>
      <c r="K3165" s="1228" t="s">
        <v>1948</v>
      </c>
      <c r="L3165" s="1228" t="s">
        <v>1947</v>
      </c>
      <c r="M3165" s="805" t="s">
        <v>1818</v>
      </c>
      <c r="N3165" s="1228" t="s">
        <v>1819</v>
      </c>
      <c r="O3165" s="806" t="s">
        <v>2115</v>
      </c>
      <c r="P3165" s="1090" t="s">
        <v>2135</v>
      </c>
      <c r="Q3165" s="1090" t="s">
        <v>2136</v>
      </c>
      <c r="R3165" s="1065" t="s">
        <v>2132</v>
      </c>
      <c r="S3165" s="807" t="s">
        <v>1850</v>
      </c>
      <c r="T3165" s="1110" t="s">
        <v>1028</v>
      </c>
    </row>
    <row r="3166" spans="1:20" s="802" customFormat="1" x14ac:dyDescent="0.25">
      <c r="B3166" s="1235"/>
      <c r="C3166" s="1240"/>
      <c r="D3166" s="1237"/>
      <c r="E3166" s="1231"/>
      <c r="F3166" s="1237"/>
      <c r="G3166" s="1233"/>
      <c r="H3166" s="808"/>
      <c r="I3166" s="808" t="s">
        <v>939</v>
      </c>
      <c r="J3166" s="808"/>
      <c r="K3166" s="1229"/>
      <c r="L3166" s="1229"/>
      <c r="M3166" s="809" t="s">
        <v>939</v>
      </c>
      <c r="N3166" s="1229"/>
      <c r="O3166" s="808" t="s">
        <v>939</v>
      </c>
      <c r="P3166" s="808" t="s">
        <v>939</v>
      </c>
      <c r="Q3166" s="808" t="s">
        <v>939</v>
      </c>
      <c r="R3166" s="1066" t="s">
        <v>939</v>
      </c>
      <c r="S3166" s="810"/>
      <c r="T3166" s="1107"/>
    </row>
    <row r="3167" spans="1:20" s="831" customFormat="1" x14ac:dyDescent="0.25">
      <c r="A3167" s="858" t="s">
        <v>1810</v>
      </c>
      <c r="B3167" s="825" t="s">
        <v>25</v>
      </c>
      <c r="C3167" s="822" t="s">
        <v>59</v>
      </c>
      <c r="D3167" s="829">
        <v>70951</v>
      </c>
      <c r="E3167" s="968">
        <v>0</v>
      </c>
      <c r="F3167" s="816">
        <v>23540000</v>
      </c>
      <c r="G3167" s="817" t="s">
        <v>266</v>
      </c>
      <c r="H3167" s="1006"/>
      <c r="I3167" s="1006">
        <v>11833</v>
      </c>
      <c r="J3167" s="1006"/>
      <c r="K3167" s="921">
        <f t="shared" ref="K3167:K3174" si="331">M3167-L3167</f>
        <v>11833</v>
      </c>
      <c r="L3167" s="830"/>
      <c r="M3167" s="826">
        <v>11833</v>
      </c>
      <c r="N3167" s="830"/>
      <c r="O3167" s="830"/>
      <c r="P3167" s="830"/>
      <c r="Q3167" s="830"/>
      <c r="R3167" s="1068"/>
      <c r="S3167" s="820"/>
      <c r="T3167" s="1109"/>
    </row>
    <row r="3168" spans="1:20" s="831" customFormat="1" x14ac:dyDescent="0.25">
      <c r="A3168" s="858" t="s">
        <v>1810</v>
      </c>
      <c r="B3168" s="812" t="s">
        <v>2</v>
      </c>
      <c r="C3168" s="822" t="s">
        <v>60</v>
      </c>
      <c r="D3168" s="829">
        <v>70951</v>
      </c>
      <c r="E3168" s="968">
        <v>0</v>
      </c>
      <c r="F3168" s="816">
        <v>23540000</v>
      </c>
      <c r="G3168" s="817" t="s">
        <v>266</v>
      </c>
      <c r="H3168" s="1006"/>
      <c r="I3168" s="1006">
        <v>1667</v>
      </c>
      <c r="J3168" s="1006"/>
      <c r="K3168" s="921">
        <f t="shared" si="331"/>
        <v>1667</v>
      </c>
      <c r="L3168" s="830"/>
      <c r="M3168" s="826">
        <v>1667</v>
      </c>
      <c r="N3168" s="830"/>
      <c r="O3168" s="830"/>
      <c r="P3168" s="830"/>
      <c r="Q3168" s="830"/>
      <c r="R3168" s="1068"/>
      <c r="S3168" s="820"/>
      <c r="T3168" s="1105"/>
    </row>
    <row r="3169" spans="1:20" s="831" customFormat="1" x14ac:dyDescent="0.25">
      <c r="A3169" s="858" t="s">
        <v>1810</v>
      </c>
      <c r="B3169" s="812" t="s">
        <v>3</v>
      </c>
      <c r="C3169" s="822" t="s">
        <v>4</v>
      </c>
      <c r="D3169" s="829">
        <v>70951</v>
      </c>
      <c r="E3169" s="968">
        <v>0</v>
      </c>
      <c r="F3169" s="816">
        <v>23540000</v>
      </c>
      <c r="G3169" s="817" t="s">
        <v>266</v>
      </c>
      <c r="H3169" s="1006"/>
      <c r="I3169" s="1006">
        <v>28000</v>
      </c>
      <c r="J3169" s="1006"/>
      <c r="K3169" s="921">
        <f t="shared" si="331"/>
        <v>23000</v>
      </c>
      <c r="L3169" s="830"/>
      <c r="M3169" s="826">
        <v>23000</v>
      </c>
      <c r="N3169" s="830"/>
      <c r="O3169" s="830"/>
      <c r="P3169" s="830"/>
      <c r="Q3169" s="830"/>
      <c r="R3169" s="1068"/>
      <c r="S3169" s="820"/>
      <c r="T3169" s="1105"/>
    </row>
    <row r="3170" spans="1:20" x14ac:dyDescent="0.25">
      <c r="A3170" s="858" t="s">
        <v>1810</v>
      </c>
      <c r="B3170" s="812" t="s">
        <v>71</v>
      </c>
      <c r="C3170" s="822" t="s">
        <v>72</v>
      </c>
      <c r="D3170" s="829">
        <v>70951</v>
      </c>
      <c r="E3170" s="968">
        <v>0</v>
      </c>
      <c r="F3170" s="816">
        <v>23540000</v>
      </c>
      <c r="G3170" s="817" t="s">
        <v>266</v>
      </c>
      <c r="H3170" s="1006"/>
      <c r="I3170" s="1006">
        <v>233666</v>
      </c>
      <c r="J3170" s="1006"/>
      <c r="K3170" s="921">
        <f t="shared" si="331"/>
        <v>113666</v>
      </c>
      <c r="L3170" s="830"/>
      <c r="M3170" s="826">
        <v>113666</v>
      </c>
      <c r="N3170" s="830"/>
      <c r="O3170" s="830"/>
      <c r="P3170" s="830"/>
      <c r="Q3170" s="830"/>
      <c r="R3170" s="1068"/>
      <c r="S3170" s="820"/>
      <c r="T3170" s="1104"/>
    </row>
    <row r="3171" spans="1:20" x14ac:dyDescent="0.25">
      <c r="A3171" s="858" t="s">
        <v>1810</v>
      </c>
      <c r="B3171" s="812" t="s">
        <v>32</v>
      </c>
      <c r="C3171" s="822" t="s">
        <v>440</v>
      </c>
      <c r="D3171" s="829">
        <v>70951</v>
      </c>
      <c r="E3171" s="968">
        <v>0</v>
      </c>
      <c r="F3171" s="816">
        <v>23540000</v>
      </c>
      <c r="G3171" s="817" t="s">
        <v>266</v>
      </c>
      <c r="H3171" s="1006"/>
      <c r="I3171" s="1006">
        <v>9167</v>
      </c>
      <c r="J3171" s="1006"/>
      <c r="K3171" s="921">
        <f t="shared" si="331"/>
        <v>9167</v>
      </c>
      <c r="L3171" s="830"/>
      <c r="M3171" s="826">
        <v>9167</v>
      </c>
      <c r="N3171" s="830"/>
      <c r="O3171" s="830"/>
      <c r="P3171" s="830"/>
      <c r="Q3171" s="830"/>
      <c r="R3171" s="1068"/>
      <c r="S3171" s="820"/>
      <c r="T3171" s="1104"/>
    </row>
    <row r="3172" spans="1:20" x14ac:dyDescent="0.25">
      <c r="A3172" s="858" t="s">
        <v>1810</v>
      </c>
      <c r="B3172" s="812" t="s">
        <v>7</v>
      </c>
      <c r="C3172" s="822" t="s">
        <v>8</v>
      </c>
      <c r="D3172" s="829">
        <v>70951</v>
      </c>
      <c r="E3172" s="968">
        <v>0</v>
      </c>
      <c r="F3172" s="816">
        <v>23540000</v>
      </c>
      <c r="G3172" s="817" t="s">
        <v>266</v>
      </c>
      <c r="H3172" s="1006"/>
      <c r="I3172" s="1006">
        <v>5000</v>
      </c>
      <c r="J3172" s="1006"/>
      <c r="K3172" s="921">
        <f t="shared" si="331"/>
        <v>5000</v>
      </c>
      <c r="L3172" s="830"/>
      <c r="M3172" s="826">
        <v>5000</v>
      </c>
      <c r="N3172" s="830"/>
      <c r="O3172" s="830"/>
      <c r="P3172" s="830"/>
      <c r="Q3172" s="830"/>
      <c r="R3172" s="1068"/>
      <c r="S3172" s="820"/>
      <c r="T3172" s="1104"/>
    </row>
    <row r="3173" spans="1:20" x14ac:dyDescent="0.25">
      <c r="A3173" s="858" t="s">
        <v>1810</v>
      </c>
      <c r="B3173" s="812" t="s">
        <v>19</v>
      </c>
      <c r="C3173" s="822" t="s">
        <v>20</v>
      </c>
      <c r="D3173" s="829">
        <v>70951</v>
      </c>
      <c r="E3173" s="968">
        <v>0</v>
      </c>
      <c r="F3173" s="816">
        <v>23540000</v>
      </c>
      <c r="G3173" s="817" t="s">
        <v>266</v>
      </c>
      <c r="H3173" s="1006"/>
      <c r="I3173" s="1006">
        <v>667</v>
      </c>
      <c r="J3173" s="1006"/>
      <c r="K3173" s="921">
        <f t="shared" si="331"/>
        <v>667</v>
      </c>
      <c r="L3173" s="830"/>
      <c r="M3173" s="826">
        <v>667</v>
      </c>
      <c r="N3173" s="830"/>
      <c r="O3173" s="830"/>
      <c r="P3173" s="830"/>
      <c r="Q3173" s="830"/>
      <c r="R3173" s="1068"/>
      <c r="S3173" s="820"/>
      <c r="T3173" s="1104"/>
    </row>
    <row r="3174" spans="1:20" x14ac:dyDescent="0.25">
      <c r="A3174" s="858" t="s">
        <v>1810</v>
      </c>
      <c r="B3174" s="812" t="s">
        <v>37</v>
      </c>
      <c r="C3174" s="822" t="s">
        <v>38</v>
      </c>
      <c r="D3174" s="829">
        <v>70951</v>
      </c>
      <c r="E3174" s="968">
        <v>0</v>
      </c>
      <c r="F3174" s="816">
        <v>23540000</v>
      </c>
      <c r="G3174" s="817" t="s">
        <v>266</v>
      </c>
      <c r="H3174" s="1006"/>
      <c r="I3174" s="1006">
        <v>10000</v>
      </c>
      <c r="J3174" s="1006"/>
      <c r="K3174" s="921">
        <f t="shared" si="331"/>
        <v>10000</v>
      </c>
      <c r="L3174" s="830"/>
      <c r="M3174" s="826">
        <v>10000</v>
      </c>
      <c r="N3174" s="830"/>
      <c r="O3174" s="830"/>
      <c r="P3174" s="830"/>
      <c r="Q3174" s="830"/>
      <c r="R3174" s="1068"/>
      <c r="S3174" s="820"/>
      <c r="T3174" s="1104"/>
    </row>
    <row r="3175" spans="1:20" x14ac:dyDescent="0.25">
      <c r="A3175" s="858" t="s">
        <v>1810</v>
      </c>
      <c r="B3175" s="860"/>
      <c r="C3175" s="833" t="s">
        <v>312</v>
      </c>
      <c r="D3175" s="861"/>
      <c r="E3175" s="862"/>
      <c r="F3175" s="863"/>
      <c r="G3175" s="916"/>
      <c r="H3175" s="905">
        <v>87500</v>
      </c>
      <c r="I3175" s="905">
        <f>SUM(I3167:I3174)</f>
        <v>300000</v>
      </c>
      <c r="J3175" s="905">
        <v>87500</v>
      </c>
      <c r="K3175" s="905">
        <f>SUM(K3167:K3174)</f>
        <v>175000</v>
      </c>
      <c r="L3175" s="837"/>
      <c r="M3175" s="838">
        <f>SUM(M3167:M3174)</f>
        <v>175000</v>
      </c>
      <c r="N3175" s="837"/>
      <c r="O3175" s="959">
        <v>100000</v>
      </c>
      <c r="P3175" s="959">
        <f>Q3175-O3175</f>
        <v>37500</v>
      </c>
      <c r="Q3175" s="959">
        <v>137500</v>
      </c>
      <c r="R3175" s="1069">
        <f t="shared" ref="R3175" si="332">M3175-O3175</f>
        <v>75000</v>
      </c>
      <c r="S3175" s="840"/>
      <c r="T3175" s="1106"/>
    </row>
    <row r="3176" spans="1:20" x14ac:dyDescent="0.25">
      <c r="A3176" s="858"/>
      <c r="C3176" s="842"/>
      <c r="G3176" s="917"/>
      <c r="H3176" s="910"/>
      <c r="I3176" s="910"/>
      <c r="J3176" s="910"/>
      <c r="K3176" s="910"/>
      <c r="L3176" s="846"/>
      <c r="M3176" s="847"/>
      <c r="N3176" s="846"/>
      <c r="O3176" s="847"/>
      <c r="P3176" s="847"/>
      <c r="Q3176" s="847"/>
      <c r="R3176" s="1072"/>
      <c r="S3176" s="848"/>
    </row>
    <row r="3177" spans="1:20" x14ac:dyDescent="0.25">
      <c r="A3177" s="858"/>
      <c r="C3177" s="842"/>
      <c r="G3177" s="917"/>
      <c r="H3177" s="910"/>
      <c r="I3177" s="910"/>
      <c r="J3177" s="910"/>
      <c r="K3177" s="910"/>
      <c r="L3177" s="846"/>
      <c r="M3177" s="847"/>
      <c r="N3177" s="846"/>
      <c r="O3177" s="847"/>
      <c r="P3177" s="847"/>
      <c r="Q3177" s="847"/>
      <c r="R3177" s="1072"/>
      <c r="S3177" s="848"/>
    </row>
    <row r="3178" spans="1:20" x14ac:dyDescent="0.25">
      <c r="A3178" s="858"/>
      <c r="C3178" s="842"/>
      <c r="G3178" s="917"/>
      <c r="H3178" s="910"/>
      <c r="I3178" s="910"/>
      <c r="J3178" s="910"/>
      <c r="K3178" s="910"/>
      <c r="L3178" s="846"/>
      <c r="M3178" s="847"/>
      <c r="N3178" s="846"/>
      <c r="O3178" s="847"/>
      <c r="P3178" s="847"/>
      <c r="Q3178" s="847"/>
      <c r="R3178" s="1072"/>
      <c r="S3178" s="848"/>
    </row>
    <row r="3179" spans="1:20" x14ac:dyDescent="0.25">
      <c r="A3179" s="858"/>
      <c r="C3179" s="842"/>
      <c r="G3179" s="917"/>
      <c r="H3179" s="910"/>
      <c r="I3179" s="910"/>
      <c r="J3179" s="910"/>
      <c r="K3179" s="910"/>
      <c r="L3179" s="846"/>
      <c r="M3179" s="847"/>
      <c r="N3179" s="846"/>
      <c r="O3179" s="847"/>
      <c r="P3179" s="847"/>
      <c r="Q3179" s="847"/>
      <c r="R3179" s="1072"/>
      <c r="S3179" s="848"/>
    </row>
    <row r="3180" spans="1:20" x14ac:dyDescent="0.25">
      <c r="A3180" s="858"/>
      <c r="C3180" s="842"/>
      <c r="G3180" s="917"/>
      <c r="H3180" s="910"/>
      <c r="I3180" s="910"/>
      <c r="J3180" s="910"/>
      <c r="K3180" s="910"/>
      <c r="L3180" s="846"/>
      <c r="M3180" s="847"/>
      <c r="N3180" s="846"/>
      <c r="O3180" s="847"/>
      <c r="P3180" s="847"/>
      <c r="Q3180" s="847"/>
      <c r="R3180" s="1072"/>
      <c r="S3180" s="848"/>
    </row>
    <row r="3181" spans="1:20" x14ac:dyDescent="0.25">
      <c r="A3181" s="858"/>
      <c r="C3181" s="842"/>
      <c r="G3181" s="917"/>
      <c r="H3181" s="910"/>
      <c r="I3181" s="910"/>
      <c r="J3181" s="910"/>
      <c r="K3181" s="910"/>
      <c r="L3181" s="846"/>
      <c r="M3181" s="847"/>
      <c r="N3181" s="846"/>
      <c r="O3181" s="846"/>
      <c r="P3181" s="846"/>
      <c r="Q3181" s="846"/>
      <c r="S3181" s="848"/>
    </row>
    <row r="3182" spans="1:20" x14ac:dyDescent="0.25">
      <c r="B3182" s="1238" t="s">
        <v>2128</v>
      </c>
      <c r="C3182" s="1238"/>
      <c r="D3182" s="1238"/>
      <c r="E3182" s="1238"/>
      <c r="F3182" s="1238"/>
      <c r="G3182" s="1238"/>
      <c r="H3182" s="1238"/>
      <c r="I3182" s="1238"/>
      <c r="J3182" s="1238"/>
      <c r="K3182" s="1238"/>
      <c r="L3182" s="1238"/>
      <c r="M3182" s="1238"/>
      <c r="N3182" s="1238"/>
      <c r="O3182" s="1238"/>
      <c r="P3182" s="1238"/>
      <c r="Q3182" s="1238"/>
      <c r="R3182" s="1238"/>
      <c r="S3182" s="1238"/>
    </row>
    <row r="3183" spans="1:20" x14ac:dyDescent="0.25">
      <c r="B3183" s="881" t="s">
        <v>1638</v>
      </c>
      <c r="C3183" s="882"/>
      <c r="D3183" s="883"/>
      <c r="E3183" s="883"/>
      <c r="F3183" s="883"/>
      <c r="G3183" s="883"/>
      <c r="H3183" s="884"/>
      <c r="I3183" s="884"/>
      <c r="J3183" s="884"/>
      <c r="K3183" s="884"/>
      <c r="L3183" s="884"/>
      <c r="M3183" s="885"/>
      <c r="N3183" s="884"/>
      <c r="O3183" s="884"/>
      <c r="P3183" s="884"/>
      <c r="Q3183" s="884"/>
      <c r="R3183" s="1074"/>
      <c r="S3183" s="886"/>
    </row>
    <row r="3184" spans="1:20" s="802" customFormat="1" ht="30" x14ac:dyDescent="0.25">
      <c r="B3184" s="1234" t="s">
        <v>970</v>
      </c>
      <c r="C3184" s="1239" t="s">
        <v>938</v>
      </c>
      <c r="D3184" s="1236" t="s">
        <v>1024</v>
      </c>
      <c r="E3184" s="1230" t="s">
        <v>1025</v>
      </c>
      <c r="F3184" s="1236" t="s">
        <v>1026</v>
      </c>
      <c r="G3184" s="1232" t="s">
        <v>1027</v>
      </c>
      <c r="H3184" s="803" t="s">
        <v>1862</v>
      </c>
      <c r="I3184" s="804" t="s">
        <v>1833</v>
      </c>
      <c r="J3184" s="803" t="s">
        <v>1862</v>
      </c>
      <c r="K3184" s="1228" t="s">
        <v>1948</v>
      </c>
      <c r="L3184" s="1228" t="s">
        <v>1947</v>
      </c>
      <c r="M3184" s="805" t="s">
        <v>1818</v>
      </c>
      <c r="N3184" s="1228" t="s">
        <v>1819</v>
      </c>
      <c r="O3184" s="806" t="s">
        <v>2115</v>
      </c>
      <c r="P3184" s="1090" t="s">
        <v>2135</v>
      </c>
      <c r="Q3184" s="1090" t="s">
        <v>2136</v>
      </c>
      <c r="R3184" s="1065" t="s">
        <v>2132</v>
      </c>
      <c r="S3184" s="807" t="s">
        <v>1850</v>
      </c>
      <c r="T3184" s="1110" t="s">
        <v>1028</v>
      </c>
    </row>
    <row r="3185" spans="1:20" s="802" customFormat="1" x14ac:dyDescent="0.25">
      <c r="B3185" s="1235"/>
      <c r="C3185" s="1240"/>
      <c r="D3185" s="1237"/>
      <c r="E3185" s="1231"/>
      <c r="F3185" s="1237"/>
      <c r="G3185" s="1233"/>
      <c r="H3185" s="808"/>
      <c r="I3185" s="808" t="s">
        <v>939</v>
      </c>
      <c r="J3185" s="808"/>
      <c r="K3185" s="1229"/>
      <c r="L3185" s="1229"/>
      <c r="M3185" s="809" t="s">
        <v>939</v>
      </c>
      <c r="N3185" s="1229"/>
      <c r="O3185" s="808" t="s">
        <v>939</v>
      </c>
      <c r="P3185" s="808" t="s">
        <v>939</v>
      </c>
      <c r="Q3185" s="808" t="s">
        <v>939</v>
      </c>
      <c r="R3185" s="1066" t="s">
        <v>939</v>
      </c>
      <c r="S3185" s="810"/>
      <c r="T3185" s="1107"/>
    </row>
    <row r="3186" spans="1:20" x14ac:dyDescent="0.25">
      <c r="A3186" s="858" t="s">
        <v>302</v>
      </c>
      <c r="B3186" s="812" t="s">
        <v>24</v>
      </c>
      <c r="C3186" s="813" t="s">
        <v>290</v>
      </c>
      <c r="D3186" s="814" t="s">
        <v>1</v>
      </c>
      <c r="E3186" s="968">
        <v>0</v>
      </c>
      <c r="F3186" s="816">
        <v>23540000</v>
      </c>
      <c r="G3186" s="817" t="s">
        <v>266</v>
      </c>
      <c r="H3186" s="1007">
        <v>381344662</v>
      </c>
      <c r="I3186" s="1007">
        <v>1120000000</v>
      </c>
      <c r="J3186" s="1007">
        <v>381344662</v>
      </c>
      <c r="K3186" s="1008">
        <f t="shared" ref="K3186:K3206" si="333">M3186-L3186</f>
        <v>1000000000</v>
      </c>
      <c r="L3186" s="818"/>
      <c r="M3186" s="819">
        <v>1000000000</v>
      </c>
      <c r="N3186" s="818"/>
      <c r="O3186" s="818">
        <v>487831256</v>
      </c>
      <c r="P3186" s="818">
        <f>Q3186-O3186</f>
        <v>201957459.69000006</v>
      </c>
      <c r="Q3186" s="818">
        <v>689788715.69000006</v>
      </c>
      <c r="R3186" s="1068">
        <f>M3186-Q3186</f>
        <v>310211284.30999994</v>
      </c>
      <c r="S3186" s="909"/>
      <c r="T3186" s="1117"/>
    </row>
    <row r="3187" spans="1:20" x14ac:dyDescent="0.25">
      <c r="A3187" s="858" t="s">
        <v>302</v>
      </c>
      <c r="B3187" s="825" t="s">
        <v>25</v>
      </c>
      <c r="C3187" s="822" t="s">
        <v>59</v>
      </c>
      <c r="D3187" s="829" t="s">
        <v>303</v>
      </c>
      <c r="E3187" s="968">
        <v>0</v>
      </c>
      <c r="F3187" s="816">
        <v>23540000</v>
      </c>
      <c r="G3187" s="817" t="s">
        <v>266</v>
      </c>
      <c r="H3187" s="1006">
        <v>1000000</v>
      </c>
      <c r="I3187" s="1006">
        <v>4000000</v>
      </c>
      <c r="J3187" s="1006">
        <v>1000000</v>
      </c>
      <c r="K3187" s="921">
        <f t="shared" si="333"/>
        <v>4000000</v>
      </c>
      <c r="L3187" s="830"/>
      <c r="M3187" s="826">
        <v>4000000</v>
      </c>
      <c r="N3187" s="830"/>
      <c r="O3187" s="830">
        <v>2000000</v>
      </c>
      <c r="P3187" s="830">
        <f>Q3187-O3187</f>
        <v>795000</v>
      </c>
      <c r="Q3187" s="830">
        <v>2795000</v>
      </c>
      <c r="R3187" s="1068">
        <f t="shared" ref="R3187:R3207" si="334">M3187-Q3187</f>
        <v>1205000</v>
      </c>
      <c r="S3187" s="820"/>
      <c r="T3187" s="1104"/>
    </row>
    <row r="3188" spans="1:20" x14ac:dyDescent="0.25">
      <c r="A3188" s="858" t="s">
        <v>302</v>
      </c>
      <c r="B3188" s="812" t="s">
        <v>2</v>
      </c>
      <c r="C3188" s="822" t="s">
        <v>60</v>
      </c>
      <c r="D3188" s="829" t="s">
        <v>303</v>
      </c>
      <c r="E3188" s="968">
        <v>0</v>
      </c>
      <c r="F3188" s="816">
        <v>23540000</v>
      </c>
      <c r="G3188" s="817" t="s">
        <v>266</v>
      </c>
      <c r="H3188" s="1006">
        <v>3000000</v>
      </c>
      <c r="I3188" s="1006">
        <v>6700000</v>
      </c>
      <c r="J3188" s="1006">
        <v>3000000</v>
      </c>
      <c r="K3188" s="921">
        <f t="shared" si="333"/>
        <v>6200000</v>
      </c>
      <c r="L3188" s="830"/>
      <c r="M3188" s="826">
        <v>6200000</v>
      </c>
      <c r="N3188" s="830"/>
      <c r="O3188" s="830">
        <v>2000000</v>
      </c>
      <c r="P3188" s="830">
        <f t="shared" ref="P3188:P3196" si="335">Q3188-O3188</f>
        <v>0</v>
      </c>
      <c r="Q3188" s="830">
        <v>2000000</v>
      </c>
      <c r="R3188" s="1068">
        <f t="shared" si="334"/>
        <v>4200000</v>
      </c>
      <c r="S3188" s="820"/>
      <c r="T3188" s="1104"/>
    </row>
    <row r="3189" spans="1:20" x14ac:dyDescent="0.25">
      <c r="A3189" s="858" t="s">
        <v>302</v>
      </c>
      <c r="B3189" s="812" t="s">
        <v>67</v>
      </c>
      <c r="C3189" s="822" t="s">
        <v>92</v>
      </c>
      <c r="D3189" s="829" t="s">
        <v>303</v>
      </c>
      <c r="E3189" s="968">
        <v>0</v>
      </c>
      <c r="F3189" s="816">
        <v>23510200</v>
      </c>
      <c r="G3189" s="817" t="s">
        <v>266</v>
      </c>
      <c r="H3189" s="1006"/>
      <c r="I3189" s="1006">
        <v>300000</v>
      </c>
      <c r="J3189" s="1006"/>
      <c r="K3189" s="921">
        <f t="shared" si="333"/>
        <v>300000</v>
      </c>
      <c r="L3189" s="830"/>
      <c r="M3189" s="826">
        <v>300000</v>
      </c>
      <c r="N3189" s="830"/>
      <c r="O3189" s="830"/>
      <c r="P3189" s="830">
        <f t="shared" si="335"/>
        <v>300000</v>
      </c>
      <c r="Q3189" s="830">
        <v>300000</v>
      </c>
      <c r="R3189" s="1068">
        <f t="shared" si="334"/>
        <v>0</v>
      </c>
      <c r="S3189" s="820"/>
      <c r="T3189" s="1104"/>
    </row>
    <row r="3190" spans="1:20" x14ac:dyDescent="0.25">
      <c r="A3190" s="858" t="s">
        <v>302</v>
      </c>
      <c r="B3190" s="812" t="s">
        <v>95</v>
      </c>
      <c r="C3190" s="822" t="s">
        <v>96</v>
      </c>
      <c r="D3190" s="829" t="s">
        <v>303</v>
      </c>
      <c r="E3190" s="968">
        <v>0</v>
      </c>
      <c r="F3190" s="816">
        <v>23510200</v>
      </c>
      <c r="G3190" s="817" t="s">
        <v>266</v>
      </c>
      <c r="H3190" s="1006"/>
      <c r="I3190" s="1006">
        <v>100000</v>
      </c>
      <c r="J3190" s="1006"/>
      <c r="K3190" s="921">
        <f t="shared" si="333"/>
        <v>100000</v>
      </c>
      <c r="L3190" s="830"/>
      <c r="M3190" s="826">
        <v>100000</v>
      </c>
      <c r="N3190" s="830"/>
      <c r="O3190" s="830"/>
      <c r="P3190" s="830">
        <f t="shared" si="335"/>
        <v>0</v>
      </c>
      <c r="Q3190" s="830"/>
      <c r="R3190" s="1068">
        <f t="shared" si="334"/>
        <v>100000</v>
      </c>
      <c r="S3190" s="820"/>
      <c r="T3190" s="1104"/>
    </row>
    <row r="3191" spans="1:20" x14ac:dyDescent="0.25">
      <c r="A3191" s="858" t="s">
        <v>302</v>
      </c>
      <c r="B3191" s="812" t="s">
        <v>3</v>
      </c>
      <c r="C3191" s="822" t="s">
        <v>4</v>
      </c>
      <c r="D3191" s="829" t="s">
        <v>303</v>
      </c>
      <c r="E3191" s="968">
        <v>0</v>
      </c>
      <c r="F3191" s="816">
        <v>23510200</v>
      </c>
      <c r="G3191" s="817" t="s">
        <v>266</v>
      </c>
      <c r="H3191" s="1006">
        <v>2000000</v>
      </c>
      <c r="I3191" s="1006">
        <v>5000000</v>
      </c>
      <c r="J3191" s="1006">
        <v>2000000</v>
      </c>
      <c r="K3191" s="921">
        <f t="shared" si="333"/>
        <v>3000000</v>
      </c>
      <c r="L3191" s="830"/>
      <c r="M3191" s="826">
        <v>3000000</v>
      </c>
      <c r="N3191" s="830"/>
      <c r="O3191" s="830">
        <v>1000000</v>
      </c>
      <c r="P3191" s="830">
        <f t="shared" si="335"/>
        <v>0</v>
      </c>
      <c r="Q3191" s="830">
        <v>1000000</v>
      </c>
      <c r="R3191" s="1068">
        <f t="shared" si="334"/>
        <v>2000000</v>
      </c>
      <c r="S3191" s="820"/>
      <c r="T3191" s="1104"/>
    </row>
    <row r="3192" spans="1:20" x14ac:dyDescent="0.25">
      <c r="A3192" s="858" t="s">
        <v>302</v>
      </c>
      <c r="B3192" s="812" t="s">
        <v>52</v>
      </c>
      <c r="C3192" s="822" t="s">
        <v>53</v>
      </c>
      <c r="D3192" s="829" t="s">
        <v>303</v>
      </c>
      <c r="E3192" s="968">
        <v>0</v>
      </c>
      <c r="F3192" s="816">
        <v>23540000</v>
      </c>
      <c r="G3192" s="817" t="s">
        <v>266</v>
      </c>
      <c r="H3192" s="1006"/>
      <c r="I3192" s="1006">
        <v>6000000</v>
      </c>
      <c r="J3192" s="1006"/>
      <c r="K3192" s="921">
        <f t="shared" si="333"/>
        <v>6000000</v>
      </c>
      <c r="L3192" s="830"/>
      <c r="M3192" s="826">
        <v>6000000</v>
      </c>
      <c r="N3192" s="830"/>
      <c r="O3192" s="830">
        <v>2000000</v>
      </c>
      <c r="P3192" s="830">
        <f t="shared" si="335"/>
        <v>0</v>
      </c>
      <c r="Q3192" s="830">
        <v>2000000</v>
      </c>
      <c r="R3192" s="1068">
        <f t="shared" si="334"/>
        <v>4000000</v>
      </c>
      <c r="S3192" s="820"/>
      <c r="T3192" s="1104"/>
    </row>
    <row r="3193" spans="1:20" x14ac:dyDescent="0.25">
      <c r="A3193" s="858" t="s">
        <v>302</v>
      </c>
      <c r="B3193" s="812" t="s">
        <v>71</v>
      </c>
      <c r="C3193" s="822" t="s">
        <v>72</v>
      </c>
      <c r="D3193" s="829" t="s">
        <v>303</v>
      </c>
      <c r="E3193" s="968">
        <v>0</v>
      </c>
      <c r="F3193" s="816">
        <v>23540000</v>
      </c>
      <c r="G3193" s="817" t="s">
        <v>266</v>
      </c>
      <c r="H3193" s="1006">
        <v>19735900</v>
      </c>
      <c r="I3193" s="1006">
        <v>20250000</v>
      </c>
      <c r="J3193" s="1006">
        <v>19735900</v>
      </c>
      <c r="K3193" s="921">
        <f t="shared" si="333"/>
        <v>20250000</v>
      </c>
      <c r="L3193" s="1006"/>
      <c r="M3193" s="921">
        <v>20250000</v>
      </c>
      <c r="N3193" s="1006"/>
      <c r="O3193" s="1006">
        <v>19735900</v>
      </c>
      <c r="P3193" s="830">
        <f t="shared" si="335"/>
        <v>0</v>
      </c>
      <c r="Q3193" s="1006">
        <v>19735900</v>
      </c>
      <c r="R3193" s="1068">
        <f t="shared" si="334"/>
        <v>514100</v>
      </c>
      <c r="S3193" s="820"/>
      <c r="T3193" s="1104"/>
    </row>
    <row r="3194" spans="1:20" x14ac:dyDescent="0.25">
      <c r="A3194" s="858" t="s">
        <v>302</v>
      </c>
      <c r="B3194" s="812" t="s">
        <v>32</v>
      </c>
      <c r="C3194" s="822" t="s">
        <v>33</v>
      </c>
      <c r="D3194" s="829" t="s">
        <v>303</v>
      </c>
      <c r="E3194" s="968">
        <v>0</v>
      </c>
      <c r="F3194" s="816">
        <v>23510200</v>
      </c>
      <c r="G3194" s="817" t="s">
        <v>266</v>
      </c>
      <c r="H3194" s="1006"/>
      <c r="I3194" s="1006">
        <v>800000</v>
      </c>
      <c r="J3194" s="1006"/>
      <c r="K3194" s="921">
        <f t="shared" si="333"/>
        <v>800000</v>
      </c>
      <c r="L3194" s="830"/>
      <c r="M3194" s="826">
        <v>800000</v>
      </c>
      <c r="N3194" s="830"/>
      <c r="O3194" s="830"/>
      <c r="P3194" s="830">
        <f t="shared" si="335"/>
        <v>0</v>
      </c>
      <c r="Q3194" s="830"/>
      <c r="R3194" s="1068">
        <f t="shared" si="334"/>
        <v>800000</v>
      </c>
      <c r="S3194" s="820"/>
      <c r="T3194" s="1104"/>
    </row>
    <row r="3195" spans="1:20" x14ac:dyDescent="0.25">
      <c r="A3195" s="858" t="s">
        <v>302</v>
      </c>
      <c r="B3195" s="812" t="s">
        <v>61</v>
      </c>
      <c r="C3195" s="822" t="s">
        <v>75</v>
      </c>
      <c r="D3195" s="829" t="s">
        <v>303</v>
      </c>
      <c r="E3195" s="968">
        <v>0</v>
      </c>
      <c r="F3195" s="816">
        <v>23510200</v>
      </c>
      <c r="G3195" s="817" t="s">
        <v>266</v>
      </c>
      <c r="H3195" s="1006">
        <v>1000000</v>
      </c>
      <c r="I3195" s="1006">
        <v>2000000</v>
      </c>
      <c r="J3195" s="1006">
        <v>1000000</v>
      </c>
      <c r="K3195" s="921">
        <f t="shared" si="333"/>
        <v>2000000</v>
      </c>
      <c r="L3195" s="830"/>
      <c r="M3195" s="826">
        <v>2000000</v>
      </c>
      <c r="N3195" s="830"/>
      <c r="O3195" s="830">
        <v>1000000</v>
      </c>
      <c r="P3195" s="830">
        <f t="shared" si="335"/>
        <v>0</v>
      </c>
      <c r="Q3195" s="830">
        <v>1000000</v>
      </c>
      <c r="R3195" s="1068">
        <f t="shared" si="334"/>
        <v>1000000</v>
      </c>
      <c r="S3195" s="820"/>
      <c r="T3195" s="1104"/>
    </row>
    <row r="3196" spans="1:20" x14ac:dyDescent="0.25">
      <c r="A3196" s="858" t="s">
        <v>302</v>
      </c>
      <c r="B3196" s="812" t="s">
        <v>34</v>
      </c>
      <c r="C3196" s="822" t="s">
        <v>761</v>
      </c>
      <c r="D3196" s="829" t="s">
        <v>303</v>
      </c>
      <c r="E3196" s="968">
        <v>0</v>
      </c>
      <c r="F3196" s="816">
        <v>23510200</v>
      </c>
      <c r="G3196" s="817" t="s">
        <v>266</v>
      </c>
      <c r="H3196" s="1006">
        <v>50000</v>
      </c>
      <c r="I3196" s="1006">
        <v>700000</v>
      </c>
      <c r="J3196" s="1006">
        <v>50000</v>
      </c>
      <c r="K3196" s="921">
        <f t="shared" si="333"/>
        <v>700000</v>
      </c>
      <c r="L3196" s="830"/>
      <c r="M3196" s="826">
        <v>700000</v>
      </c>
      <c r="N3196" s="830"/>
      <c r="O3196" s="830">
        <v>500000</v>
      </c>
      <c r="P3196" s="830">
        <f t="shared" si="335"/>
        <v>0</v>
      </c>
      <c r="Q3196" s="830">
        <v>500000</v>
      </c>
      <c r="R3196" s="1068">
        <f t="shared" si="334"/>
        <v>200000</v>
      </c>
      <c r="S3196" s="820"/>
      <c r="T3196" s="1104"/>
    </row>
    <row r="3197" spans="1:20" x14ac:dyDescent="0.25">
      <c r="A3197" s="858" t="s">
        <v>302</v>
      </c>
      <c r="B3197" s="812" t="s">
        <v>11</v>
      </c>
      <c r="C3197" s="822" t="s">
        <v>12</v>
      </c>
      <c r="D3197" s="829" t="s">
        <v>303</v>
      </c>
      <c r="E3197" s="968">
        <v>0</v>
      </c>
      <c r="F3197" s="816">
        <v>23510200</v>
      </c>
      <c r="G3197" s="817" t="s">
        <v>266</v>
      </c>
      <c r="H3197" s="1006"/>
      <c r="I3197" s="1006">
        <v>500000</v>
      </c>
      <c r="J3197" s="1006"/>
      <c r="K3197" s="921">
        <f t="shared" si="333"/>
        <v>500000</v>
      </c>
      <c r="L3197" s="830"/>
      <c r="M3197" s="826">
        <v>500000</v>
      </c>
      <c r="N3197" s="830"/>
      <c r="O3197" s="830"/>
      <c r="P3197" s="830">
        <f>Q3197-O3197</f>
        <v>0</v>
      </c>
      <c r="Q3197" s="830"/>
      <c r="R3197" s="1068">
        <f t="shared" si="334"/>
        <v>500000</v>
      </c>
      <c r="S3197" s="820"/>
      <c r="T3197" s="1104"/>
    </row>
    <row r="3198" spans="1:20" x14ac:dyDescent="0.25">
      <c r="A3198" s="858" t="s">
        <v>302</v>
      </c>
      <c r="B3198" s="812" t="s">
        <v>13</v>
      </c>
      <c r="C3198" s="822" t="s">
        <v>14</v>
      </c>
      <c r="D3198" s="829" t="s">
        <v>303</v>
      </c>
      <c r="E3198" s="968">
        <v>0</v>
      </c>
      <c r="F3198" s="816">
        <v>23540000</v>
      </c>
      <c r="G3198" s="817" t="s">
        <v>266</v>
      </c>
      <c r="H3198" s="1006">
        <v>15400000</v>
      </c>
      <c r="I3198" s="1006">
        <v>15400000</v>
      </c>
      <c r="J3198" s="1006">
        <v>15400000</v>
      </c>
      <c r="K3198" s="921">
        <f t="shared" si="333"/>
        <v>15400000</v>
      </c>
      <c r="L3198" s="830"/>
      <c r="M3198" s="826">
        <v>15400000</v>
      </c>
      <c r="N3198" s="830"/>
      <c r="O3198" s="830">
        <v>15400000</v>
      </c>
      <c r="P3198" s="830">
        <f>Q3198-O3198</f>
        <v>0</v>
      </c>
      <c r="Q3198" s="830">
        <v>15400000</v>
      </c>
      <c r="R3198" s="1068">
        <f t="shared" si="334"/>
        <v>0</v>
      </c>
      <c r="S3198" s="820"/>
      <c r="T3198" s="1104"/>
    </row>
    <row r="3199" spans="1:20" x14ac:dyDescent="0.25">
      <c r="A3199" s="858" t="s">
        <v>302</v>
      </c>
      <c r="B3199" s="812" t="s">
        <v>304</v>
      </c>
      <c r="C3199" s="822" t="s">
        <v>305</v>
      </c>
      <c r="D3199" s="829" t="s">
        <v>303</v>
      </c>
      <c r="E3199" s="968">
        <v>0</v>
      </c>
      <c r="F3199" s="816">
        <v>23540000</v>
      </c>
      <c r="G3199" s="817" t="s">
        <v>266</v>
      </c>
      <c r="H3199" s="1006"/>
      <c r="I3199" s="1006">
        <v>200000</v>
      </c>
      <c r="J3199" s="1006"/>
      <c r="K3199" s="921">
        <f t="shared" si="333"/>
        <v>200000</v>
      </c>
      <c r="L3199" s="830"/>
      <c r="M3199" s="826">
        <v>200000</v>
      </c>
      <c r="N3199" s="830"/>
      <c r="O3199" s="830"/>
      <c r="P3199" s="830">
        <f t="shared" ref="P3199:P3206" si="336">Q3199-O3199</f>
        <v>0</v>
      </c>
      <c r="Q3199" s="830"/>
      <c r="R3199" s="1068">
        <f t="shared" si="334"/>
        <v>200000</v>
      </c>
      <c r="S3199" s="820"/>
      <c r="T3199" s="1104"/>
    </row>
    <row r="3200" spans="1:20" x14ac:dyDescent="0.25">
      <c r="A3200" s="858" t="s">
        <v>302</v>
      </c>
      <c r="B3200" s="812" t="s">
        <v>123</v>
      </c>
      <c r="C3200" s="822" t="s">
        <v>124</v>
      </c>
      <c r="D3200" s="829" t="s">
        <v>303</v>
      </c>
      <c r="E3200" s="968">
        <v>0</v>
      </c>
      <c r="F3200" s="816">
        <v>23510200</v>
      </c>
      <c r="G3200" s="817" t="s">
        <v>266</v>
      </c>
      <c r="H3200" s="1006"/>
      <c r="I3200" s="1006">
        <v>700000</v>
      </c>
      <c r="J3200" s="1006"/>
      <c r="K3200" s="921">
        <f t="shared" si="333"/>
        <v>700000</v>
      </c>
      <c r="L3200" s="830"/>
      <c r="M3200" s="826">
        <v>700000</v>
      </c>
      <c r="N3200" s="830"/>
      <c r="O3200" s="830">
        <v>500000</v>
      </c>
      <c r="P3200" s="830">
        <f t="shared" si="336"/>
        <v>0</v>
      </c>
      <c r="Q3200" s="830">
        <v>500000</v>
      </c>
      <c r="R3200" s="1068">
        <f t="shared" si="334"/>
        <v>200000</v>
      </c>
      <c r="S3200" s="820"/>
      <c r="T3200" s="1104"/>
    </row>
    <row r="3201" spans="1:20" x14ac:dyDescent="0.25">
      <c r="A3201" s="858" t="s">
        <v>302</v>
      </c>
      <c r="B3201" s="812" t="s">
        <v>308</v>
      </c>
      <c r="C3201" s="822" t="s">
        <v>309</v>
      </c>
      <c r="D3201" s="829" t="s">
        <v>303</v>
      </c>
      <c r="E3201" s="968">
        <v>0</v>
      </c>
      <c r="F3201" s="816">
        <v>23540000</v>
      </c>
      <c r="G3201" s="817" t="s">
        <v>266</v>
      </c>
      <c r="H3201" s="1006">
        <v>1000000</v>
      </c>
      <c r="I3201" s="1006">
        <v>1600000</v>
      </c>
      <c r="J3201" s="1006">
        <v>1000000</v>
      </c>
      <c r="K3201" s="921">
        <f t="shared" si="333"/>
        <v>1600000</v>
      </c>
      <c r="L3201" s="830"/>
      <c r="M3201" s="826">
        <v>1600000</v>
      </c>
      <c r="N3201" s="830"/>
      <c r="O3201" s="830">
        <v>1000000</v>
      </c>
      <c r="P3201" s="830">
        <f t="shared" si="336"/>
        <v>0</v>
      </c>
      <c r="Q3201" s="830">
        <v>1000000</v>
      </c>
      <c r="R3201" s="1068">
        <f t="shared" si="334"/>
        <v>600000</v>
      </c>
      <c r="S3201" s="820"/>
      <c r="T3201" s="1104"/>
    </row>
    <row r="3202" spans="1:20" x14ac:dyDescent="0.25">
      <c r="A3202" s="858" t="s">
        <v>302</v>
      </c>
      <c r="B3202" s="812" t="s">
        <v>310</v>
      </c>
      <c r="C3202" s="822" t="s">
        <v>311</v>
      </c>
      <c r="D3202" s="829" t="s">
        <v>303</v>
      </c>
      <c r="E3202" s="968">
        <v>0</v>
      </c>
      <c r="F3202" s="816">
        <v>23540000</v>
      </c>
      <c r="G3202" s="817" t="s">
        <v>266</v>
      </c>
      <c r="H3202" s="1006"/>
      <c r="I3202" s="1006">
        <v>20000000</v>
      </c>
      <c r="J3202" s="1006"/>
      <c r="K3202" s="921">
        <f t="shared" si="333"/>
        <v>15000000</v>
      </c>
      <c r="L3202" s="830"/>
      <c r="M3202" s="826">
        <v>15000000</v>
      </c>
      <c r="N3202" s="830"/>
      <c r="O3202" s="830"/>
      <c r="P3202" s="830">
        <f t="shared" si="336"/>
        <v>5000000</v>
      </c>
      <c r="Q3202" s="830">
        <v>5000000</v>
      </c>
      <c r="R3202" s="1068">
        <f t="shared" si="334"/>
        <v>10000000</v>
      </c>
      <c r="S3202" s="820"/>
      <c r="T3202" s="1104"/>
    </row>
    <row r="3203" spans="1:20" x14ac:dyDescent="0.25">
      <c r="A3203" s="858" t="s">
        <v>302</v>
      </c>
      <c r="B3203" s="812" t="s">
        <v>15</v>
      </c>
      <c r="C3203" s="822" t="s">
        <v>436</v>
      </c>
      <c r="D3203" s="829" t="s">
        <v>303</v>
      </c>
      <c r="E3203" s="968">
        <v>0</v>
      </c>
      <c r="F3203" s="816">
        <v>23540000</v>
      </c>
      <c r="G3203" s="817" t="s">
        <v>266</v>
      </c>
      <c r="H3203" s="1006"/>
      <c r="I3203" s="1006">
        <v>700000</v>
      </c>
      <c r="J3203" s="1006"/>
      <c r="K3203" s="921">
        <f t="shared" si="333"/>
        <v>700000</v>
      </c>
      <c r="L3203" s="830"/>
      <c r="M3203" s="826">
        <v>700000</v>
      </c>
      <c r="N3203" s="830"/>
      <c r="O3203" s="830"/>
      <c r="P3203" s="830">
        <f t="shared" si="336"/>
        <v>0</v>
      </c>
      <c r="Q3203" s="830"/>
      <c r="R3203" s="1068">
        <f t="shared" si="334"/>
        <v>700000</v>
      </c>
      <c r="S3203" s="820"/>
      <c r="T3203" s="1104"/>
    </row>
    <row r="3204" spans="1:20" x14ac:dyDescent="0.25">
      <c r="A3204" s="858" t="s">
        <v>302</v>
      </c>
      <c r="B3204" s="812" t="s">
        <v>19</v>
      </c>
      <c r="C3204" s="822" t="s">
        <v>20</v>
      </c>
      <c r="D3204" s="829" t="s">
        <v>303</v>
      </c>
      <c r="E3204" s="968">
        <v>0</v>
      </c>
      <c r="F3204" s="816">
        <v>23510200</v>
      </c>
      <c r="G3204" s="817" t="s">
        <v>266</v>
      </c>
      <c r="H3204" s="1006"/>
      <c r="I3204" s="1006">
        <v>50000</v>
      </c>
      <c r="J3204" s="1006"/>
      <c r="K3204" s="921">
        <f t="shared" si="333"/>
        <v>50000</v>
      </c>
      <c r="L3204" s="830"/>
      <c r="M3204" s="826">
        <v>50000</v>
      </c>
      <c r="N3204" s="830"/>
      <c r="O3204" s="830"/>
      <c r="P3204" s="830">
        <f t="shared" si="336"/>
        <v>0</v>
      </c>
      <c r="Q3204" s="830"/>
      <c r="R3204" s="1068">
        <f t="shared" si="334"/>
        <v>50000</v>
      </c>
      <c r="S3204" s="820"/>
      <c r="T3204" s="1104"/>
    </row>
    <row r="3205" spans="1:20" x14ac:dyDescent="0.25">
      <c r="A3205" s="858" t="s">
        <v>302</v>
      </c>
      <c r="B3205" s="812" t="s">
        <v>22</v>
      </c>
      <c r="C3205" s="822" t="s">
        <v>23</v>
      </c>
      <c r="D3205" s="829" t="s">
        <v>303</v>
      </c>
      <c r="E3205" s="968">
        <v>0</v>
      </c>
      <c r="F3205" s="816">
        <v>23510200</v>
      </c>
      <c r="G3205" s="817" t="s">
        <v>266</v>
      </c>
      <c r="H3205" s="1006">
        <v>300000</v>
      </c>
      <c r="I3205" s="1006">
        <v>1000000</v>
      </c>
      <c r="J3205" s="1006">
        <v>300000</v>
      </c>
      <c r="K3205" s="921">
        <f t="shared" si="333"/>
        <v>1000000</v>
      </c>
      <c r="L3205" s="830"/>
      <c r="M3205" s="826">
        <v>1000000</v>
      </c>
      <c r="N3205" s="830"/>
      <c r="O3205" s="830"/>
      <c r="P3205" s="830">
        <f t="shared" si="336"/>
        <v>450000</v>
      </c>
      <c r="Q3205" s="830">
        <v>450000</v>
      </c>
      <c r="R3205" s="1068">
        <f t="shared" si="334"/>
        <v>550000</v>
      </c>
      <c r="S3205" s="820"/>
      <c r="T3205" s="1104"/>
    </row>
    <row r="3206" spans="1:20" x14ac:dyDescent="0.25">
      <c r="A3206" s="858" t="s">
        <v>302</v>
      </c>
      <c r="B3206" s="812" t="s">
        <v>37</v>
      </c>
      <c r="C3206" s="822" t="s">
        <v>38</v>
      </c>
      <c r="D3206" s="829" t="s">
        <v>303</v>
      </c>
      <c r="E3206" s="968">
        <v>0</v>
      </c>
      <c r="F3206" s="816">
        <v>23540000</v>
      </c>
      <c r="G3206" s="817" t="s">
        <v>266</v>
      </c>
      <c r="H3206" s="1006">
        <v>400000</v>
      </c>
      <c r="I3206" s="1006">
        <v>1000000</v>
      </c>
      <c r="J3206" s="1006">
        <v>400000</v>
      </c>
      <c r="K3206" s="921">
        <f t="shared" si="333"/>
        <v>1000000</v>
      </c>
      <c r="L3206" s="830"/>
      <c r="M3206" s="826">
        <v>1000000</v>
      </c>
      <c r="N3206" s="830"/>
      <c r="O3206" s="830"/>
      <c r="P3206" s="830">
        <f t="shared" si="336"/>
        <v>0</v>
      </c>
      <c r="Q3206" s="830"/>
      <c r="R3206" s="1068">
        <f t="shared" si="334"/>
        <v>1000000</v>
      </c>
      <c r="S3206" s="820"/>
      <c r="T3206" s="1104"/>
    </row>
    <row r="3207" spans="1:20" x14ac:dyDescent="0.25">
      <c r="A3207" s="858" t="s">
        <v>302</v>
      </c>
      <c r="B3207" s="832"/>
      <c r="C3207" s="833" t="s">
        <v>312</v>
      </c>
      <c r="D3207" s="834"/>
      <c r="E3207" s="835"/>
      <c r="F3207" s="836"/>
      <c r="G3207" s="916"/>
      <c r="H3207" s="992">
        <f>SUM(H3187:H3206)</f>
        <v>43885900</v>
      </c>
      <c r="I3207" s="992">
        <f>SUM(I3187:I3206)</f>
        <v>87000000</v>
      </c>
      <c r="J3207" s="992">
        <f>SUM(J3187:J3206)</f>
        <v>43885900</v>
      </c>
      <c r="K3207" s="992">
        <f>SUM(K3187:K3206)</f>
        <v>79500000</v>
      </c>
      <c r="L3207" s="837"/>
      <c r="M3207" s="838">
        <f>SUM(M3187:M3206)</f>
        <v>79500000</v>
      </c>
      <c r="N3207" s="837"/>
      <c r="O3207" s="959">
        <f>SUM(O3187:O3206)</f>
        <v>45135900</v>
      </c>
      <c r="P3207" s="959">
        <f>SUM(P3187:P3206)</f>
        <v>6545000</v>
      </c>
      <c r="Q3207" s="959">
        <f>SUM(Q3187:Q3206)</f>
        <v>51680900</v>
      </c>
      <c r="R3207" s="1093">
        <f t="shared" si="334"/>
        <v>27819100</v>
      </c>
      <c r="S3207" s="840"/>
      <c r="T3207" s="1106"/>
    </row>
    <row r="3208" spans="1:20" x14ac:dyDescent="0.25">
      <c r="B3208" s="841"/>
      <c r="C3208" s="842"/>
      <c r="D3208" s="843"/>
      <c r="E3208" s="844"/>
      <c r="F3208" s="845"/>
      <c r="G3208" s="917"/>
      <c r="H3208" s="922"/>
      <c r="I3208" s="922"/>
      <c r="J3208" s="922"/>
      <c r="K3208" s="922"/>
      <c r="L3208" s="846"/>
      <c r="M3208" s="847"/>
      <c r="N3208" s="846"/>
      <c r="O3208" s="846"/>
      <c r="P3208" s="846"/>
      <c r="Q3208" s="846"/>
      <c r="S3208" s="848"/>
    </row>
    <row r="3209" spans="1:20" x14ac:dyDescent="0.25">
      <c r="B3209" s="841"/>
      <c r="C3209" s="842"/>
      <c r="D3209" s="843"/>
      <c r="E3209" s="844"/>
      <c r="F3209" s="845"/>
      <c r="G3209" s="917"/>
      <c r="H3209" s="922"/>
      <c r="I3209" s="922"/>
      <c r="J3209" s="922"/>
      <c r="K3209" s="922"/>
      <c r="L3209" s="846"/>
      <c r="M3209" s="847"/>
      <c r="N3209" s="846"/>
      <c r="O3209" s="846"/>
      <c r="P3209" s="846"/>
      <c r="Q3209" s="846"/>
      <c r="S3209" s="848"/>
    </row>
    <row r="3210" spans="1:20" x14ac:dyDescent="0.25">
      <c r="B3210" s="841"/>
      <c r="C3210" s="842"/>
      <c r="D3210" s="843"/>
      <c r="E3210" s="844"/>
      <c r="F3210" s="845"/>
      <c r="G3210" s="917"/>
      <c r="H3210" s="922"/>
      <c r="I3210" s="922"/>
      <c r="J3210" s="922"/>
      <c r="K3210" s="922"/>
      <c r="L3210" s="846"/>
      <c r="M3210" s="847"/>
      <c r="N3210" s="846"/>
      <c r="O3210" s="846"/>
      <c r="P3210" s="846"/>
      <c r="Q3210" s="846"/>
      <c r="S3210" s="848"/>
    </row>
    <row r="3211" spans="1:20" x14ac:dyDescent="0.25">
      <c r="B3211" s="841"/>
      <c r="C3211" s="842"/>
      <c r="D3211" s="843"/>
      <c r="E3211" s="844"/>
      <c r="F3211" s="845"/>
      <c r="G3211" s="917"/>
      <c r="H3211" s="922"/>
      <c r="I3211" s="922"/>
      <c r="J3211" s="922"/>
      <c r="K3211" s="922"/>
      <c r="L3211" s="846"/>
      <c r="M3211" s="847"/>
      <c r="N3211" s="846"/>
      <c r="O3211" s="846"/>
      <c r="P3211" s="846"/>
      <c r="Q3211" s="846"/>
      <c r="S3211" s="848"/>
    </row>
    <row r="3212" spans="1:20" x14ac:dyDescent="0.25">
      <c r="B3212" s="841"/>
      <c r="C3212" s="842"/>
      <c r="D3212" s="843"/>
      <c r="E3212" s="844"/>
      <c r="F3212" s="845"/>
      <c r="G3212" s="917"/>
      <c r="H3212" s="922"/>
      <c r="I3212" s="922"/>
      <c r="J3212" s="922"/>
      <c r="K3212" s="922"/>
      <c r="L3212" s="846"/>
      <c r="M3212" s="847"/>
      <c r="N3212" s="846"/>
      <c r="O3212" s="846"/>
      <c r="P3212" s="846"/>
      <c r="Q3212" s="846"/>
      <c r="S3212" s="848"/>
    </row>
    <row r="3213" spans="1:20" x14ac:dyDescent="0.25">
      <c r="B3213" s="841"/>
      <c r="C3213" s="842"/>
      <c r="D3213" s="843"/>
      <c r="E3213" s="844"/>
      <c r="F3213" s="845"/>
      <c r="G3213" s="917"/>
      <c r="H3213" s="922"/>
      <c r="I3213" s="922"/>
      <c r="J3213" s="922"/>
      <c r="K3213" s="922"/>
      <c r="L3213" s="846"/>
      <c r="M3213" s="847"/>
      <c r="N3213" s="846"/>
      <c r="O3213" s="846"/>
      <c r="P3213" s="846"/>
      <c r="Q3213" s="846"/>
      <c r="S3213" s="848"/>
    </row>
    <row r="3214" spans="1:20" x14ac:dyDescent="0.25">
      <c r="B3214" s="841"/>
      <c r="C3214" s="842"/>
      <c r="D3214" s="843"/>
      <c r="E3214" s="844"/>
      <c r="F3214" s="845"/>
      <c r="G3214" s="917"/>
      <c r="H3214" s="922"/>
      <c r="I3214" s="922"/>
      <c r="J3214" s="922"/>
      <c r="K3214" s="922"/>
      <c r="L3214" s="846"/>
      <c r="M3214" s="847"/>
      <c r="N3214" s="846"/>
      <c r="O3214" s="846"/>
      <c r="P3214" s="846"/>
      <c r="Q3214" s="846"/>
      <c r="S3214" s="848"/>
    </row>
    <row r="3215" spans="1:20" x14ac:dyDescent="0.25">
      <c r="B3215" s="841"/>
      <c r="C3215" s="842"/>
      <c r="D3215" s="843"/>
      <c r="E3215" s="844"/>
      <c r="F3215" s="845"/>
      <c r="G3215" s="917"/>
      <c r="H3215" s="922"/>
      <c r="I3215" s="922"/>
      <c r="J3215" s="922"/>
      <c r="K3215" s="922"/>
      <c r="L3215" s="846"/>
      <c r="M3215" s="847"/>
      <c r="N3215" s="846"/>
      <c r="O3215" s="846"/>
      <c r="P3215" s="846"/>
      <c r="Q3215" s="846"/>
      <c r="S3215" s="848"/>
    </row>
    <row r="3216" spans="1:20" x14ac:dyDescent="0.25">
      <c r="B3216" s="1238" t="s">
        <v>2129</v>
      </c>
      <c r="C3216" s="1238"/>
      <c r="D3216" s="1238"/>
      <c r="E3216" s="1238"/>
      <c r="F3216" s="1238"/>
      <c r="G3216" s="1238"/>
      <c r="H3216" s="1238"/>
      <c r="I3216" s="1238"/>
      <c r="J3216" s="1238"/>
      <c r="K3216" s="1238"/>
      <c r="L3216" s="1238"/>
      <c r="M3216" s="1238"/>
      <c r="N3216" s="1238"/>
      <c r="O3216" s="1238"/>
      <c r="P3216" s="1238"/>
      <c r="Q3216" s="1238"/>
      <c r="R3216" s="1238"/>
      <c r="S3216" s="1238"/>
    </row>
    <row r="3217" spans="1:20" x14ac:dyDescent="0.25">
      <c r="B3217" s="881" t="s">
        <v>1638</v>
      </c>
      <c r="C3217" s="882"/>
      <c r="D3217" s="883"/>
      <c r="E3217" s="883"/>
      <c r="F3217" s="883"/>
      <c r="G3217" s="883"/>
      <c r="H3217" s="884"/>
      <c r="I3217" s="884"/>
      <c r="J3217" s="884"/>
      <c r="K3217" s="884"/>
      <c r="L3217" s="884"/>
      <c r="M3217" s="885"/>
      <c r="N3217" s="884"/>
      <c r="O3217" s="884"/>
      <c r="P3217" s="884"/>
      <c r="Q3217" s="884"/>
      <c r="R3217" s="1074"/>
      <c r="S3217" s="886"/>
    </row>
    <row r="3218" spans="1:20" s="802" customFormat="1" ht="30" x14ac:dyDescent="0.25">
      <c r="B3218" s="1234" t="s">
        <v>970</v>
      </c>
      <c r="C3218" s="1239" t="s">
        <v>938</v>
      </c>
      <c r="D3218" s="1236" t="s">
        <v>1024</v>
      </c>
      <c r="E3218" s="1230" t="s">
        <v>1025</v>
      </c>
      <c r="F3218" s="1236" t="s">
        <v>1026</v>
      </c>
      <c r="G3218" s="1232" t="s">
        <v>1027</v>
      </c>
      <c r="H3218" s="803" t="s">
        <v>1862</v>
      </c>
      <c r="I3218" s="804" t="s">
        <v>1833</v>
      </c>
      <c r="J3218" s="803" t="s">
        <v>1862</v>
      </c>
      <c r="K3218" s="1228" t="s">
        <v>1948</v>
      </c>
      <c r="L3218" s="1228" t="s">
        <v>1947</v>
      </c>
      <c r="M3218" s="805" t="s">
        <v>1818</v>
      </c>
      <c r="N3218" s="1228" t="s">
        <v>1819</v>
      </c>
      <c r="O3218" s="806" t="s">
        <v>2115</v>
      </c>
      <c r="P3218" s="1090" t="s">
        <v>2135</v>
      </c>
      <c r="Q3218" s="1090" t="s">
        <v>2136</v>
      </c>
      <c r="R3218" s="1065" t="s">
        <v>2132</v>
      </c>
      <c r="S3218" s="807" t="s">
        <v>1850</v>
      </c>
      <c r="T3218" s="1110" t="s">
        <v>1028</v>
      </c>
    </row>
    <row r="3219" spans="1:20" s="802" customFormat="1" x14ac:dyDescent="0.25">
      <c r="B3219" s="1235"/>
      <c r="C3219" s="1240"/>
      <c r="D3219" s="1237"/>
      <c r="E3219" s="1231"/>
      <c r="F3219" s="1237"/>
      <c r="G3219" s="1233"/>
      <c r="H3219" s="808"/>
      <c r="I3219" s="808" t="s">
        <v>939</v>
      </c>
      <c r="J3219" s="808"/>
      <c r="K3219" s="1229"/>
      <c r="L3219" s="1229"/>
      <c r="M3219" s="809" t="s">
        <v>939</v>
      </c>
      <c r="N3219" s="1229"/>
      <c r="O3219" s="808" t="s">
        <v>939</v>
      </c>
      <c r="P3219" s="808" t="s">
        <v>939</v>
      </c>
      <c r="Q3219" s="808" t="s">
        <v>939</v>
      </c>
      <c r="R3219" s="1066" t="s">
        <v>939</v>
      </c>
      <c r="S3219" s="810"/>
      <c r="T3219" s="1107"/>
    </row>
    <row r="3220" spans="1:20" s="828" customFormat="1" x14ac:dyDescent="0.25">
      <c r="A3220" s="858" t="s">
        <v>302</v>
      </c>
      <c r="B3220" s="890" t="s">
        <v>467</v>
      </c>
      <c r="C3220" s="822" t="s">
        <v>163</v>
      </c>
      <c r="D3220" s="829" t="s">
        <v>303</v>
      </c>
      <c r="E3220" s="907">
        <v>0</v>
      </c>
      <c r="F3220" s="890" t="s">
        <v>354</v>
      </c>
      <c r="G3220" s="896" t="s">
        <v>235</v>
      </c>
      <c r="H3220" s="921">
        <v>0</v>
      </c>
      <c r="I3220" s="921">
        <v>10000000</v>
      </c>
      <c r="J3220" s="921">
        <v>0</v>
      </c>
      <c r="K3220" s="921">
        <f t="shared" ref="K3220:K3221" si="337">M3220-L3220</f>
        <v>10000000</v>
      </c>
      <c r="L3220" s="871"/>
      <c r="M3220" s="871">
        <v>10000000</v>
      </c>
      <c r="N3220" s="871"/>
      <c r="O3220" s="871"/>
      <c r="P3220" s="871"/>
      <c r="Q3220" s="871"/>
      <c r="R3220" s="1099"/>
      <c r="S3220" s="827"/>
      <c r="T3220" s="975"/>
    </row>
    <row r="3221" spans="1:20" s="828" customFormat="1" x14ac:dyDescent="0.25">
      <c r="A3221" s="858" t="s">
        <v>302</v>
      </c>
      <c r="B3221" s="890" t="s">
        <v>474</v>
      </c>
      <c r="C3221" s="822" t="s">
        <v>164</v>
      </c>
      <c r="D3221" s="829" t="s">
        <v>303</v>
      </c>
      <c r="E3221" s="907">
        <v>0</v>
      </c>
      <c r="F3221" s="890" t="s">
        <v>354</v>
      </c>
      <c r="G3221" s="896" t="s">
        <v>235</v>
      </c>
      <c r="H3221" s="921">
        <v>0</v>
      </c>
      <c r="I3221" s="921">
        <v>1589000000</v>
      </c>
      <c r="J3221" s="921">
        <v>0</v>
      </c>
      <c r="K3221" s="921">
        <f t="shared" si="337"/>
        <v>1589000000</v>
      </c>
      <c r="L3221" s="871"/>
      <c r="M3221" s="871">
        <v>1589000000</v>
      </c>
      <c r="N3221" s="871"/>
      <c r="O3221" s="871"/>
      <c r="P3221" s="871"/>
      <c r="Q3221" s="871"/>
      <c r="R3221" s="1068"/>
      <c r="S3221" s="827"/>
      <c r="T3221" s="822"/>
    </row>
    <row r="3222" spans="1:20" s="828" customFormat="1" x14ac:dyDescent="0.25">
      <c r="A3222" s="858" t="s">
        <v>302</v>
      </c>
      <c r="B3222" s="887"/>
      <c r="C3222" s="833" t="s">
        <v>26</v>
      </c>
      <c r="D3222" s="887"/>
      <c r="E3222" s="897"/>
      <c r="F3222" s="887"/>
      <c r="G3222" s="898"/>
      <c r="H3222" s="988">
        <f>SUM(H3220:H3221)</f>
        <v>0</v>
      </c>
      <c r="I3222" s="988">
        <f>SUM(I3220:I3221)</f>
        <v>1599000000</v>
      </c>
      <c r="J3222" s="988">
        <f>SUM(J3220:J3221)</f>
        <v>0</v>
      </c>
      <c r="K3222" s="988">
        <f>SUM(K3220:K3221)</f>
        <v>1599000000</v>
      </c>
      <c r="L3222" s="768"/>
      <c r="M3222" s="768">
        <v>1599000000</v>
      </c>
      <c r="N3222" s="768"/>
      <c r="O3222" s="899"/>
      <c r="P3222" s="899"/>
      <c r="Q3222" s="899"/>
      <c r="R3222" s="1093"/>
      <c r="S3222" s="908"/>
      <c r="T3222" s="1003"/>
    </row>
    <row r="3223" spans="1:20" s="828" customFormat="1" x14ac:dyDescent="0.25">
      <c r="A3223" s="858"/>
      <c r="B3223" s="888"/>
      <c r="C3223" s="842"/>
      <c r="D3223" s="888"/>
      <c r="E3223" s="902"/>
      <c r="F3223" s="888"/>
      <c r="G3223" s="903"/>
      <c r="H3223" s="915"/>
      <c r="I3223" s="915"/>
      <c r="J3223" s="915"/>
      <c r="K3223" s="915"/>
      <c r="L3223" s="771"/>
      <c r="M3223" s="771"/>
      <c r="N3223" s="771"/>
      <c r="O3223" s="771"/>
      <c r="P3223" s="771"/>
      <c r="Q3223" s="771"/>
      <c r="R3223" s="1075"/>
      <c r="S3223" s="904"/>
    </row>
    <row r="3224" spans="1:20" x14ac:dyDescent="0.25">
      <c r="B3224" s="1238" t="s">
        <v>2128</v>
      </c>
      <c r="C3224" s="1238"/>
      <c r="D3224" s="1238"/>
      <c r="E3224" s="1238"/>
      <c r="F3224" s="1238"/>
      <c r="G3224" s="1238"/>
      <c r="H3224" s="1238"/>
      <c r="I3224" s="1238"/>
      <c r="J3224" s="1238"/>
      <c r="K3224" s="1238"/>
      <c r="L3224" s="1238"/>
      <c r="M3224" s="1238"/>
      <c r="N3224" s="1238"/>
      <c r="O3224" s="1238"/>
      <c r="P3224" s="1238"/>
      <c r="Q3224" s="1238"/>
      <c r="R3224" s="1238"/>
      <c r="S3224" s="1238"/>
    </row>
    <row r="3225" spans="1:20" x14ac:dyDescent="0.25">
      <c r="B3225" s="881" t="s">
        <v>1639</v>
      </c>
      <c r="C3225" s="882"/>
      <c r="D3225" s="883"/>
      <c r="E3225" s="883"/>
      <c r="F3225" s="883"/>
      <c r="G3225" s="883"/>
      <c r="H3225" s="884"/>
      <c r="I3225" s="884"/>
      <c r="J3225" s="884"/>
      <c r="K3225" s="884"/>
      <c r="L3225" s="884"/>
      <c r="M3225" s="885"/>
      <c r="N3225" s="884"/>
      <c r="O3225" s="884"/>
      <c r="P3225" s="884"/>
      <c r="Q3225" s="884"/>
      <c r="R3225" s="1074"/>
      <c r="S3225" s="886"/>
    </row>
    <row r="3226" spans="1:20" s="802" customFormat="1" ht="30" x14ac:dyDescent="0.25">
      <c r="B3226" s="1234" t="s">
        <v>970</v>
      </c>
      <c r="C3226" s="1239" t="s">
        <v>938</v>
      </c>
      <c r="D3226" s="1236" t="s">
        <v>1024</v>
      </c>
      <c r="E3226" s="1230" t="s">
        <v>1025</v>
      </c>
      <c r="F3226" s="1236" t="s">
        <v>1026</v>
      </c>
      <c r="G3226" s="1232" t="s">
        <v>1027</v>
      </c>
      <c r="H3226" s="804" t="s">
        <v>1862</v>
      </c>
      <c r="I3226" s="804" t="s">
        <v>1833</v>
      </c>
      <c r="J3226" s="804" t="s">
        <v>1862</v>
      </c>
      <c r="K3226" s="1228" t="s">
        <v>1948</v>
      </c>
      <c r="L3226" s="1228" t="s">
        <v>1947</v>
      </c>
      <c r="M3226" s="805" t="s">
        <v>1818</v>
      </c>
      <c r="N3226" s="1228" t="s">
        <v>1819</v>
      </c>
      <c r="O3226" s="806" t="s">
        <v>2115</v>
      </c>
      <c r="P3226" s="1090" t="s">
        <v>2135</v>
      </c>
      <c r="Q3226" s="1090" t="s">
        <v>2136</v>
      </c>
      <c r="R3226" s="1065" t="s">
        <v>2132</v>
      </c>
      <c r="S3226" s="807" t="s">
        <v>1850</v>
      </c>
      <c r="T3226" s="1110" t="s">
        <v>1028</v>
      </c>
    </row>
    <row r="3227" spans="1:20" s="802" customFormat="1" x14ac:dyDescent="0.25">
      <c r="B3227" s="1235"/>
      <c r="C3227" s="1240"/>
      <c r="D3227" s="1237"/>
      <c r="E3227" s="1231"/>
      <c r="F3227" s="1237"/>
      <c r="G3227" s="1233"/>
      <c r="H3227" s="808"/>
      <c r="I3227" s="808" t="s">
        <v>939</v>
      </c>
      <c r="J3227" s="808"/>
      <c r="K3227" s="1229"/>
      <c r="L3227" s="1229"/>
      <c r="M3227" s="809" t="s">
        <v>939</v>
      </c>
      <c r="N3227" s="1229"/>
      <c r="O3227" s="808" t="s">
        <v>939</v>
      </c>
      <c r="P3227" s="808" t="s">
        <v>939</v>
      </c>
      <c r="Q3227" s="808" t="s">
        <v>939</v>
      </c>
      <c r="R3227" s="1066" t="s">
        <v>939</v>
      </c>
      <c r="S3227" s="810"/>
      <c r="T3227" s="1107"/>
    </row>
    <row r="3228" spans="1:20" x14ac:dyDescent="0.25">
      <c r="A3228" s="858" t="s">
        <v>90</v>
      </c>
      <c r="B3228" s="812" t="s">
        <v>24</v>
      </c>
      <c r="C3228" s="813" t="s">
        <v>290</v>
      </c>
      <c r="D3228" s="814" t="s">
        <v>1</v>
      </c>
      <c r="E3228" s="968">
        <v>0</v>
      </c>
      <c r="F3228" s="816" t="s">
        <v>27</v>
      </c>
      <c r="G3228" s="817" t="s">
        <v>266</v>
      </c>
      <c r="H3228" s="1007">
        <v>33842137</v>
      </c>
      <c r="I3228" s="1007">
        <v>84430210</v>
      </c>
      <c r="J3228" s="1007">
        <v>33842137</v>
      </c>
      <c r="K3228" s="1008">
        <f t="shared" ref="K3228:K3245" si="338">M3228-L3228</f>
        <v>84430210</v>
      </c>
      <c r="L3228" s="818"/>
      <c r="M3228" s="819">
        <v>84430210</v>
      </c>
      <c r="N3228" s="818"/>
      <c r="O3228" s="818">
        <v>40830538</v>
      </c>
      <c r="P3228" s="818">
        <f>Q3228-O3228</f>
        <v>20092814.450000003</v>
      </c>
      <c r="Q3228" s="818">
        <v>60923352.450000003</v>
      </c>
      <c r="R3228" s="1068">
        <f>M3228-Q3228</f>
        <v>23506857.549999997</v>
      </c>
      <c r="S3228" s="909"/>
      <c r="T3228" s="1117"/>
    </row>
    <row r="3229" spans="1:20" x14ac:dyDescent="0.25">
      <c r="A3229" s="858" t="s">
        <v>90</v>
      </c>
      <c r="B3229" s="825" t="s">
        <v>25</v>
      </c>
      <c r="C3229" s="822" t="s">
        <v>59</v>
      </c>
      <c r="D3229" s="829">
        <v>70961</v>
      </c>
      <c r="E3229" s="968">
        <v>0</v>
      </c>
      <c r="F3229" s="816" t="s">
        <v>27</v>
      </c>
      <c r="G3229" s="817" t="s">
        <v>266</v>
      </c>
      <c r="H3229" s="1006"/>
      <c r="I3229" s="1006">
        <v>900000</v>
      </c>
      <c r="J3229" s="1006"/>
      <c r="K3229" s="921">
        <f t="shared" si="338"/>
        <v>650000</v>
      </c>
      <c r="L3229" s="830"/>
      <c r="M3229" s="826">
        <v>650000</v>
      </c>
      <c r="N3229" s="830"/>
      <c r="O3229" s="830"/>
      <c r="P3229" s="830">
        <f>Q3229-O3229</f>
        <v>0</v>
      </c>
      <c r="Q3229" s="830"/>
      <c r="R3229" s="1068"/>
      <c r="S3229" s="820"/>
      <c r="T3229" s="1104"/>
    </row>
    <row r="3230" spans="1:20" x14ac:dyDescent="0.25">
      <c r="A3230" s="858" t="s">
        <v>90</v>
      </c>
      <c r="B3230" s="812" t="s">
        <v>67</v>
      </c>
      <c r="C3230" s="822" t="s">
        <v>92</v>
      </c>
      <c r="D3230" s="829">
        <v>70961</v>
      </c>
      <c r="E3230" s="968">
        <v>0</v>
      </c>
      <c r="F3230" s="816" t="s">
        <v>27</v>
      </c>
      <c r="G3230" s="817" t="s">
        <v>266</v>
      </c>
      <c r="H3230" s="1006"/>
      <c r="I3230" s="1006">
        <v>300000</v>
      </c>
      <c r="J3230" s="1006"/>
      <c r="K3230" s="921">
        <f t="shared" si="338"/>
        <v>300000</v>
      </c>
      <c r="L3230" s="830"/>
      <c r="M3230" s="826">
        <v>300000</v>
      </c>
      <c r="N3230" s="830"/>
      <c r="O3230" s="830"/>
      <c r="P3230" s="830">
        <f t="shared" ref="P3230:P3246" si="339">Q3230-O3230</f>
        <v>0</v>
      </c>
      <c r="Q3230" s="830"/>
      <c r="R3230" s="1068"/>
      <c r="S3230" s="820"/>
      <c r="T3230" s="1104"/>
    </row>
    <row r="3231" spans="1:20" x14ac:dyDescent="0.25">
      <c r="A3231" s="858" t="s">
        <v>90</v>
      </c>
      <c r="B3231" s="812" t="s">
        <v>95</v>
      </c>
      <c r="C3231" s="822" t="s">
        <v>96</v>
      </c>
      <c r="D3231" s="829">
        <v>70961</v>
      </c>
      <c r="E3231" s="968">
        <v>0</v>
      </c>
      <c r="F3231" s="816" t="s">
        <v>27</v>
      </c>
      <c r="G3231" s="817" t="s">
        <v>266</v>
      </c>
      <c r="H3231" s="1006"/>
      <c r="I3231" s="1006">
        <v>60000</v>
      </c>
      <c r="J3231" s="1006"/>
      <c r="K3231" s="921">
        <f t="shared" si="338"/>
        <v>60000</v>
      </c>
      <c r="L3231" s="830"/>
      <c r="M3231" s="826">
        <v>60000</v>
      </c>
      <c r="N3231" s="830"/>
      <c r="O3231" s="830"/>
      <c r="P3231" s="830">
        <f t="shared" si="339"/>
        <v>0</v>
      </c>
      <c r="Q3231" s="830"/>
      <c r="R3231" s="1068"/>
      <c r="S3231" s="820"/>
      <c r="T3231" s="1104"/>
    </row>
    <row r="3232" spans="1:20" x14ac:dyDescent="0.25">
      <c r="A3232" s="858" t="s">
        <v>90</v>
      </c>
      <c r="B3232" s="812" t="s">
        <v>3</v>
      </c>
      <c r="C3232" s="822" t="s">
        <v>4</v>
      </c>
      <c r="D3232" s="829">
        <v>70961</v>
      </c>
      <c r="E3232" s="968">
        <v>0</v>
      </c>
      <c r="F3232" s="816" t="s">
        <v>27</v>
      </c>
      <c r="G3232" s="817" t="s">
        <v>266</v>
      </c>
      <c r="H3232" s="1006"/>
      <c r="I3232" s="1006">
        <v>250000</v>
      </c>
      <c r="J3232" s="1006"/>
      <c r="K3232" s="921">
        <f t="shared" si="338"/>
        <v>250000</v>
      </c>
      <c r="L3232" s="830"/>
      <c r="M3232" s="826">
        <v>250000</v>
      </c>
      <c r="N3232" s="830"/>
      <c r="O3232" s="830"/>
      <c r="P3232" s="830">
        <f t="shared" si="339"/>
        <v>0</v>
      </c>
      <c r="Q3232" s="830"/>
      <c r="R3232" s="1068"/>
      <c r="S3232" s="820"/>
      <c r="T3232" s="1104"/>
    </row>
    <row r="3233" spans="1:20" x14ac:dyDescent="0.25">
      <c r="A3233" s="858" t="s">
        <v>90</v>
      </c>
      <c r="B3233" s="812" t="s">
        <v>85</v>
      </c>
      <c r="C3233" s="822" t="s">
        <v>86</v>
      </c>
      <c r="D3233" s="829">
        <v>70961</v>
      </c>
      <c r="E3233" s="968">
        <v>0</v>
      </c>
      <c r="F3233" s="816" t="s">
        <v>27</v>
      </c>
      <c r="G3233" s="817" t="s">
        <v>266</v>
      </c>
      <c r="H3233" s="1006"/>
      <c r="I3233" s="1006">
        <v>170000</v>
      </c>
      <c r="J3233" s="1006"/>
      <c r="K3233" s="921">
        <f t="shared" si="338"/>
        <v>170000</v>
      </c>
      <c r="L3233" s="830"/>
      <c r="M3233" s="826">
        <v>170000</v>
      </c>
      <c r="N3233" s="830"/>
      <c r="O3233" s="830"/>
      <c r="P3233" s="830">
        <f t="shared" si="339"/>
        <v>0</v>
      </c>
      <c r="Q3233" s="830"/>
      <c r="R3233" s="1068"/>
      <c r="S3233" s="820"/>
      <c r="T3233" s="1104"/>
    </row>
    <row r="3234" spans="1:20" x14ac:dyDescent="0.25">
      <c r="A3234" s="858" t="s">
        <v>90</v>
      </c>
      <c r="B3234" s="812" t="s">
        <v>97</v>
      </c>
      <c r="C3234" s="822" t="s">
        <v>98</v>
      </c>
      <c r="D3234" s="829">
        <v>70961</v>
      </c>
      <c r="E3234" s="968">
        <v>0</v>
      </c>
      <c r="F3234" s="816" t="s">
        <v>27</v>
      </c>
      <c r="G3234" s="817" t="s">
        <v>266</v>
      </c>
      <c r="H3234" s="1006"/>
      <c r="I3234" s="1006">
        <v>200000</v>
      </c>
      <c r="J3234" s="1006"/>
      <c r="K3234" s="921">
        <f t="shared" si="338"/>
        <v>200000</v>
      </c>
      <c r="L3234" s="830"/>
      <c r="M3234" s="826">
        <v>200000</v>
      </c>
      <c r="N3234" s="830"/>
      <c r="O3234" s="830"/>
      <c r="P3234" s="830">
        <f t="shared" si="339"/>
        <v>0</v>
      </c>
      <c r="Q3234" s="830"/>
      <c r="R3234" s="1068"/>
      <c r="S3234" s="820"/>
      <c r="T3234" s="1104"/>
    </row>
    <row r="3235" spans="1:20" x14ac:dyDescent="0.25">
      <c r="A3235" s="858" t="s">
        <v>90</v>
      </c>
      <c r="B3235" s="812" t="s">
        <v>71</v>
      </c>
      <c r="C3235" s="822" t="s">
        <v>72</v>
      </c>
      <c r="D3235" s="829">
        <v>70961</v>
      </c>
      <c r="E3235" s="968">
        <v>0</v>
      </c>
      <c r="F3235" s="816" t="s">
        <v>27</v>
      </c>
      <c r="G3235" s="817" t="s">
        <v>266</v>
      </c>
      <c r="H3235" s="1006"/>
      <c r="I3235" s="1006">
        <v>2517000</v>
      </c>
      <c r="J3235" s="1006"/>
      <c r="K3235" s="921">
        <f t="shared" si="338"/>
        <v>1517000</v>
      </c>
      <c r="L3235" s="830"/>
      <c r="M3235" s="826">
        <v>1517000</v>
      </c>
      <c r="N3235" s="830"/>
      <c r="O3235" s="830">
        <v>1000000</v>
      </c>
      <c r="P3235" s="830">
        <f t="shared" si="339"/>
        <v>0</v>
      </c>
      <c r="Q3235" s="830">
        <v>1000000</v>
      </c>
      <c r="R3235" s="1068">
        <f t="shared" ref="R3235:R3246" si="340">M3235-Q3235</f>
        <v>517000</v>
      </c>
      <c r="S3235" s="820"/>
      <c r="T3235" s="1104"/>
    </row>
    <row r="3236" spans="1:20" x14ac:dyDescent="0.25">
      <c r="A3236" s="858" t="s">
        <v>90</v>
      </c>
      <c r="B3236" s="812" t="s">
        <v>32</v>
      </c>
      <c r="C3236" s="822" t="s">
        <v>33</v>
      </c>
      <c r="D3236" s="829">
        <v>70961</v>
      </c>
      <c r="E3236" s="968">
        <v>0</v>
      </c>
      <c r="F3236" s="816" t="s">
        <v>27</v>
      </c>
      <c r="G3236" s="817" t="s">
        <v>266</v>
      </c>
      <c r="H3236" s="1006"/>
      <c r="I3236" s="1006">
        <v>100000</v>
      </c>
      <c r="J3236" s="1006"/>
      <c r="K3236" s="921">
        <f t="shared" si="338"/>
        <v>100000</v>
      </c>
      <c r="L3236" s="830"/>
      <c r="M3236" s="826">
        <v>100000</v>
      </c>
      <c r="N3236" s="830"/>
      <c r="O3236" s="830"/>
      <c r="P3236" s="830">
        <f t="shared" si="339"/>
        <v>0</v>
      </c>
      <c r="Q3236" s="830"/>
      <c r="R3236" s="1068"/>
      <c r="S3236" s="820"/>
      <c r="T3236" s="1104"/>
    </row>
    <row r="3237" spans="1:20" x14ac:dyDescent="0.25">
      <c r="A3237" s="858" t="s">
        <v>90</v>
      </c>
      <c r="B3237" s="812" t="s">
        <v>7</v>
      </c>
      <c r="C3237" s="822" t="s">
        <v>8</v>
      </c>
      <c r="D3237" s="829">
        <v>70961</v>
      </c>
      <c r="E3237" s="968">
        <v>0</v>
      </c>
      <c r="F3237" s="816" t="s">
        <v>27</v>
      </c>
      <c r="G3237" s="817" t="s">
        <v>266</v>
      </c>
      <c r="H3237" s="1006"/>
      <c r="I3237" s="1006">
        <v>484000</v>
      </c>
      <c r="J3237" s="1006"/>
      <c r="K3237" s="921">
        <f t="shared" si="338"/>
        <v>484000</v>
      </c>
      <c r="L3237" s="830"/>
      <c r="M3237" s="826">
        <v>484000</v>
      </c>
      <c r="N3237" s="830"/>
      <c r="O3237" s="830"/>
      <c r="P3237" s="830">
        <f t="shared" si="339"/>
        <v>375000</v>
      </c>
      <c r="Q3237" s="830">
        <v>375000</v>
      </c>
      <c r="R3237" s="1068">
        <f t="shared" si="340"/>
        <v>109000</v>
      </c>
      <c r="S3237" s="820"/>
      <c r="T3237" s="1104"/>
    </row>
    <row r="3238" spans="1:20" x14ac:dyDescent="0.25">
      <c r="A3238" s="858" t="s">
        <v>90</v>
      </c>
      <c r="B3238" s="812" t="s">
        <v>9</v>
      </c>
      <c r="C3238" s="822" t="s">
        <v>10</v>
      </c>
      <c r="D3238" s="829">
        <v>70961</v>
      </c>
      <c r="E3238" s="968">
        <v>0</v>
      </c>
      <c r="F3238" s="816" t="s">
        <v>27</v>
      </c>
      <c r="G3238" s="817" t="s">
        <v>266</v>
      </c>
      <c r="H3238" s="1006"/>
      <c r="I3238" s="1006">
        <v>350000</v>
      </c>
      <c r="J3238" s="1006"/>
      <c r="K3238" s="921">
        <f t="shared" si="338"/>
        <v>350000</v>
      </c>
      <c r="L3238" s="830"/>
      <c r="M3238" s="826">
        <v>350000</v>
      </c>
      <c r="N3238" s="830"/>
      <c r="O3238" s="830"/>
      <c r="P3238" s="830">
        <f t="shared" si="339"/>
        <v>0</v>
      </c>
      <c r="Q3238" s="830"/>
      <c r="R3238" s="1068"/>
      <c r="S3238" s="820"/>
      <c r="T3238" s="1104"/>
    </row>
    <row r="3239" spans="1:20" x14ac:dyDescent="0.25">
      <c r="A3239" s="858" t="s">
        <v>90</v>
      </c>
      <c r="B3239" s="812" t="s">
        <v>13</v>
      </c>
      <c r="C3239" s="822" t="s">
        <v>14</v>
      </c>
      <c r="D3239" s="829">
        <v>70961</v>
      </c>
      <c r="E3239" s="968">
        <v>0</v>
      </c>
      <c r="F3239" s="816" t="s">
        <v>27</v>
      </c>
      <c r="G3239" s="817" t="s">
        <v>266</v>
      </c>
      <c r="H3239" s="1006"/>
      <c r="I3239" s="1006">
        <v>500000</v>
      </c>
      <c r="J3239" s="1006"/>
      <c r="K3239" s="921">
        <f t="shared" si="338"/>
        <v>500000</v>
      </c>
      <c r="L3239" s="830"/>
      <c r="M3239" s="826">
        <v>500000</v>
      </c>
      <c r="N3239" s="830"/>
      <c r="O3239" s="830"/>
      <c r="P3239" s="830">
        <f t="shared" si="339"/>
        <v>0</v>
      </c>
      <c r="Q3239" s="830"/>
      <c r="R3239" s="1068"/>
      <c r="S3239" s="820"/>
      <c r="T3239" s="1104"/>
    </row>
    <row r="3240" spans="1:20" x14ac:dyDescent="0.25">
      <c r="A3240" s="858" t="s">
        <v>90</v>
      </c>
      <c r="B3240" s="812" t="s">
        <v>15</v>
      </c>
      <c r="C3240" s="822" t="s">
        <v>436</v>
      </c>
      <c r="D3240" s="829">
        <v>70961</v>
      </c>
      <c r="E3240" s="968">
        <v>0</v>
      </c>
      <c r="F3240" s="816" t="s">
        <v>27</v>
      </c>
      <c r="G3240" s="817" t="s">
        <v>266</v>
      </c>
      <c r="H3240" s="1006"/>
      <c r="I3240" s="1006">
        <v>450000</v>
      </c>
      <c r="J3240" s="1006"/>
      <c r="K3240" s="921">
        <f t="shared" si="338"/>
        <v>450000</v>
      </c>
      <c r="L3240" s="830"/>
      <c r="M3240" s="826">
        <v>450000</v>
      </c>
      <c r="N3240" s="830"/>
      <c r="O3240" s="830"/>
      <c r="P3240" s="830">
        <f t="shared" si="339"/>
        <v>0</v>
      </c>
      <c r="Q3240" s="830"/>
      <c r="R3240" s="1068"/>
      <c r="S3240" s="820"/>
      <c r="T3240" s="1104"/>
    </row>
    <row r="3241" spans="1:20" x14ac:dyDescent="0.25">
      <c r="A3241" s="858" t="s">
        <v>90</v>
      </c>
      <c r="B3241" s="812" t="s">
        <v>19</v>
      </c>
      <c r="C3241" s="822" t="s">
        <v>20</v>
      </c>
      <c r="D3241" s="829">
        <v>70961</v>
      </c>
      <c r="E3241" s="968">
        <v>0</v>
      </c>
      <c r="F3241" s="816" t="s">
        <v>27</v>
      </c>
      <c r="G3241" s="817" t="s">
        <v>266</v>
      </c>
      <c r="H3241" s="1006"/>
      <c r="I3241" s="1006">
        <v>55000</v>
      </c>
      <c r="J3241" s="1006"/>
      <c r="K3241" s="921">
        <f t="shared" si="338"/>
        <v>55000</v>
      </c>
      <c r="L3241" s="830"/>
      <c r="M3241" s="826">
        <v>55000</v>
      </c>
      <c r="N3241" s="830"/>
      <c r="O3241" s="830"/>
      <c r="P3241" s="830">
        <f t="shared" si="339"/>
        <v>0</v>
      </c>
      <c r="Q3241" s="830"/>
      <c r="R3241" s="1068"/>
      <c r="S3241" s="820"/>
      <c r="T3241" s="1104"/>
    </row>
    <row r="3242" spans="1:20" x14ac:dyDescent="0.25">
      <c r="A3242" s="858" t="s">
        <v>90</v>
      </c>
      <c r="B3242" s="812" t="s">
        <v>22</v>
      </c>
      <c r="C3242" s="822" t="s">
        <v>23</v>
      </c>
      <c r="D3242" s="829">
        <v>70961</v>
      </c>
      <c r="E3242" s="968">
        <v>0</v>
      </c>
      <c r="F3242" s="816" t="s">
        <v>27</v>
      </c>
      <c r="G3242" s="817" t="s">
        <v>266</v>
      </c>
      <c r="H3242" s="1006"/>
      <c r="I3242" s="1006">
        <v>150000</v>
      </c>
      <c r="J3242" s="1006"/>
      <c r="K3242" s="921">
        <f t="shared" si="338"/>
        <v>150000</v>
      </c>
      <c r="L3242" s="830"/>
      <c r="M3242" s="826">
        <v>150000</v>
      </c>
      <c r="N3242" s="830"/>
      <c r="O3242" s="830"/>
      <c r="P3242" s="830">
        <f t="shared" si="339"/>
        <v>0</v>
      </c>
      <c r="Q3242" s="830"/>
      <c r="R3242" s="1068"/>
      <c r="S3242" s="820"/>
      <c r="T3242" s="1104"/>
    </row>
    <row r="3243" spans="1:20" x14ac:dyDescent="0.25">
      <c r="A3243" s="858" t="s">
        <v>90</v>
      </c>
      <c r="B3243" s="812" t="s">
        <v>37</v>
      </c>
      <c r="C3243" s="822" t="s">
        <v>38</v>
      </c>
      <c r="D3243" s="829">
        <v>70961</v>
      </c>
      <c r="E3243" s="968">
        <v>0</v>
      </c>
      <c r="F3243" s="816" t="s">
        <v>27</v>
      </c>
      <c r="G3243" s="817" t="s">
        <v>266</v>
      </c>
      <c r="H3243" s="1006"/>
      <c r="I3243" s="1006">
        <v>241000</v>
      </c>
      <c r="J3243" s="1006"/>
      <c r="K3243" s="921">
        <f t="shared" si="338"/>
        <v>241000</v>
      </c>
      <c r="L3243" s="830"/>
      <c r="M3243" s="826">
        <v>241000</v>
      </c>
      <c r="N3243" s="830"/>
      <c r="O3243" s="830"/>
      <c r="P3243" s="830">
        <f t="shared" si="339"/>
        <v>0</v>
      </c>
      <c r="Q3243" s="830"/>
      <c r="R3243" s="1068"/>
      <c r="S3243" s="820"/>
      <c r="T3243" s="1104"/>
    </row>
    <row r="3244" spans="1:20" x14ac:dyDescent="0.25">
      <c r="A3244" s="858" t="s">
        <v>90</v>
      </c>
      <c r="B3244" s="812" t="s">
        <v>93</v>
      </c>
      <c r="C3244" s="822" t="s">
        <v>94</v>
      </c>
      <c r="D3244" s="829">
        <v>70961</v>
      </c>
      <c r="E3244" s="968">
        <v>0</v>
      </c>
      <c r="F3244" s="816" t="s">
        <v>27</v>
      </c>
      <c r="G3244" s="817" t="s">
        <v>266</v>
      </c>
      <c r="H3244" s="1006"/>
      <c r="I3244" s="1006">
        <v>23000</v>
      </c>
      <c r="J3244" s="1006"/>
      <c r="K3244" s="921">
        <f t="shared" si="338"/>
        <v>23000</v>
      </c>
      <c r="L3244" s="830"/>
      <c r="M3244" s="826">
        <v>23000</v>
      </c>
      <c r="N3244" s="830"/>
      <c r="O3244" s="830"/>
      <c r="P3244" s="830">
        <f t="shared" si="339"/>
        <v>0</v>
      </c>
      <c r="Q3244" s="830"/>
      <c r="R3244" s="1068"/>
      <c r="S3244" s="820"/>
      <c r="T3244" s="1104"/>
    </row>
    <row r="3245" spans="1:20" x14ac:dyDescent="0.25">
      <c r="A3245" s="858" t="s">
        <v>90</v>
      </c>
      <c r="B3245" s="812" t="s">
        <v>99</v>
      </c>
      <c r="C3245" s="822" t="s">
        <v>100</v>
      </c>
      <c r="D3245" s="829">
        <v>70961</v>
      </c>
      <c r="E3245" s="968">
        <v>0</v>
      </c>
      <c r="F3245" s="816" t="s">
        <v>27</v>
      </c>
      <c r="G3245" s="817" t="s">
        <v>266</v>
      </c>
      <c r="H3245" s="1006"/>
      <c r="I3245" s="1006">
        <v>150000</v>
      </c>
      <c r="J3245" s="1006"/>
      <c r="K3245" s="921">
        <f t="shared" si="338"/>
        <v>150000</v>
      </c>
      <c r="L3245" s="830"/>
      <c r="M3245" s="826">
        <v>150000</v>
      </c>
      <c r="N3245" s="830"/>
      <c r="O3245" s="830"/>
      <c r="P3245" s="830">
        <f t="shared" si="339"/>
        <v>0</v>
      </c>
      <c r="Q3245" s="830"/>
      <c r="R3245" s="1068"/>
      <c r="S3245" s="820"/>
      <c r="T3245" s="1104"/>
    </row>
    <row r="3246" spans="1:20" x14ac:dyDescent="0.25">
      <c r="A3246" s="858" t="s">
        <v>90</v>
      </c>
      <c r="B3246" s="860"/>
      <c r="C3246" s="833" t="s">
        <v>312</v>
      </c>
      <c r="D3246" s="861"/>
      <c r="E3246" s="862"/>
      <c r="F3246" s="863"/>
      <c r="G3246" s="916"/>
      <c r="H3246" s="992">
        <v>875000</v>
      </c>
      <c r="I3246" s="992">
        <f>SUM(I3229:I3245)</f>
        <v>6900000</v>
      </c>
      <c r="J3246" s="992">
        <v>875000</v>
      </c>
      <c r="K3246" s="992">
        <f>SUM(K3229:K3245)</f>
        <v>5650000</v>
      </c>
      <c r="L3246" s="837"/>
      <c r="M3246" s="838">
        <f>SUM(M3229:M3245)</f>
        <v>5650000</v>
      </c>
      <c r="N3246" s="837"/>
      <c r="O3246" s="959">
        <f>SUM(O3229:O3245)</f>
        <v>1000000</v>
      </c>
      <c r="P3246" s="950">
        <f t="shared" si="339"/>
        <v>375000</v>
      </c>
      <c r="Q3246" s="959">
        <f>SUM(Q3229:Q3245)</f>
        <v>1375000</v>
      </c>
      <c r="R3246" s="1093">
        <f t="shared" si="340"/>
        <v>4275000</v>
      </c>
      <c r="S3246" s="840"/>
      <c r="T3246" s="1106"/>
    </row>
    <row r="3247" spans="1:20" x14ac:dyDescent="0.25">
      <c r="B3247" s="841"/>
      <c r="C3247" s="842"/>
      <c r="D3247" s="843"/>
      <c r="E3247" s="844"/>
      <c r="F3247" s="845"/>
      <c r="G3247" s="917"/>
      <c r="H3247" s="922"/>
      <c r="I3247" s="922"/>
      <c r="J3247" s="922"/>
      <c r="K3247" s="922"/>
      <c r="L3247" s="846"/>
      <c r="M3247" s="847"/>
      <c r="N3247" s="846"/>
      <c r="O3247" s="846"/>
      <c r="P3247" s="846"/>
      <c r="Q3247" s="846"/>
      <c r="S3247" s="848"/>
    </row>
    <row r="3248" spans="1:20" x14ac:dyDescent="0.25">
      <c r="B3248" s="841"/>
      <c r="C3248" s="842"/>
      <c r="D3248" s="843"/>
      <c r="E3248" s="844"/>
      <c r="F3248" s="845"/>
      <c r="G3248" s="917"/>
      <c r="H3248" s="922"/>
      <c r="I3248" s="922"/>
      <c r="J3248" s="922"/>
      <c r="K3248" s="922"/>
      <c r="L3248" s="846"/>
      <c r="M3248" s="847"/>
      <c r="N3248" s="846"/>
      <c r="O3248" s="846"/>
      <c r="P3248" s="846"/>
      <c r="Q3248" s="846"/>
      <c r="S3248" s="848"/>
    </row>
    <row r="3249" spans="1:20" x14ac:dyDescent="0.25">
      <c r="B3249" s="841"/>
      <c r="C3249" s="842"/>
      <c r="D3249" s="843"/>
      <c r="E3249" s="844"/>
      <c r="F3249" s="845"/>
      <c r="G3249" s="917"/>
      <c r="H3249" s="922"/>
      <c r="I3249" s="922"/>
      <c r="J3249" s="922"/>
      <c r="K3249" s="922"/>
      <c r="L3249" s="846"/>
      <c r="M3249" s="847"/>
      <c r="N3249" s="846"/>
      <c r="O3249" s="846"/>
      <c r="P3249" s="846"/>
      <c r="Q3249" s="846"/>
      <c r="S3249" s="848"/>
    </row>
    <row r="3250" spans="1:20" x14ac:dyDescent="0.25">
      <c r="B3250" s="1238" t="s">
        <v>2129</v>
      </c>
      <c r="C3250" s="1238"/>
      <c r="D3250" s="1238"/>
      <c r="E3250" s="1238"/>
      <c r="F3250" s="1238"/>
      <c r="G3250" s="1238"/>
      <c r="H3250" s="1238"/>
      <c r="I3250" s="1238"/>
      <c r="J3250" s="1238"/>
      <c r="K3250" s="1238"/>
      <c r="L3250" s="1238"/>
      <c r="M3250" s="1238"/>
      <c r="N3250" s="1238"/>
      <c r="O3250" s="1238"/>
      <c r="P3250" s="1238"/>
      <c r="Q3250" s="1238"/>
      <c r="R3250" s="1238"/>
      <c r="S3250" s="1238"/>
    </row>
    <row r="3251" spans="1:20" x14ac:dyDescent="0.25">
      <c r="B3251" s="881" t="s">
        <v>1639</v>
      </c>
      <c r="C3251" s="882"/>
      <c r="D3251" s="883"/>
      <c r="E3251" s="883"/>
      <c r="F3251" s="883"/>
      <c r="G3251" s="883"/>
      <c r="H3251" s="884"/>
      <c r="I3251" s="884"/>
      <c r="J3251" s="884"/>
      <c r="K3251" s="884"/>
      <c r="L3251" s="884"/>
      <c r="M3251" s="885"/>
      <c r="N3251" s="884"/>
      <c r="O3251" s="884"/>
      <c r="P3251" s="884"/>
      <c r="Q3251" s="884"/>
      <c r="R3251" s="1074"/>
      <c r="S3251" s="886"/>
    </row>
    <row r="3252" spans="1:20" s="802" customFormat="1" ht="30" x14ac:dyDescent="0.25">
      <c r="B3252" s="1234" t="s">
        <v>970</v>
      </c>
      <c r="C3252" s="1239" t="s">
        <v>938</v>
      </c>
      <c r="D3252" s="1236" t="s">
        <v>1024</v>
      </c>
      <c r="E3252" s="1230" t="s">
        <v>1025</v>
      </c>
      <c r="F3252" s="1236" t="s">
        <v>1026</v>
      </c>
      <c r="G3252" s="1232" t="s">
        <v>1027</v>
      </c>
      <c r="H3252" s="803" t="s">
        <v>1862</v>
      </c>
      <c r="I3252" s="804" t="s">
        <v>1833</v>
      </c>
      <c r="J3252" s="803" t="s">
        <v>1862</v>
      </c>
      <c r="K3252" s="1228" t="s">
        <v>1948</v>
      </c>
      <c r="L3252" s="1228" t="s">
        <v>1947</v>
      </c>
      <c r="M3252" s="805" t="s">
        <v>1818</v>
      </c>
      <c r="N3252" s="1228" t="s">
        <v>1819</v>
      </c>
      <c r="O3252" s="806" t="s">
        <v>2115</v>
      </c>
      <c r="P3252" s="1090" t="s">
        <v>2135</v>
      </c>
      <c r="Q3252" s="1090" t="s">
        <v>2136</v>
      </c>
      <c r="R3252" s="1065" t="s">
        <v>2132</v>
      </c>
      <c r="S3252" s="807" t="s">
        <v>1850</v>
      </c>
      <c r="T3252" s="1110" t="s">
        <v>1028</v>
      </c>
    </row>
    <row r="3253" spans="1:20" s="802" customFormat="1" x14ac:dyDescent="0.25">
      <c r="B3253" s="1235"/>
      <c r="C3253" s="1240"/>
      <c r="D3253" s="1237"/>
      <c r="E3253" s="1231"/>
      <c r="F3253" s="1237"/>
      <c r="G3253" s="1233"/>
      <c r="H3253" s="808"/>
      <c r="I3253" s="808" t="s">
        <v>939</v>
      </c>
      <c r="J3253" s="808"/>
      <c r="K3253" s="1229"/>
      <c r="L3253" s="1229"/>
      <c r="M3253" s="809" t="s">
        <v>939</v>
      </c>
      <c r="N3253" s="1229"/>
      <c r="O3253" s="808" t="s">
        <v>939</v>
      </c>
      <c r="P3253" s="808" t="s">
        <v>939</v>
      </c>
      <c r="Q3253" s="808" t="s">
        <v>939</v>
      </c>
      <c r="R3253" s="1066" t="s">
        <v>939</v>
      </c>
      <c r="S3253" s="810"/>
      <c r="T3253" s="1107"/>
    </row>
    <row r="3254" spans="1:20" s="828" customFormat="1" x14ac:dyDescent="0.25">
      <c r="A3254" s="858" t="s">
        <v>90</v>
      </c>
      <c r="B3254" s="890" t="s">
        <v>239</v>
      </c>
      <c r="C3254" s="822" t="s">
        <v>485</v>
      </c>
      <c r="D3254" s="823">
        <v>70961</v>
      </c>
      <c r="E3254" s="907">
        <v>0</v>
      </c>
      <c r="F3254" s="823" t="s">
        <v>27</v>
      </c>
      <c r="G3254" s="896" t="s">
        <v>235</v>
      </c>
      <c r="H3254" s="921">
        <v>0</v>
      </c>
      <c r="I3254" s="921">
        <v>4450000</v>
      </c>
      <c r="J3254" s="921">
        <v>0</v>
      </c>
      <c r="K3254" s="921">
        <f t="shared" ref="K3254:K3257" si="341">M3254-L3254</f>
        <v>4450000</v>
      </c>
      <c r="L3254" s="871"/>
      <c r="M3254" s="871">
        <v>4450000</v>
      </c>
      <c r="N3254" s="871"/>
      <c r="O3254" s="871"/>
      <c r="P3254" s="871"/>
      <c r="Q3254" s="871"/>
      <c r="R3254" s="1068"/>
      <c r="S3254" s="827"/>
      <c r="T3254" s="975"/>
    </row>
    <row r="3255" spans="1:20" s="828" customFormat="1" x14ac:dyDescent="0.25">
      <c r="A3255" s="858" t="s">
        <v>90</v>
      </c>
      <c r="B3255" s="890" t="s">
        <v>483</v>
      </c>
      <c r="C3255" s="822" t="s">
        <v>1066</v>
      </c>
      <c r="D3255" s="823">
        <v>70961</v>
      </c>
      <c r="E3255" s="907">
        <v>0</v>
      </c>
      <c r="F3255" s="823" t="s">
        <v>27</v>
      </c>
      <c r="G3255" s="896" t="s">
        <v>235</v>
      </c>
      <c r="H3255" s="921">
        <v>0</v>
      </c>
      <c r="I3255" s="921">
        <v>22850000</v>
      </c>
      <c r="J3255" s="921">
        <v>0</v>
      </c>
      <c r="K3255" s="921">
        <f t="shared" si="341"/>
        <v>12850000</v>
      </c>
      <c r="L3255" s="871"/>
      <c r="M3255" s="871">
        <v>12850000</v>
      </c>
      <c r="N3255" s="871"/>
      <c r="O3255" s="871"/>
      <c r="P3255" s="871"/>
      <c r="Q3255" s="871"/>
      <c r="R3255" s="1068"/>
      <c r="S3255" s="827"/>
      <c r="T3255" s="822"/>
    </row>
    <row r="3256" spans="1:20" s="828" customFormat="1" x14ac:dyDescent="0.25">
      <c r="A3256" s="858" t="s">
        <v>90</v>
      </c>
      <c r="B3256" s="890" t="s">
        <v>207</v>
      </c>
      <c r="C3256" s="822" t="s">
        <v>220</v>
      </c>
      <c r="D3256" s="823">
        <v>70961</v>
      </c>
      <c r="E3256" s="907">
        <v>0</v>
      </c>
      <c r="F3256" s="823" t="s">
        <v>27</v>
      </c>
      <c r="G3256" s="896" t="s">
        <v>235</v>
      </c>
      <c r="H3256" s="921">
        <v>0</v>
      </c>
      <c r="I3256" s="921">
        <v>20000000</v>
      </c>
      <c r="J3256" s="921">
        <v>0</v>
      </c>
      <c r="K3256" s="921">
        <f t="shared" si="341"/>
        <v>0</v>
      </c>
      <c r="L3256" s="871"/>
      <c r="M3256" s="871">
        <v>0</v>
      </c>
      <c r="N3256" s="871"/>
      <c r="O3256" s="871"/>
      <c r="P3256" s="871"/>
      <c r="Q3256" s="871"/>
      <c r="R3256" s="1068"/>
      <c r="S3256" s="827"/>
      <c r="T3256" s="822"/>
    </row>
    <row r="3257" spans="1:20" s="828" customFormat="1" x14ac:dyDescent="0.25">
      <c r="A3257" s="858" t="s">
        <v>90</v>
      </c>
      <c r="B3257" s="890" t="s">
        <v>484</v>
      </c>
      <c r="C3257" s="822" t="s">
        <v>726</v>
      </c>
      <c r="D3257" s="823">
        <v>70961</v>
      </c>
      <c r="E3257" s="907">
        <v>0</v>
      </c>
      <c r="F3257" s="823" t="s">
        <v>27</v>
      </c>
      <c r="G3257" s="896" t="s">
        <v>235</v>
      </c>
      <c r="H3257" s="921">
        <v>0</v>
      </c>
      <c r="I3257" s="921">
        <v>2700000</v>
      </c>
      <c r="J3257" s="921">
        <v>0</v>
      </c>
      <c r="K3257" s="921">
        <f t="shared" si="341"/>
        <v>2700000</v>
      </c>
      <c r="L3257" s="871"/>
      <c r="M3257" s="871">
        <v>2700000</v>
      </c>
      <c r="N3257" s="871"/>
      <c r="O3257" s="871"/>
      <c r="P3257" s="871"/>
      <c r="Q3257" s="871"/>
      <c r="R3257" s="1068"/>
      <c r="S3257" s="827"/>
      <c r="T3257" s="822"/>
    </row>
    <row r="3258" spans="1:20" s="828" customFormat="1" x14ac:dyDescent="0.25">
      <c r="A3258" s="858" t="s">
        <v>90</v>
      </c>
      <c r="B3258" s="887"/>
      <c r="C3258" s="833" t="s">
        <v>26</v>
      </c>
      <c r="D3258" s="887"/>
      <c r="E3258" s="897"/>
      <c r="F3258" s="887"/>
      <c r="G3258" s="898"/>
      <c r="H3258" s="988">
        <f>SUM(H3254:H3257)</f>
        <v>0</v>
      </c>
      <c r="I3258" s="988">
        <f>SUM(I3254:I3257)</f>
        <v>50000000</v>
      </c>
      <c r="J3258" s="988">
        <f>SUM(J3254:J3257)</f>
        <v>0</v>
      </c>
      <c r="K3258" s="988">
        <f>SUM(K3254:K3257)</f>
        <v>20000000</v>
      </c>
      <c r="L3258" s="768"/>
      <c r="M3258" s="768">
        <f>SUM(M3254:M3257)</f>
        <v>20000000</v>
      </c>
      <c r="N3258" s="768"/>
      <c r="O3258" s="899"/>
      <c r="P3258" s="899"/>
      <c r="Q3258" s="899"/>
      <c r="R3258" s="1069"/>
      <c r="S3258" s="908"/>
      <c r="T3258" s="1003"/>
    </row>
    <row r="3259" spans="1:20" s="828" customFormat="1" x14ac:dyDescent="0.25">
      <c r="A3259" s="858"/>
      <c r="B3259" s="888"/>
      <c r="C3259" s="842"/>
      <c r="D3259" s="888"/>
      <c r="E3259" s="902"/>
      <c r="F3259" s="888"/>
      <c r="G3259" s="903"/>
      <c r="H3259" s="915"/>
      <c r="I3259" s="915"/>
      <c r="J3259" s="915"/>
      <c r="K3259" s="915"/>
      <c r="L3259" s="771"/>
      <c r="M3259" s="771"/>
      <c r="N3259" s="771"/>
      <c r="O3259" s="771"/>
      <c r="P3259" s="771"/>
      <c r="Q3259" s="771"/>
      <c r="R3259" s="1075"/>
      <c r="S3259" s="904"/>
    </row>
    <row r="3260" spans="1:20" x14ac:dyDescent="0.25">
      <c r="B3260" s="1238" t="s">
        <v>2128</v>
      </c>
      <c r="C3260" s="1238"/>
      <c r="D3260" s="1238"/>
      <c r="E3260" s="1238"/>
      <c r="F3260" s="1238"/>
      <c r="G3260" s="1238"/>
      <c r="H3260" s="1238"/>
      <c r="I3260" s="1238"/>
      <c r="J3260" s="1238"/>
      <c r="K3260" s="1238"/>
      <c r="L3260" s="1238"/>
      <c r="M3260" s="1238"/>
      <c r="N3260" s="1238"/>
      <c r="O3260" s="1238"/>
      <c r="P3260" s="1238"/>
      <c r="Q3260" s="1238"/>
      <c r="R3260" s="1238"/>
      <c r="S3260" s="1238"/>
    </row>
    <row r="3261" spans="1:20" x14ac:dyDescent="0.25">
      <c r="B3261" s="881" t="s">
        <v>1640</v>
      </c>
      <c r="C3261" s="882"/>
      <c r="D3261" s="883"/>
      <c r="E3261" s="883"/>
      <c r="F3261" s="883"/>
      <c r="G3261" s="883"/>
      <c r="H3261" s="884"/>
      <c r="I3261" s="884"/>
      <c r="J3261" s="884"/>
      <c r="K3261" s="884"/>
      <c r="L3261" s="884"/>
      <c r="M3261" s="885"/>
      <c r="N3261" s="884"/>
      <c r="O3261" s="884"/>
      <c r="P3261" s="884"/>
      <c r="Q3261" s="884"/>
      <c r="R3261" s="1074"/>
      <c r="S3261" s="886"/>
    </row>
    <row r="3262" spans="1:20" s="802" customFormat="1" ht="30" x14ac:dyDescent="0.25">
      <c r="B3262" s="1234" t="s">
        <v>970</v>
      </c>
      <c r="C3262" s="1239" t="s">
        <v>938</v>
      </c>
      <c r="D3262" s="1236" t="s">
        <v>1024</v>
      </c>
      <c r="E3262" s="1230" t="s">
        <v>1025</v>
      </c>
      <c r="F3262" s="1236" t="s">
        <v>1026</v>
      </c>
      <c r="G3262" s="1232" t="s">
        <v>1027</v>
      </c>
      <c r="H3262" s="803" t="s">
        <v>1862</v>
      </c>
      <c r="I3262" s="804" t="s">
        <v>1833</v>
      </c>
      <c r="J3262" s="803" t="s">
        <v>1862</v>
      </c>
      <c r="K3262" s="1228" t="s">
        <v>1948</v>
      </c>
      <c r="L3262" s="1228" t="s">
        <v>1947</v>
      </c>
      <c r="M3262" s="805" t="s">
        <v>1818</v>
      </c>
      <c r="N3262" s="1228" t="s">
        <v>1819</v>
      </c>
      <c r="O3262" s="806" t="s">
        <v>2115</v>
      </c>
      <c r="P3262" s="1090" t="s">
        <v>2135</v>
      </c>
      <c r="Q3262" s="1090" t="s">
        <v>2136</v>
      </c>
      <c r="R3262" s="1065" t="s">
        <v>2132</v>
      </c>
      <c r="S3262" s="807" t="s">
        <v>1850</v>
      </c>
      <c r="T3262" s="1110" t="s">
        <v>1028</v>
      </c>
    </row>
    <row r="3263" spans="1:20" s="802" customFormat="1" x14ac:dyDescent="0.25">
      <c r="B3263" s="1235"/>
      <c r="C3263" s="1240"/>
      <c r="D3263" s="1237"/>
      <c r="E3263" s="1231"/>
      <c r="F3263" s="1237"/>
      <c r="G3263" s="1233"/>
      <c r="H3263" s="808"/>
      <c r="I3263" s="808" t="s">
        <v>939</v>
      </c>
      <c r="J3263" s="808"/>
      <c r="K3263" s="1229"/>
      <c r="L3263" s="1229"/>
      <c r="M3263" s="809" t="s">
        <v>939</v>
      </c>
      <c r="N3263" s="1229"/>
      <c r="O3263" s="808" t="s">
        <v>939</v>
      </c>
      <c r="P3263" s="808" t="s">
        <v>939</v>
      </c>
      <c r="Q3263" s="808" t="s">
        <v>939</v>
      </c>
      <c r="R3263" s="1066" t="s">
        <v>939</v>
      </c>
      <c r="S3263" s="810"/>
      <c r="T3263" s="1107"/>
    </row>
    <row r="3264" spans="1:20" x14ac:dyDescent="0.25">
      <c r="A3264" s="858" t="s">
        <v>78</v>
      </c>
      <c r="B3264" s="812" t="s">
        <v>24</v>
      </c>
      <c r="C3264" s="813" t="s">
        <v>290</v>
      </c>
      <c r="D3264" s="814" t="s">
        <v>1</v>
      </c>
      <c r="E3264" s="968">
        <v>0</v>
      </c>
      <c r="F3264" s="816">
        <v>23510200</v>
      </c>
      <c r="G3264" s="817" t="s">
        <v>266</v>
      </c>
      <c r="H3264" s="1007">
        <v>122294110</v>
      </c>
      <c r="I3264" s="1007">
        <v>296307470</v>
      </c>
      <c r="J3264" s="1007">
        <v>122294110</v>
      </c>
      <c r="K3264" s="1008">
        <f t="shared" ref="K3264:K3277" si="342">M3264-L3264</f>
        <v>296307470</v>
      </c>
      <c r="L3264" s="818"/>
      <c r="M3264" s="819">
        <v>296307470</v>
      </c>
      <c r="N3264" s="818"/>
      <c r="O3264" s="818">
        <v>147547959</v>
      </c>
      <c r="P3264" s="818">
        <f>Q3264-O3264</f>
        <v>72042318.979999989</v>
      </c>
      <c r="Q3264" s="818">
        <v>219590277.97999999</v>
      </c>
      <c r="R3264" s="1068">
        <f>M3264-Q3264</f>
        <v>76717192.020000011</v>
      </c>
      <c r="S3264" s="909"/>
      <c r="T3264" s="1117"/>
    </row>
    <row r="3265" spans="1:20" x14ac:dyDescent="0.25">
      <c r="A3265" s="858" t="s">
        <v>78</v>
      </c>
      <c r="B3265" s="825" t="s">
        <v>25</v>
      </c>
      <c r="C3265" s="822" t="s">
        <v>59</v>
      </c>
      <c r="D3265" s="829">
        <v>70961</v>
      </c>
      <c r="E3265" s="968">
        <v>20000030000</v>
      </c>
      <c r="F3265" s="816">
        <v>23510200</v>
      </c>
      <c r="G3265" s="817" t="s">
        <v>266</v>
      </c>
      <c r="H3265" s="1006"/>
      <c r="I3265" s="1006">
        <v>150000</v>
      </c>
      <c r="J3265" s="1006"/>
      <c r="K3265" s="921">
        <f t="shared" si="342"/>
        <v>150000</v>
      </c>
      <c r="L3265" s="830"/>
      <c r="M3265" s="826">
        <v>150000</v>
      </c>
      <c r="N3265" s="830"/>
      <c r="O3265" s="830"/>
      <c r="P3265" s="830">
        <f t="shared" ref="P3265:P3270" si="343">Q3265-O3265</f>
        <v>0</v>
      </c>
      <c r="Q3265" s="830"/>
      <c r="R3265" s="1068"/>
      <c r="S3265" s="820"/>
      <c r="T3265" s="1104"/>
    </row>
    <row r="3266" spans="1:20" x14ac:dyDescent="0.25">
      <c r="A3266" s="858" t="s">
        <v>78</v>
      </c>
      <c r="B3266" s="812" t="s">
        <v>2</v>
      </c>
      <c r="C3266" s="822" t="s">
        <v>60</v>
      </c>
      <c r="D3266" s="829">
        <v>70961</v>
      </c>
      <c r="E3266" s="968">
        <v>20000030000</v>
      </c>
      <c r="F3266" s="816">
        <v>23510200</v>
      </c>
      <c r="G3266" s="817" t="s">
        <v>266</v>
      </c>
      <c r="H3266" s="1006"/>
      <c r="I3266" s="1006">
        <v>150000</v>
      </c>
      <c r="J3266" s="1006"/>
      <c r="K3266" s="921">
        <f t="shared" si="342"/>
        <v>150000</v>
      </c>
      <c r="L3266" s="830"/>
      <c r="M3266" s="826">
        <v>150000</v>
      </c>
      <c r="N3266" s="830"/>
      <c r="O3266" s="830"/>
      <c r="P3266" s="830">
        <f t="shared" si="343"/>
        <v>0</v>
      </c>
      <c r="Q3266" s="830"/>
      <c r="R3266" s="1068"/>
      <c r="S3266" s="820"/>
      <c r="T3266" s="1104"/>
    </row>
    <row r="3267" spans="1:20" s="831" customFormat="1" x14ac:dyDescent="0.25">
      <c r="A3267" s="858" t="s">
        <v>78</v>
      </c>
      <c r="B3267" s="812" t="s">
        <v>3</v>
      </c>
      <c r="C3267" s="822" t="s">
        <v>4</v>
      </c>
      <c r="D3267" s="829">
        <v>70961</v>
      </c>
      <c r="E3267" s="968">
        <v>20000030000</v>
      </c>
      <c r="F3267" s="816">
        <v>23510200</v>
      </c>
      <c r="G3267" s="817" t="s">
        <v>266</v>
      </c>
      <c r="H3267" s="1006"/>
      <c r="I3267" s="1006">
        <v>1550000</v>
      </c>
      <c r="J3267" s="1006"/>
      <c r="K3267" s="921">
        <f t="shared" si="342"/>
        <v>1550000</v>
      </c>
      <c r="L3267" s="830"/>
      <c r="M3267" s="826">
        <v>1550000</v>
      </c>
      <c r="N3267" s="830"/>
      <c r="O3267" s="830"/>
      <c r="P3267" s="830">
        <f t="shared" si="343"/>
        <v>200000</v>
      </c>
      <c r="Q3267" s="830">
        <v>200000</v>
      </c>
      <c r="R3267" s="1068">
        <f t="shared" ref="R3267:R3278" si="344">M3267-Q3267</f>
        <v>1350000</v>
      </c>
      <c r="S3267" s="820"/>
      <c r="T3267" s="1105"/>
    </row>
    <row r="3268" spans="1:20" x14ac:dyDescent="0.25">
      <c r="A3268" s="858" t="s">
        <v>78</v>
      </c>
      <c r="B3268" s="812" t="s">
        <v>71</v>
      </c>
      <c r="C3268" s="822" t="s">
        <v>72</v>
      </c>
      <c r="D3268" s="829">
        <v>70961</v>
      </c>
      <c r="E3268" s="968">
        <v>20000030000</v>
      </c>
      <c r="F3268" s="816">
        <v>23510200</v>
      </c>
      <c r="G3268" s="817" t="s">
        <v>266</v>
      </c>
      <c r="H3268" s="1006"/>
      <c r="I3268" s="1006">
        <v>1210000</v>
      </c>
      <c r="J3268" s="1006"/>
      <c r="K3268" s="921">
        <f t="shared" si="342"/>
        <v>1210000</v>
      </c>
      <c r="L3268" s="830"/>
      <c r="M3268" s="826">
        <v>1210000</v>
      </c>
      <c r="N3268" s="830"/>
      <c r="O3268" s="830"/>
      <c r="P3268" s="830">
        <f t="shared" si="343"/>
        <v>100000</v>
      </c>
      <c r="Q3268" s="830">
        <v>100000</v>
      </c>
      <c r="R3268" s="1068">
        <f t="shared" si="344"/>
        <v>1110000</v>
      </c>
      <c r="S3268" s="820"/>
      <c r="T3268" s="1104"/>
    </row>
    <row r="3269" spans="1:20" x14ac:dyDescent="0.25">
      <c r="A3269" s="858" t="s">
        <v>78</v>
      </c>
      <c r="B3269" s="812" t="s">
        <v>34</v>
      </c>
      <c r="C3269" s="822" t="s">
        <v>761</v>
      </c>
      <c r="D3269" s="829">
        <v>70961</v>
      </c>
      <c r="E3269" s="968">
        <v>20000030000</v>
      </c>
      <c r="F3269" s="816">
        <v>23510200</v>
      </c>
      <c r="G3269" s="817" t="s">
        <v>266</v>
      </c>
      <c r="H3269" s="1006"/>
      <c r="I3269" s="1006">
        <v>150000</v>
      </c>
      <c r="J3269" s="1006"/>
      <c r="K3269" s="921">
        <f t="shared" si="342"/>
        <v>150000</v>
      </c>
      <c r="L3269" s="830"/>
      <c r="M3269" s="826">
        <v>150000</v>
      </c>
      <c r="N3269" s="830"/>
      <c r="O3269" s="830"/>
      <c r="P3269" s="830">
        <f t="shared" si="343"/>
        <v>0</v>
      </c>
      <c r="Q3269" s="830"/>
      <c r="R3269" s="1068"/>
      <c r="S3269" s="820"/>
      <c r="T3269" s="1104"/>
    </row>
    <row r="3270" spans="1:20" s="831" customFormat="1" x14ac:dyDescent="0.25">
      <c r="A3270" s="858" t="s">
        <v>78</v>
      </c>
      <c r="B3270" s="812" t="s">
        <v>9</v>
      </c>
      <c r="C3270" s="822" t="s">
        <v>10</v>
      </c>
      <c r="D3270" s="829">
        <v>70961</v>
      </c>
      <c r="E3270" s="968">
        <v>20000030000</v>
      </c>
      <c r="F3270" s="816">
        <v>23510200</v>
      </c>
      <c r="G3270" s="817" t="s">
        <v>266</v>
      </c>
      <c r="H3270" s="1006"/>
      <c r="I3270" s="1006">
        <v>3000000</v>
      </c>
      <c r="J3270" s="1006"/>
      <c r="K3270" s="921">
        <f t="shared" si="342"/>
        <v>3000000</v>
      </c>
      <c r="L3270" s="830"/>
      <c r="M3270" s="826">
        <v>3000000</v>
      </c>
      <c r="N3270" s="830"/>
      <c r="O3270" s="830"/>
      <c r="P3270" s="830">
        <f t="shared" si="343"/>
        <v>0</v>
      </c>
      <c r="Q3270" s="830"/>
      <c r="R3270" s="1068"/>
      <c r="S3270" s="820"/>
      <c r="T3270" s="1105"/>
    </row>
    <row r="3271" spans="1:20" x14ac:dyDescent="0.25">
      <c r="A3271" s="858" t="s">
        <v>78</v>
      </c>
      <c r="B3271" s="812" t="s">
        <v>11</v>
      </c>
      <c r="C3271" s="822" t="s">
        <v>12</v>
      </c>
      <c r="D3271" s="829">
        <v>70961</v>
      </c>
      <c r="E3271" s="968">
        <v>20000030000</v>
      </c>
      <c r="F3271" s="816">
        <v>23510200</v>
      </c>
      <c r="G3271" s="817" t="s">
        <v>266</v>
      </c>
      <c r="H3271" s="1006"/>
      <c r="I3271" s="1006">
        <v>2000000</v>
      </c>
      <c r="J3271" s="1006"/>
      <c r="K3271" s="921">
        <f t="shared" si="342"/>
        <v>2000000</v>
      </c>
      <c r="L3271" s="830"/>
      <c r="M3271" s="826">
        <v>2000000</v>
      </c>
      <c r="N3271" s="830"/>
      <c r="O3271" s="830">
        <v>800000</v>
      </c>
      <c r="P3271" s="830">
        <f>Q3271-O3271</f>
        <v>0</v>
      </c>
      <c r="Q3271" s="830">
        <v>800000</v>
      </c>
      <c r="R3271" s="1068">
        <f t="shared" si="344"/>
        <v>1200000</v>
      </c>
      <c r="S3271" s="820"/>
      <c r="T3271" s="1104"/>
    </row>
    <row r="3272" spans="1:20" x14ac:dyDescent="0.25">
      <c r="A3272" s="858" t="s">
        <v>78</v>
      </c>
      <c r="B3272" s="812" t="s">
        <v>79</v>
      </c>
      <c r="C3272" s="822" t="s">
        <v>80</v>
      </c>
      <c r="D3272" s="829">
        <v>70961</v>
      </c>
      <c r="E3272" s="968">
        <v>20000030000</v>
      </c>
      <c r="F3272" s="816">
        <v>23510200</v>
      </c>
      <c r="G3272" s="817" t="s">
        <v>266</v>
      </c>
      <c r="H3272" s="1006"/>
      <c r="I3272" s="1006">
        <v>3000000</v>
      </c>
      <c r="J3272" s="1006"/>
      <c r="K3272" s="921">
        <f t="shared" si="342"/>
        <v>2000000</v>
      </c>
      <c r="L3272" s="830"/>
      <c r="M3272" s="826">
        <v>2000000</v>
      </c>
      <c r="N3272" s="830"/>
      <c r="O3272" s="830"/>
      <c r="P3272" s="830">
        <f t="shared" ref="P3272:P3277" si="345">Q3272-O3272</f>
        <v>0</v>
      </c>
      <c r="Q3272" s="830"/>
      <c r="R3272" s="1068"/>
      <c r="S3272" s="820"/>
      <c r="T3272" s="1104"/>
    </row>
    <row r="3273" spans="1:20" x14ac:dyDescent="0.25">
      <c r="A3273" s="858" t="s">
        <v>78</v>
      </c>
      <c r="B3273" s="812" t="s">
        <v>15</v>
      </c>
      <c r="C3273" s="822" t="s">
        <v>436</v>
      </c>
      <c r="D3273" s="829">
        <v>70961</v>
      </c>
      <c r="E3273" s="968">
        <v>20000030000</v>
      </c>
      <c r="F3273" s="816">
        <v>23510200</v>
      </c>
      <c r="G3273" s="817" t="s">
        <v>266</v>
      </c>
      <c r="H3273" s="1006"/>
      <c r="I3273" s="1006">
        <v>80000</v>
      </c>
      <c r="J3273" s="1006"/>
      <c r="K3273" s="921">
        <f t="shared" si="342"/>
        <v>80000</v>
      </c>
      <c r="L3273" s="830"/>
      <c r="M3273" s="826">
        <v>80000</v>
      </c>
      <c r="N3273" s="830"/>
      <c r="O3273" s="830"/>
      <c r="P3273" s="830">
        <f t="shared" si="345"/>
        <v>0</v>
      </c>
      <c r="Q3273" s="830"/>
      <c r="R3273" s="1068"/>
      <c r="S3273" s="820"/>
      <c r="T3273" s="1104"/>
    </row>
    <row r="3274" spans="1:20" x14ac:dyDescent="0.25">
      <c r="A3274" s="858" t="s">
        <v>78</v>
      </c>
      <c r="B3274" s="812" t="s">
        <v>19</v>
      </c>
      <c r="C3274" s="822" t="s">
        <v>20</v>
      </c>
      <c r="D3274" s="829">
        <v>70961</v>
      </c>
      <c r="E3274" s="968">
        <v>20000030000</v>
      </c>
      <c r="F3274" s="816">
        <v>23510200</v>
      </c>
      <c r="G3274" s="817" t="s">
        <v>266</v>
      </c>
      <c r="H3274" s="1006"/>
      <c r="I3274" s="1006">
        <v>10000</v>
      </c>
      <c r="J3274" s="1006"/>
      <c r="K3274" s="921">
        <f t="shared" si="342"/>
        <v>10000</v>
      </c>
      <c r="L3274" s="830"/>
      <c r="M3274" s="826">
        <v>10000</v>
      </c>
      <c r="N3274" s="830"/>
      <c r="O3274" s="830"/>
      <c r="P3274" s="830">
        <f t="shared" si="345"/>
        <v>0</v>
      </c>
      <c r="Q3274" s="830"/>
      <c r="R3274" s="1068"/>
      <c r="S3274" s="820"/>
      <c r="T3274" s="1104"/>
    </row>
    <row r="3275" spans="1:20" x14ac:dyDescent="0.25">
      <c r="A3275" s="858" t="s">
        <v>78</v>
      </c>
      <c r="B3275" s="812" t="s">
        <v>22</v>
      </c>
      <c r="C3275" s="822" t="s">
        <v>23</v>
      </c>
      <c r="D3275" s="829">
        <v>70961</v>
      </c>
      <c r="E3275" s="968">
        <v>20000030000</v>
      </c>
      <c r="F3275" s="816">
        <v>23510200</v>
      </c>
      <c r="G3275" s="817" t="s">
        <v>266</v>
      </c>
      <c r="H3275" s="1006"/>
      <c r="I3275" s="1006">
        <v>2000000</v>
      </c>
      <c r="J3275" s="1006"/>
      <c r="K3275" s="921">
        <f t="shared" si="342"/>
        <v>2000000</v>
      </c>
      <c r="L3275" s="830"/>
      <c r="M3275" s="826">
        <v>2000000</v>
      </c>
      <c r="N3275" s="830"/>
      <c r="O3275" s="830"/>
      <c r="P3275" s="830">
        <f t="shared" si="345"/>
        <v>0</v>
      </c>
      <c r="Q3275" s="830"/>
      <c r="R3275" s="1068"/>
      <c r="S3275" s="820"/>
      <c r="T3275" s="1104"/>
    </row>
    <row r="3276" spans="1:20" x14ac:dyDescent="0.25">
      <c r="A3276" s="858" t="s">
        <v>78</v>
      </c>
      <c r="B3276" s="812" t="s">
        <v>37</v>
      </c>
      <c r="C3276" s="822" t="s">
        <v>38</v>
      </c>
      <c r="D3276" s="829">
        <v>70961</v>
      </c>
      <c r="E3276" s="968">
        <v>20000030000</v>
      </c>
      <c r="F3276" s="816">
        <v>23510200</v>
      </c>
      <c r="G3276" s="817" t="s">
        <v>266</v>
      </c>
      <c r="H3276" s="1006"/>
      <c r="I3276" s="1006">
        <v>100000</v>
      </c>
      <c r="J3276" s="1006"/>
      <c r="K3276" s="921">
        <f t="shared" si="342"/>
        <v>100000</v>
      </c>
      <c r="L3276" s="830"/>
      <c r="M3276" s="826">
        <v>100000</v>
      </c>
      <c r="N3276" s="830"/>
      <c r="O3276" s="830"/>
      <c r="P3276" s="830">
        <f t="shared" si="345"/>
        <v>0</v>
      </c>
      <c r="Q3276" s="830"/>
      <c r="R3276" s="1068"/>
      <c r="S3276" s="820"/>
      <c r="T3276" s="1104"/>
    </row>
    <row r="3277" spans="1:20" x14ac:dyDescent="0.25">
      <c r="A3277" s="858" t="s">
        <v>78</v>
      </c>
      <c r="B3277" s="812" t="s">
        <v>81</v>
      </c>
      <c r="C3277" s="822" t="s">
        <v>82</v>
      </c>
      <c r="D3277" s="829">
        <v>70961</v>
      </c>
      <c r="E3277" s="968">
        <v>20000030000</v>
      </c>
      <c r="F3277" s="816">
        <v>23510200</v>
      </c>
      <c r="G3277" s="817" t="s">
        <v>266</v>
      </c>
      <c r="H3277" s="1006"/>
      <c r="I3277" s="1006">
        <v>14000000</v>
      </c>
      <c r="J3277" s="1006"/>
      <c r="K3277" s="921">
        <f t="shared" si="342"/>
        <v>14000000</v>
      </c>
      <c r="L3277" s="830"/>
      <c r="M3277" s="826">
        <v>14000000</v>
      </c>
      <c r="N3277" s="830"/>
      <c r="O3277" s="830"/>
      <c r="P3277" s="830">
        <f t="shared" si="345"/>
        <v>0</v>
      </c>
      <c r="Q3277" s="830"/>
      <c r="R3277" s="1068"/>
      <c r="S3277" s="820"/>
      <c r="T3277" s="1104"/>
    </row>
    <row r="3278" spans="1:20" x14ac:dyDescent="0.25">
      <c r="A3278" s="858" t="s">
        <v>78</v>
      </c>
      <c r="B3278" s="860"/>
      <c r="C3278" s="833" t="s">
        <v>312</v>
      </c>
      <c r="D3278" s="861"/>
      <c r="E3278" s="862"/>
      <c r="F3278" s="863"/>
      <c r="G3278" s="916"/>
      <c r="H3278" s="992">
        <v>700000</v>
      </c>
      <c r="I3278" s="992">
        <f>SUM(I3265:I3277)</f>
        <v>27400000</v>
      </c>
      <c r="J3278" s="992">
        <v>700000</v>
      </c>
      <c r="K3278" s="992">
        <f>SUM(K3265:K3277)</f>
        <v>26400000</v>
      </c>
      <c r="L3278" s="837"/>
      <c r="M3278" s="838">
        <f>SUM(M3265:M3277)</f>
        <v>26400000</v>
      </c>
      <c r="N3278" s="837"/>
      <c r="O3278" s="959">
        <f>SUM(O3265:O3277)</f>
        <v>800000</v>
      </c>
      <c r="P3278" s="959">
        <f>Q3278-O3278</f>
        <v>300000</v>
      </c>
      <c r="Q3278" s="959">
        <f>SUM(Q3265:Q3277)</f>
        <v>1100000</v>
      </c>
      <c r="R3278" s="1095">
        <f t="shared" si="344"/>
        <v>25300000</v>
      </c>
      <c r="S3278" s="840"/>
      <c r="T3278" s="1106"/>
    </row>
    <row r="3279" spans="1:20" x14ac:dyDescent="0.25">
      <c r="A3279" s="858"/>
      <c r="C3279" s="842"/>
      <c r="G3279" s="917"/>
      <c r="H3279" s="929"/>
      <c r="I3279" s="929"/>
      <c r="J3279" s="929"/>
      <c r="K3279" s="929"/>
      <c r="L3279" s="846"/>
      <c r="M3279" s="847"/>
      <c r="N3279" s="846"/>
      <c r="O3279" s="847"/>
      <c r="P3279" s="847"/>
      <c r="Q3279" s="847"/>
      <c r="R3279" s="1072"/>
      <c r="S3279" s="848"/>
    </row>
    <row r="3280" spans="1:20" x14ac:dyDescent="0.25">
      <c r="A3280" s="858"/>
      <c r="C3280" s="842"/>
      <c r="G3280" s="917"/>
      <c r="H3280" s="929"/>
      <c r="I3280" s="929"/>
      <c r="J3280" s="929"/>
      <c r="K3280" s="929"/>
      <c r="L3280" s="846"/>
      <c r="M3280" s="847"/>
      <c r="N3280" s="846"/>
      <c r="O3280" s="847"/>
      <c r="P3280" s="847"/>
      <c r="Q3280" s="847"/>
      <c r="R3280" s="1072"/>
      <c r="S3280" s="848"/>
    </row>
    <row r="3281" spans="1:20" x14ac:dyDescent="0.25">
      <c r="A3281" s="858"/>
      <c r="C3281" s="842"/>
      <c r="G3281" s="917"/>
      <c r="H3281" s="929"/>
      <c r="I3281" s="929"/>
      <c r="J3281" s="929"/>
      <c r="K3281" s="929"/>
      <c r="L3281" s="846"/>
      <c r="M3281" s="847"/>
      <c r="N3281" s="846"/>
      <c r="O3281" s="847"/>
      <c r="P3281" s="847"/>
      <c r="Q3281" s="847"/>
      <c r="R3281" s="1072"/>
      <c r="S3281" s="848"/>
    </row>
    <row r="3282" spans="1:20" x14ac:dyDescent="0.25">
      <c r="A3282" s="858"/>
      <c r="C3282" s="842"/>
      <c r="G3282" s="917"/>
      <c r="H3282" s="929"/>
      <c r="I3282" s="929"/>
      <c r="J3282" s="929"/>
      <c r="K3282" s="929"/>
      <c r="L3282" s="846"/>
      <c r="M3282" s="847"/>
      <c r="N3282" s="846"/>
      <c r="O3282" s="847"/>
      <c r="P3282" s="847"/>
      <c r="Q3282" s="847"/>
      <c r="R3282" s="1072"/>
      <c r="S3282" s="848"/>
    </row>
    <row r="3283" spans="1:20" x14ac:dyDescent="0.25">
      <c r="A3283" s="858"/>
      <c r="C3283" s="842"/>
      <c r="G3283" s="917"/>
      <c r="H3283" s="929"/>
      <c r="I3283" s="929"/>
      <c r="J3283" s="929"/>
      <c r="K3283" s="929"/>
      <c r="L3283" s="846"/>
      <c r="M3283" s="847"/>
      <c r="N3283" s="846"/>
      <c r="O3283" s="847"/>
      <c r="P3283" s="847"/>
      <c r="Q3283" s="847"/>
      <c r="R3283" s="1072"/>
      <c r="S3283" s="848"/>
    </row>
    <row r="3284" spans="1:20" x14ac:dyDescent="0.25">
      <c r="B3284" s="841"/>
      <c r="C3284" s="842"/>
      <c r="D3284" s="843"/>
      <c r="E3284" s="844"/>
      <c r="F3284" s="845"/>
      <c r="G3284" s="917"/>
      <c r="H3284" s="922"/>
      <c r="I3284" s="922"/>
      <c r="J3284" s="922"/>
      <c r="K3284" s="922"/>
      <c r="L3284" s="846"/>
      <c r="M3284" s="847"/>
      <c r="N3284" s="846"/>
      <c r="O3284" s="846"/>
      <c r="P3284" s="846"/>
      <c r="Q3284" s="846"/>
      <c r="S3284" s="848"/>
    </row>
    <row r="3285" spans="1:20" x14ac:dyDescent="0.25">
      <c r="B3285" s="1238" t="s">
        <v>2129</v>
      </c>
      <c r="C3285" s="1238"/>
      <c r="D3285" s="1238"/>
      <c r="E3285" s="1238"/>
      <c r="F3285" s="1238"/>
      <c r="G3285" s="1238"/>
      <c r="H3285" s="1238"/>
      <c r="I3285" s="1238"/>
      <c r="J3285" s="1238"/>
      <c r="K3285" s="1238"/>
      <c r="L3285" s="1238"/>
      <c r="M3285" s="1238"/>
      <c r="N3285" s="1238"/>
      <c r="O3285" s="1238"/>
      <c r="P3285" s="1238"/>
      <c r="Q3285" s="1238"/>
      <c r="R3285" s="1238"/>
      <c r="S3285" s="1238"/>
    </row>
    <row r="3286" spans="1:20" x14ac:dyDescent="0.25">
      <c r="B3286" s="881" t="s">
        <v>1640</v>
      </c>
      <c r="C3286" s="882"/>
      <c r="D3286" s="883"/>
      <c r="E3286" s="883"/>
      <c r="F3286" s="883"/>
      <c r="G3286" s="883"/>
      <c r="H3286" s="884"/>
      <c r="I3286" s="884"/>
      <c r="J3286" s="884"/>
      <c r="K3286" s="884"/>
      <c r="L3286" s="884"/>
      <c r="M3286" s="885"/>
      <c r="N3286" s="884"/>
      <c r="O3286" s="884"/>
      <c r="P3286" s="884"/>
      <c r="Q3286" s="884"/>
      <c r="R3286" s="1074"/>
      <c r="S3286" s="886"/>
    </row>
    <row r="3287" spans="1:20" s="802" customFormat="1" ht="30" x14ac:dyDescent="0.25">
      <c r="B3287" s="1234" t="s">
        <v>970</v>
      </c>
      <c r="C3287" s="1239" t="s">
        <v>938</v>
      </c>
      <c r="D3287" s="1236" t="s">
        <v>1024</v>
      </c>
      <c r="E3287" s="1230" t="s">
        <v>1025</v>
      </c>
      <c r="F3287" s="1236" t="s">
        <v>1026</v>
      </c>
      <c r="G3287" s="1232" t="s">
        <v>1027</v>
      </c>
      <c r="H3287" s="803" t="s">
        <v>1862</v>
      </c>
      <c r="I3287" s="804" t="s">
        <v>1833</v>
      </c>
      <c r="J3287" s="803" t="s">
        <v>1862</v>
      </c>
      <c r="K3287" s="1228" t="s">
        <v>1948</v>
      </c>
      <c r="L3287" s="1228" t="s">
        <v>1947</v>
      </c>
      <c r="M3287" s="805" t="s">
        <v>1818</v>
      </c>
      <c r="N3287" s="1228" t="s">
        <v>1819</v>
      </c>
      <c r="O3287" s="806" t="s">
        <v>2115</v>
      </c>
      <c r="P3287" s="1090" t="s">
        <v>2135</v>
      </c>
      <c r="Q3287" s="1090" t="s">
        <v>2136</v>
      </c>
      <c r="R3287" s="1065" t="s">
        <v>2132</v>
      </c>
      <c r="S3287" s="807" t="s">
        <v>1850</v>
      </c>
      <c r="T3287" s="1110" t="s">
        <v>1028</v>
      </c>
    </row>
    <row r="3288" spans="1:20" s="802" customFormat="1" x14ac:dyDescent="0.25">
      <c r="B3288" s="1235"/>
      <c r="C3288" s="1240"/>
      <c r="D3288" s="1237"/>
      <c r="E3288" s="1231"/>
      <c r="F3288" s="1237"/>
      <c r="G3288" s="1233"/>
      <c r="H3288" s="808"/>
      <c r="I3288" s="808" t="s">
        <v>939</v>
      </c>
      <c r="J3288" s="808"/>
      <c r="K3288" s="1229"/>
      <c r="L3288" s="1229"/>
      <c r="M3288" s="809" t="s">
        <v>939</v>
      </c>
      <c r="N3288" s="1229"/>
      <c r="O3288" s="808" t="s">
        <v>939</v>
      </c>
      <c r="P3288" s="808" t="s">
        <v>939</v>
      </c>
      <c r="Q3288" s="808" t="s">
        <v>939</v>
      </c>
      <c r="R3288" s="1066" t="s">
        <v>939</v>
      </c>
      <c r="S3288" s="810"/>
      <c r="T3288" s="1107"/>
    </row>
    <row r="3289" spans="1:20" s="828" customFormat="1" x14ac:dyDescent="0.25">
      <c r="A3289" s="858" t="s">
        <v>78</v>
      </c>
      <c r="B3289" s="890" t="s">
        <v>332</v>
      </c>
      <c r="C3289" s="822" t="s">
        <v>333</v>
      </c>
      <c r="D3289" s="829">
        <v>70961</v>
      </c>
      <c r="E3289" s="907">
        <v>20000030000</v>
      </c>
      <c r="F3289" s="823" t="s">
        <v>27</v>
      </c>
      <c r="G3289" s="896" t="s">
        <v>235</v>
      </c>
      <c r="H3289" s="921">
        <v>0</v>
      </c>
      <c r="I3289" s="921">
        <v>29000000</v>
      </c>
      <c r="J3289" s="921">
        <v>0</v>
      </c>
      <c r="K3289" s="921">
        <f t="shared" ref="K3289:K3292" si="346">M3289-L3289</f>
        <v>9000000</v>
      </c>
      <c r="L3289" s="871"/>
      <c r="M3289" s="871">
        <v>9000000</v>
      </c>
      <c r="N3289" s="871"/>
      <c r="O3289" s="871"/>
      <c r="P3289" s="871"/>
      <c r="Q3289" s="871"/>
      <c r="R3289" s="1068"/>
      <c r="S3289" s="827"/>
      <c r="T3289" s="975"/>
    </row>
    <row r="3290" spans="1:20" s="828" customFormat="1" x14ac:dyDescent="0.25">
      <c r="A3290" s="858" t="s">
        <v>78</v>
      </c>
      <c r="B3290" s="890" t="s">
        <v>470</v>
      </c>
      <c r="C3290" s="822" t="s">
        <v>1065</v>
      </c>
      <c r="D3290" s="829">
        <v>70961</v>
      </c>
      <c r="E3290" s="907">
        <v>20000030000</v>
      </c>
      <c r="F3290" s="823" t="s">
        <v>27</v>
      </c>
      <c r="G3290" s="896" t="s">
        <v>235</v>
      </c>
      <c r="H3290" s="921">
        <v>0</v>
      </c>
      <c r="I3290" s="921">
        <v>10000000</v>
      </c>
      <c r="J3290" s="921">
        <v>0</v>
      </c>
      <c r="K3290" s="921">
        <f t="shared" si="346"/>
        <v>10000000</v>
      </c>
      <c r="L3290" s="871"/>
      <c r="M3290" s="871">
        <v>10000000</v>
      </c>
      <c r="N3290" s="871"/>
      <c r="O3290" s="871"/>
      <c r="P3290" s="871"/>
      <c r="Q3290" s="871"/>
      <c r="R3290" s="1068"/>
      <c r="S3290" s="827"/>
      <c r="T3290" s="822"/>
    </row>
    <row r="3291" spans="1:20" s="828" customFormat="1" x14ac:dyDescent="0.25">
      <c r="A3291" s="858" t="s">
        <v>78</v>
      </c>
      <c r="B3291" s="823">
        <v>32010602</v>
      </c>
      <c r="C3291" s="822" t="s">
        <v>220</v>
      </c>
      <c r="D3291" s="829">
        <v>70961</v>
      </c>
      <c r="E3291" s="907">
        <v>20000030000</v>
      </c>
      <c r="F3291" s="823" t="s">
        <v>27</v>
      </c>
      <c r="G3291" s="896" t="s">
        <v>235</v>
      </c>
      <c r="H3291" s="921">
        <v>0</v>
      </c>
      <c r="I3291" s="921">
        <v>4000000</v>
      </c>
      <c r="J3291" s="921">
        <v>0</v>
      </c>
      <c r="K3291" s="921">
        <f t="shared" si="346"/>
        <v>0</v>
      </c>
      <c r="L3291" s="871"/>
      <c r="M3291" s="871">
        <v>0</v>
      </c>
      <c r="N3291" s="871"/>
      <c r="O3291" s="871"/>
      <c r="P3291" s="871"/>
      <c r="Q3291" s="871"/>
      <c r="R3291" s="1068"/>
      <c r="S3291" s="827"/>
      <c r="T3291" s="822"/>
    </row>
    <row r="3292" spans="1:20" s="828" customFormat="1" x14ac:dyDescent="0.25">
      <c r="A3292" s="858" t="s">
        <v>78</v>
      </c>
      <c r="B3292" s="890" t="s">
        <v>469</v>
      </c>
      <c r="C3292" s="822" t="s">
        <v>162</v>
      </c>
      <c r="D3292" s="829">
        <v>70961</v>
      </c>
      <c r="E3292" s="907">
        <v>20000030000</v>
      </c>
      <c r="F3292" s="823" t="s">
        <v>27</v>
      </c>
      <c r="G3292" s="896" t="s">
        <v>235</v>
      </c>
      <c r="H3292" s="921">
        <v>0</v>
      </c>
      <c r="I3292" s="921">
        <v>2000000</v>
      </c>
      <c r="J3292" s="921">
        <v>0</v>
      </c>
      <c r="K3292" s="921">
        <f t="shared" si="346"/>
        <v>2000000</v>
      </c>
      <c r="L3292" s="871"/>
      <c r="M3292" s="871">
        <v>2000000</v>
      </c>
      <c r="N3292" s="871"/>
      <c r="O3292" s="871"/>
      <c r="P3292" s="871"/>
      <c r="Q3292" s="871"/>
      <c r="R3292" s="1068"/>
      <c r="S3292" s="827"/>
      <c r="T3292" s="822"/>
    </row>
    <row r="3293" spans="1:20" s="828" customFormat="1" x14ac:dyDescent="0.25">
      <c r="A3293" s="858" t="s">
        <v>78</v>
      </c>
      <c r="B3293" s="887"/>
      <c r="C3293" s="833" t="s">
        <v>26</v>
      </c>
      <c r="D3293" s="887"/>
      <c r="E3293" s="897"/>
      <c r="F3293" s="887"/>
      <c r="G3293" s="898"/>
      <c r="H3293" s="988">
        <f>SUM(H3289:H3292)</f>
        <v>0</v>
      </c>
      <c r="I3293" s="988">
        <f>SUM(I3289:I3292)</f>
        <v>45000000</v>
      </c>
      <c r="J3293" s="988">
        <f>SUM(J3289:J3292)</f>
        <v>0</v>
      </c>
      <c r="K3293" s="1008">
        <f>SUM(K3289:K3292)</f>
        <v>21000000</v>
      </c>
      <c r="L3293" s="768"/>
      <c r="M3293" s="768">
        <f>SUM(M3289:M3292)</f>
        <v>21000000</v>
      </c>
      <c r="N3293" s="768"/>
      <c r="O3293" s="899"/>
      <c r="P3293" s="899"/>
      <c r="Q3293" s="899"/>
      <c r="R3293" s="1069"/>
      <c r="S3293" s="908"/>
      <c r="T3293" s="1003"/>
    </row>
    <row r="3294" spans="1:20" x14ac:dyDescent="0.25">
      <c r="B3294" s="841"/>
      <c r="C3294" s="842"/>
      <c r="D3294" s="843"/>
      <c r="E3294" s="844"/>
      <c r="F3294" s="845"/>
      <c r="G3294" s="917"/>
      <c r="H3294" s="922"/>
      <c r="I3294" s="922"/>
      <c r="J3294" s="922"/>
      <c r="K3294" s="922"/>
      <c r="L3294" s="846"/>
      <c r="M3294" s="847"/>
      <c r="N3294" s="846"/>
      <c r="O3294" s="846"/>
      <c r="P3294" s="846"/>
      <c r="Q3294" s="846"/>
      <c r="S3294" s="848"/>
    </row>
    <row r="3295" spans="1:20" x14ac:dyDescent="0.25">
      <c r="B3295" s="841"/>
      <c r="C3295" s="842"/>
      <c r="D3295" s="843"/>
      <c r="E3295" s="844"/>
      <c r="F3295" s="845"/>
      <c r="G3295" s="917"/>
      <c r="H3295" s="922"/>
      <c r="I3295" s="922"/>
      <c r="J3295" s="922"/>
      <c r="K3295" s="922"/>
      <c r="L3295" s="846"/>
      <c r="M3295" s="847"/>
      <c r="N3295" s="846"/>
      <c r="O3295" s="846"/>
      <c r="P3295" s="846"/>
      <c r="Q3295" s="846"/>
      <c r="S3295" s="848"/>
    </row>
    <row r="3296" spans="1:20" x14ac:dyDescent="0.25">
      <c r="B3296" s="1238" t="s">
        <v>2128</v>
      </c>
      <c r="C3296" s="1238"/>
      <c r="D3296" s="1238"/>
      <c r="E3296" s="1238"/>
      <c r="F3296" s="1238"/>
      <c r="G3296" s="1238"/>
      <c r="H3296" s="1238"/>
      <c r="I3296" s="1238"/>
      <c r="J3296" s="1238"/>
      <c r="K3296" s="1238"/>
      <c r="L3296" s="1238"/>
      <c r="M3296" s="1238"/>
      <c r="N3296" s="1238"/>
      <c r="O3296" s="1238"/>
      <c r="P3296" s="1238"/>
      <c r="Q3296" s="1238"/>
      <c r="R3296" s="1238"/>
      <c r="S3296" s="1238"/>
    </row>
    <row r="3297" spans="1:20" x14ac:dyDescent="0.25">
      <c r="B3297" s="881" t="s">
        <v>1641</v>
      </c>
      <c r="C3297" s="882"/>
      <c r="D3297" s="883"/>
      <c r="E3297" s="883"/>
      <c r="F3297" s="883"/>
      <c r="G3297" s="883"/>
      <c r="H3297" s="884"/>
      <c r="I3297" s="884"/>
      <c r="J3297" s="884"/>
      <c r="K3297" s="884"/>
      <c r="L3297" s="884"/>
      <c r="M3297" s="885"/>
      <c r="N3297" s="884"/>
      <c r="O3297" s="884"/>
      <c r="P3297" s="884"/>
      <c r="Q3297" s="884"/>
      <c r="R3297" s="1074"/>
      <c r="S3297" s="886"/>
    </row>
    <row r="3298" spans="1:20" s="802" customFormat="1" ht="30" x14ac:dyDescent="0.25">
      <c r="B3298" s="1234" t="s">
        <v>970</v>
      </c>
      <c r="C3298" s="1239" t="s">
        <v>938</v>
      </c>
      <c r="D3298" s="1236" t="s">
        <v>1024</v>
      </c>
      <c r="E3298" s="1230" t="s">
        <v>1025</v>
      </c>
      <c r="F3298" s="1236" t="s">
        <v>1026</v>
      </c>
      <c r="G3298" s="1232" t="s">
        <v>1027</v>
      </c>
      <c r="H3298" s="803" t="s">
        <v>1862</v>
      </c>
      <c r="I3298" s="804" t="s">
        <v>1833</v>
      </c>
      <c r="J3298" s="803" t="s">
        <v>1862</v>
      </c>
      <c r="K3298" s="1228" t="s">
        <v>1948</v>
      </c>
      <c r="L3298" s="1228" t="s">
        <v>1947</v>
      </c>
      <c r="M3298" s="805" t="s">
        <v>1818</v>
      </c>
      <c r="N3298" s="1228" t="s">
        <v>1819</v>
      </c>
      <c r="O3298" s="806" t="s">
        <v>2115</v>
      </c>
      <c r="P3298" s="1090" t="s">
        <v>2135</v>
      </c>
      <c r="Q3298" s="1090" t="s">
        <v>2136</v>
      </c>
      <c r="R3298" s="1065" t="s">
        <v>2132</v>
      </c>
      <c r="S3298" s="807" t="s">
        <v>1850</v>
      </c>
      <c r="T3298" s="1110" t="s">
        <v>1028</v>
      </c>
    </row>
    <row r="3299" spans="1:20" s="802" customFormat="1" x14ac:dyDescent="0.25">
      <c r="B3299" s="1235"/>
      <c r="C3299" s="1240"/>
      <c r="D3299" s="1237"/>
      <c r="E3299" s="1231"/>
      <c r="F3299" s="1237"/>
      <c r="G3299" s="1233"/>
      <c r="H3299" s="808"/>
      <c r="I3299" s="808" t="s">
        <v>939</v>
      </c>
      <c r="J3299" s="808"/>
      <c r="K3299" s="1229"/>
      <c r="L3299" s="1229"/>
      <c r="M3299" s="809" t="s">
        <v>939</v>
      </c>
      <c r="N3299" s="1229"/>
      <c r="O3299" s="808" t="s">
        <v>939</v>
      </c>
      <c r="P3299" s="808" t="s">
        <v>939</v>
      </c>
      <c r="Q3299" s="808" t="s">
        <v>939</v>
      </c>
      <c r="R3299" s="1066" t="s">
        <v>939</v>
      </c>
      <c r="S3299" s="810"/>
      <c r="T3299" s="1107"/>
    </row>
    <row r="3300" spans="1:20" x14ac:dyDescent="0.25">
      <c r="A3300" s="858" t="s">
        <v>1811</v>
      </c>
      <c r="B3300" s="825" t="s">
        <v>25</v>
      </c>
      <c r="C3300" s="822" t="s">
        <v>59</v>
      </c>
      <c r="D3300" s="829">
        <v>70961</v>
      </c>
      <c r="E3300" s="968">
        <v>0</v>
      </c>
      <c r="F3300" s="816">
        <v>23540000</v>
      </c>
      <c r="G3300" s="817" t="s">
        <v>266</v>
      </c>
      <c r="H3300" s="1006"/>
      <c r="I3300" s="1006">
        <v>35500</v>
      </c>
      <c r="J3300" s="1006"/>
      <c r="K3300" s="921">
        <f t="shared" ref="K3300:K3308" si="347">M3300-L3300</f>
        <v>35500</v>
      </c>
      <c r="L3300" s="830"/>
      <c r="M3300" s="826">
        <v>35500</v>
      </c>
      <c r="N3300" s="830"/>
      <c r="O3300" s="830"/>
      <c r="P3300" s="830">
        <f t="shared" ref="P3300:P3301" si="348">Q3300-O3300</f>
        <v>30000</v>
      </c>
      <c r="Q3300" s="830">
        <v>30000</v>
      </c>
      <c r="R3300" s="1068">
        <f>M3300-Q3300</f>
        <v>5500</v>
      </c>
      <c r="S3300" s="820"/>
      <c r="T3300" s="1117"/>
    </row>
    <row r="3301" spans="1:20" x14ac:dyDescent="0.25">
      <c r="A3301" s="858" t="s">
        <v>1811</v>
      </c>
      <c r="B3301" s="812" t="s">
        <v>3</v>
      </c>
      <c r="C3301" s="822" t="s">
        <v>4</v>
      </c>
      <c r="D3301" s="829">
        <v>70961</v>
      </c>
      <c r="E3301" s="968">
        <v>0</v>
      </c>
      <c r="F3301" s="816">
        <v>23540000</v>
      </c>
      <c r="G3301" s="817" t="s">
        <v>266</v>
      </c>
      <c r="H3301" s="1006"/>
      <c r="I3301" s="1006">
        <v>75000</v>
      </c>
      <c r="J3301" s="1006"/>
      <c r="K3301" s="921">
        <f t="shared" si="347"/>
        <v>50000</v>
      </c>
      <c r="L3301" s="830"/>
      <c r="M3301" s="826">
        <v>50000</v>
      </c>
      <c r="N3301" s="830"/>
      <c r="O3301" s="830"/>
      <c r="P3301" s="830">
        <f t="shared" si="348"/>
        <v>30000</v>
      </c>
      <c r="Q3301" s="830">
        <v>30000</v>
      </c>
      <c r="R3301" s="1068">
        <f t="shared" ref="R3301:R3309" si="349">M3301-Q3301</f>
        <v>20000</v>
      </c>
      <c r="S3301" s="820"/>
      <c r="T3301" s="1104"/>
    </row>
    <row r="3302" spans="1:20" x14ac:dyDescent="0.25">
      <c r="A3302" s="858" t="s">
        <v>1811</v>
      </c>
      <c r="B3302" s="812" t="s">
        <v>85</v>
      </c>
      <c r="C3302" s="822" t="s">
        <v>86</v>
      </c>
      <c r="D3302" s="829">
        <v>70961</v>
      </c>
      <c r="E3302" s="968">
        <v>0</v>
      </c>
      <c r="F3302" s="816">
        <v>23540000</v>
      </c>
      <c r="G3302" s="817" t="s">
        <v>266</v>
      </c>
      <c r="H3302" s="1006"/>
      <c r="I3302" s="1006">
        <v>700000</v>
      </c>
      <c r="J3302" s="1006"/>
      <c r="K3302" s="921">
        <f t="shared" si="347"/>
        <v>350000</v>
      </c>
      <c r="L3302" s="830"/>
      <c r="M3302" s="826">
        <v>350000</v>
      </c>
      <c r="N3302" s="830"/>
      <c r="O3302" s="830">
        <v>300000</v>
      </c>
      <c r="P3302" s="830">
        <f>Q3302-O3302</f>
        <v>0</v>
      </c>
      <c r="Q3302" s="830">
        <v>300000</v>
      </c>
      <c r="R3302" s="1068">
        <f t="shared" si="349"/>
        <v>50000</v>
      </c>
      <c r="S3302" s="820"/>
      <c r="T3302" s="1104"/>
    </row>
    <row r="3303" spans="1:20" x14ac:dyDescent="0.25">
      <c r="A3303" s="858" t="s">
        <v>1811</v>
      </c>
      <c r="B3303" s="812" t="s">
        <v>32</v>
      </c>
      <c r="C3303" s="822" t="s">
        <v>33</v>
      </c>
      <c r="D3303" s="829">
        <v>70961</v>
      </c>
      <c r="E3303" s="968">
        <v>0</v>
      </c>
      <c r="F3303" s="816">
        <v>23540000</v>
      </c>
      <c r="G3303" s="817" t="s">
        <v>266</v>
      </c>
      <c r="H3303" s="1006"/>
      <c r="I3303" s="1006">
        <v>10000</v>
      </c>
      <c r="J3303" s="1006"/>
      <c r="K3303" s="921">
        <f t="shared" si="347"/>
        <v>10000</v>
      </c>
      <c r="L3303" s="830"/>
      <c r="M3303" s="826">
        <v>10000</v>
      </c>
      <c r="N3303" s="830"/>
      <c r="O3303" s="830"/>
      <c r="P3303" s="830">
        <f t="shared" ref="P3303:P3308" si="350">Q3303-O3303</f>
        <v>10000</v>
      </c>
      <c r="Q3303" s="830">
        <v>10000</v>
      </c>
      <c r="R3303" s="1068">
        <f t="shared" si="349"/>
        <v>0</v>
      </c>
      <c r="S3303" s="820"/>
      <c r="T3303" s="1104"/>
    </row>
    <row r="3304" spans="1:20" x14ac:dyDescent="0.25">
      <c r="A3304" s="858" t="s">
        <v>1811</v>
      </c>
      <c r="B3304" s="812" t="s">
        <v>7</v>
      </c>
      <c r="C3304" s="822" t="s">
        <v>8</v>
      </c>
      <c r="D3304" s="829">
        <v>70961</v>
      </c>
      <c r="E3304" s="968">
        <v>0</v>
      </c>
      <c r="F3304" s="816">
        <v>23540000</v>
      </c>
      <c r="G3304" s="817" t="s">
        <v>266</v>
      </c>
      <c r="H3304" s="1006"/>
      <c r="I3304" s="1006">
        <v>15000</v>
      </c>
      <c r="J3304" s="1006"/>
      <c r="K3304" s="921">
        <f t="shared" si="347"/>
        <v>15000</v>
      </c>
      <c r="L3304" s="830"/>
      <c r="M3304" s="826">
        <v>15000</v>
      </c>
      <c r="N3304" s="830"/>
      <c r="O3304" s="830"/>
      <c r="P3304" s="830">
        <f t="shared" si="350"/>
        <v>10000</v>
      </c>
      <c r="Q3304" s="830">
        <v>10000</v>
      </c>
      <c r="R3304" s="1068">
        <f t="shared" si="349"/>
        <v>5000</v>
      </c>
      <c r="S3304" s="820"/>
      <c r="T3304" s="1104"/>
    </row>
    <row r="3305" spans="1:20" x14ac:dyDescent="0.25">
      <c r="A3305" s="858" t="s">
        <v>1811</v>
      </c>
      <c r="B3305" s="812" t="s">
        <v>9</v>
      </c>
      <c r="C3305" s="822" t="s">
        <v>10</v>
      </c>
      <c r="D3305" s="829">
        <v>70961</v>
      </c>
      <c r="E3305" s="968">
        <v>0</v>
      </c>
      <c r="F3305" s="816">
        <v>23540000</v>
      </c>
      <c r="G3305" s="817" t="s">
        <v>266</v>
      </c>
      <c r="H3305" s="1006"/>
      <c r="I3305" s="1006">
        <v>5000</v>
      </c>
      <c r="J3305" s="1006"/>
      <c r="K3305" s="921">
        <f t="shared" si="347"/>
        <v>5000</v>
      </c>
      <c r="L3305" s="830"/>
      <c r="M3305" s="826">
        <v>5000</v>
      </c>
      <c r="N3305" s="830"/>
      <c r="O3305" s="830"/>
      <c r="P3305" s="830">
        <f t="shared" si="350"/>
        <v>0</v>
      </c>
      <c r="Q3305" s="830"/>
      <c r="R3305" s="1068">
        <f t="shared" si="349"/>
        <v>5000</v>
      </c>
      <c r="S3305" s="820"/>
      <c r="T3305" s="1104"/>
    </row>
    <row r="3306" spans="1:20" x14ac:dyDescent="0.25">
      <c r="A3306" s="858" t="s">
        <v>1811</v>
      </c>
      <c r="B3306" s="812" t="s">
        <v>47</v>
      </c>
      <c r="C3306" s="822" t="s">
        <v>63</v>
      </c>
      <c r="D3306" s="829">
        <v>70961</v>
      </c>
      <c r="E3306" s="968">
        <v>0</v>
      </c>
      <c r="F3306" s="816">
        <v>23540000</v>
      </c>
      <c r="G3306" s="817" t="s">
        <v>266</v>
      </c>
      <c r="H3306" s="1006"/>
      <c r="I3306" s="1006">
        <v>27500</v>
      </c>
      <c r="J3306" s="1006"/>
      <c r="K3306" s="921">
        <f t="shared" si="347"/>
        <v>27500</v>
      </c>
      <c r="L3306" s="830"/>
      <c r="M3306" s="826">
        <v>27500</v>
      </c>
      <c r="N3306" s="830"/>
      <c r="O3306" s="830"/>
      <c r="P3306" s="830">
        <f t="shared" si="350"/>
        <v>20000</v>
      </c>
      <c r="Q3306" s="830">
        <v>20000</v>
      </c>
      <c r="R3306" s="1068">
        <f t="shared" si="349"/>
        <v>7500</v>
      </c>
      <c r="S3306" s="820"/>
      <c r="T3306" s="1104"/>
    </row>
    <row r="3307" spans="1:20" x14ac:dyDescent="0.25">
      <c r="A3307" s="858" t="s">
        <v>1811</v>
      </c>
      <c r="B3307" s="812" t="s">
        <v>19</v>
      </c>
      <c r="C3307" s="822" t="s">
        <v>20</v>
      </c>
      <c r="D3307" s="829">
        <v>70961</v>
      </c>
      <c r="E3307" s="968">
        <v>0</v>
      </c>
      <c r="F3307" s="816">
        <v>23540000</v>
      </c>
      <c r="G3307" s="817" t="s">
        <v>266</v>
      </c>
      <c r="H3307" s="1006"/>
      <c r="I3307" s="1006">
        <v>2000</v>
      </c>
      <c r="J3307" s="1006"/>
      <c r="K3307" s="921">
        <f t="shared" si="347"/>
        <v>2000</v>
      </c>
      <c r="L3307" s="830"/>
      <c r="M3307" s="826">
        <v>2000</v>
      </c>
      <c r="N3307" s="830"/>
      <c r="O3307" s="830"/>
      <c r="P3307" s="830">
        <f t="shared" si="350"/>
        <v>0</v>
      </c>
      <c r="Q3307" s="830"/>
      <c r="R3307" s="1068">
        <f t="shared" si="349"/>
        <v>2000</v>
      </c>
      <c r="S3307" s="820"/>
      <c r="T3307" s="1104"/>
    </row>
    <row r="3308" spans="1:20" x14ac:dyDescent="0.25">
      <c r="A3308" s="858" t="s">
        <v>1811</v>
      </c>
      <c r="B3308" s="812" t="s">
        <v>37</v>
      </c>
      <c r="C3308" s="822" t="s">
        <v>38</v>
      </c>
      <c r="D3308" s="829">
        <v>70961</v>
      </c>
      <c r="E3308" s="968">
        <v>0</v>
      </c>
      <c r="F3308" s="816">
        <v>23540000</v>
      </c>
      <c r="G3308" s="817" t="s">
        <v>266</v>
      </c>
      <c r="H3308" s="1006"/>
      <c r="I3308" s="1006">
        <v>30000</v>
      </c>
      <c r="J3308" s="1006"/>
      <c r="K3308" s="921">
        <f t="shared" si="347"/>
        <v>30000</v>
      </c>
      <c r="L3308" s="830"/>
      <c r="M3308" s="826">
        <v>30000</v>
      </c>
      <c r="N3308" s="830"/>
      <c r="O3308" s="830"/>
      <c r="P3308" s="830">
        <f t="shared" si="350"/>
        <v>12000</v>
      </c>
      <c r="Q3308" s="830">
        <v>12000</v>
      </c>
      <c r="R3308" s="1068">
        <f t="shared" si="349"/>
        <v>18000</v>
      </c>
      <c r="S3308" s="820"/>
      <c r="T3308" s="1104"/>
    </row>
    <row r="3309" spans="1:20" x14ac:dyDescent="0.25">
      <c r="A3309" s="858" t="s">
        <v>1811</v>
      </c>
      <c r="B3309" s="860"/>
      <c r="C3309" s="833" t="s">
        <v>312</v>
      </c>
      <c r="D3309" s="861"/>
      <c r="E3309" s="862"/>
      <c r="F3309" s="863"/>
      <c r="G3309" s="916"/>
      <c r="H3309" s="992">
        <v>262500</v>
      </c>
      <c r="I3309" s="992">
        <f>SUM(I3300:I3308)</f>
        <v>900000</v>
      </c>
      <c r="J3309" s="992">
        <v>262500</v>
      </c>
      <c r="K3309" s="992">
        <f>SUM(K3300:K3308)</f>
        <v>525000</v>
      </c>
      <c r="L3309" s="837"/>
      <c r="M3309" s="838">
        <f>SUM(M3300:M3308)</f>
        <v>525000</v>
      </c>
      <c r="N3309" s="837"/>
      <c r="O3309" s="959">
        <f>SUM(O3300:O3308)</f>
        <v>300000</v>
      </c>
      <c r="P3309" s="959">
        <f>SUM(P3300:P3308)</f>
        <v>112000</v>
      </c>
      <c r="Q3309" s="959">
        <f>SUM(Q3300:Q3308)</f>
        <v>412000</v>
      </c>
      <c r="R3309" s="1093">
        <f t="shared" si="349"/>
        <v>113000</v>
      </c>
      <c r="S3309" s="840"/>
      <c r="T3309" s="1106"/>
    </row>
    <row r="3310" spans="1:20" x14ac:dyDescent="0.25">
      <c r="B3310" s="841"/>
      <c r="C3310" s="842"/>
      <c r="D3310" s="843"/>
      <c r="E3310" s="844"/>
      <c r="F3310" s="845"/>
      <c r="G3310" s="917"/>
      <c r="H3310" s="922"/>
      <c r="I3310" s="922"/>
      <c r="J3310" s="922"/>
      <c r="K3310" s="922"/>
      <c r="L3310" s="846"/>
      <c r="M3310" s="847"/>
      <c r="N3310" s="846"/>
      <c r="O3310" s="846"/>
      <c r="P3310" s="846"/>
      <c r="Q3310" s="846"/>
      <c r="S3310" s="848"/>
    </row>
    <row r="3311" spans="1:20" x14ac:dyDescent="0.25">
      <c r="B3311" s="841"/>
      <c r="C3311" s="842"/>
      <c r="D3311" s="843"/>
      <c r="E3311" s="844"/>
      <c r="F3311" s="845"/>
      <c r="G3311" s="917"/>
      <c r="H3311" s="922"/>
      <c r="I3311" s="922"/>
      <c r="J3311" s="922"/>
      <c r="K3311" s="922"/>
      <c r="L3311" s="846"/>
      <c r="M3311" s="847"/>
      <c r="N3311" s="846"/>
      <c r="O3311" s="846"/>
      <c r="P3311" s="846"/>
      <c r="Q3311" s="846"/>
      <c r="S3311" s="848"/>
    </row>
    <row r="3312" spans="1:20" x14ac:dyDescent="0.25">
      <c r="B3312" s="841"/>
      <c r="C3312" s="842"/>
      <c r="D3312" s="843"/>
      <c r="E3312" s="844"/>
      <c r="F3312" s="845"/>
      <c r="G3312" s="917"/>
      <c r="H3312" s="922"/>
      <c r="I3312" s="922"/>
      <c r="J3312" s="922"/>
      <c r="K3312" s="922"/>
      <c r="L3312" s="846"/>
      <c r="M3312" s="847"/>
      <c r="N3312" s="846"/>
      <c r="O3312" s="846"/>
      <c r="P3312" s="846"/>
      <c r="Q3312" s="846"/>
      <c r="S3312" s="848"/>
    </row>
    <row r="3313" spans="1:20" x14ac:dyDescent="0.25">
      <c r="B3313" s="841"/>
      <c r="C3313" s="842"/>
      <c r="D3313" s="843"/>
      <c r="E3313" s="844"/>
      <c r="F3313" s="845"/>
      <c r="G3313" s="917"/>
      <c r="H3313" s="922"/>
      <c r="I3313" s="922"/>
      <c r="J3313" s="922"/>
      <c r="K3313" s="922"/>
      <c r="L3313" s="846"/>
      <c r="M3313" s="847"/>
      <c r="N3313" s="846"/>
      <c r="O3313" s="846"/>
      <c r="P3313" s="846"/>
      <c r="Q3313" s="846"/>
      <c r="S3313" s="848"/>
    </row>
    <row r="3314" spans="1:20" x14ac:dyDescent="0.25">
      <c r="B3314" s="841"/>
      <c r="C3314" s="842"/>
      <c r="D3314" s="843"/>
      <c r="E3314" s="844"/>
      <c r="F3314" s="845"/>
      <c r="G3314" s="917"/>
      <c r="H3314" s="922"/>
      <c r="I3314" s="922"/>
      <c r="J3314" s="922"/>
      <c r="K3314" s="922"/>
      <c r="L3314" s="846"/>
      <c r="M3314" s="847"/>
      <c r="N3314" s="846"/>
      <c r="O3314" s="846"/>
      <c r="P3314" s="846"/>
      <c r="Q3314" s="846"/>
      <c r="S3314" s="848"/>
    </row>
    <row r="3315" spans="1:20" x14ac:dyDescent="0.25">
      <c r="B3315" s="841"/>
      <c r="C3315" s="842"/>
      <c r="D3315" s="843"/>
      <c r="E3315" s="844"/>
      <c r="F3315" s="845"/>
      <c r="G3315" s="917"/>
      <c r="H3315" s="922"/>
      <c r="I3315" s="922"/>
      <c r="J3315" s="922"/>
      <c r="K3315" s="922"/>
      <c r="L3315" s="846"/>
      <c r="M3315" s="847"/>
      <c r="N3315" s="846"/>
      <c r="O3315" s="846"/>
      <c r="P3315" s="846"/>
      <c r="Q3315" s="846"/>
      <c r="S3315" s="848"/>
    </row>
    <row r="3316" spans="1:20" x14ac:dyDescent="0.25">
      <c r="B3316" s="841"/>
      <c r="C3316" s="842"/>
      <c r="D3316" s="843"/>
      <c r="E3316" s="844"/>
      <c r="F3316" s="845"/>
      <c r="G3316" s="917"/>
      <c r="H3316" s="922"/>
      <c r="I3316" s="922"/>
      <c r="J3316" s="922"/>
      <c r="K3316" s="922"/>
      <c r="L3316" s="846"/>
      <c r="M3316" s="847"/>
      <c r="N3316" s="846"/>
      <c r="O3316" s="846"/>
      <c r="P3316" s="846"/>
      <c r="Q3316" s="846"/>
      <c r="S3316" s="848"/>
    </row>
    <row r="3317" spans="1:20" x14ac:dyDescent="0.25">
      <c r="B3317" s="841"/>
      <c r="C3317" s="842"/>
      <c r="D3317" s="843"/>
      <c r="E3317" s="844"/>
      <c r="F3317" s="845"/>
      <c r="G3317" s="917"/>
      <c r="H3317" s="922"/>
      <c r="I3317" s="922"/>
      <c r="J3317" s="922"/>
      <c r="K3317" s="922"/>
      <c r="L3317" s="846"/>
      <c r="M3317" s="847"/>
      <c r="N3317" s="846"/>
      <c r="O3317" s="846"/>
      <c r="P3317" s="846"/>
      <c r="Q3317" s="846"/>
      <c r="S3317" s="848"/>
    </row>
    <row r="3318" spans="1:20" x14ac:dyDescent="0.25">
      <c r="B3318" s="841"/>
      <c r="C3318" s="842"/>
      <c r="D3318" s="843"/>
      <c r="E3318" s="844"/>
      <c r="F3318" s="845"/>
      <c r="G3318" s="917"/>
      <c r="H3318" s="922"/>
      <c r="I3318" s="922"/>
      <c r="J3318" s="922"/>
      <c r="K3318" s="922"/>
      <c r="L3318" s="846"/>
      <c r="M3318" s="847"/>
      <c r="N3318" s="846"/>
      <c r="O3318" s="846"/>
      <c r="P3318" s="846"/>
      <c r="Q3318" s="846"/>
      <c r="S3318" s="848"/>
    </row>
    <row r="3319" spans="1:20" x14ac:dyDescent="0.25">
      <c r="B3319" s="1238" t="s">
        <v>2128</v>
      </c>
      <c r="C3319" s="1238"/>
      <c r="D3319" s="1238"/>
      <c r="E3319" s="1238"/>
      <c r="F3319" s="1238"/>
      <c r="G3319" s="1238"/>
      <c r="H3319" s="1238"/>
      <c r="I3319" s="1238"/>
      <c r="J3319" s="1238"/>
      <c r="K3319" s="1238"/>
      <c r="L3319" s="1238"/>
      <c r="M3319" s="1238"/>
      <c r="N3319" s="1238"/>
      <c r="O3319" s="1238"/>
      <c r="P3319" s="1238"/>
      <c r="Q3319" s="1238"/>
      <c r="R3319" s="1238"/>
      <c r="S3319" s="1238"/>
    </row>
    <row r="3320" spans="1:20" x14ac:dyDescent="0.25">
      <c r="B3320" s="881" t="s">
        <v>1642</v>
      </c>
      <c r="C3320" s="882"/>
      <c r="D3320" s="883"/>
      <c r="E3320" s="883"/>
      <c r="F3320" s="883"/>
      <c r="G3320" s="883"/>
      <c r="H3320" s="884"/>
      <c r="I3320" s="884"/>
      <c r="J3320" s="884"/>
      <c r="K3320" s="884"/>
      <c r="L3320" s="884"/>
      <c r="M3320" s="885"/>
      <c r="N3320" s="884"/>
      <c r="O3320" s="884"/>
      <c r="P3320" s="884"/>
      <c r="Q3320" s="884"/>
      <c r="R3320" s="1074"/>
      <c r="S3320" s="886"/>
    </row>
    <row r="3321" spans="1:20" s="802" customFormat="1" ht="30" x14ac:dyDescent="0.25">
      <c r="B3321" s="1234" t="s">
        <v>970</v>
      </c>
      <c r="C3321" s="1239" t="s">
        <v>938</v>
      </c>
      <c r="D3321" s="1236" t="s">
        <v>1024</v>
      </c>
      <c r="E3321" s="1230" t="s">
        <v>1025</v>
      </c>
      <c r="F3321" s="1236" t="s">
        <v>1026</v>
      </c>
      <c r="G3321" s="1232" t="s">
        <v>1027</v>
      </c>
      <c r="H3321" s="803" t="s">
        <v>1862</v>
      </c>
      <c r="I3321" s="804" t="s">
        <v>1833</v>
      </c>
      <c r="J3321" s="803" t="s">
        <v>1862</v>
      </c>
      <c r="K3321" s="1228" t="s">
        <v>1948</v>
      </c>
      <c r="L3321" s="1228" t="s">
        <v>1947</v>
      </c>
      <c r="M3321" s="805" t="s">
        <v>1818</v>
      </c>
      <c r="N3321" s="1228" t="s">
        <v>1819</v>
      </c>
      <c r="O3321" s="806" t="s">
        <v>2115</v>
      </c>
      <c r="P3321" s="1090" t="s">
        <v>2135</v>
      </c>
      <c r="Q3321" s="1090" t="s">
        <v>2136</v>
      </c>
      <c r="R3321" s="1065" t="s">
        <v>2132</v>
      </c>
      <c r="S3321" s="807" t="s">
        <v>1850</v>
      </c>
      <c r="T3321" s="1110" t="s">
        <v>1028</v>
      </c>
    </row>
    <row r="3322" spans="1:20" s="802" customFormat="1" x14ac:dyDescent="0.25">
      <c r="B3322" s="1235"/>
      <c r="C3322" s="1240"/>
      <c r="D3322" s="1237"/>
      <c r="E3322" s="1231"/>
      <c r="F3322" s="1237"/>
      <c r="G3322" s="1233"/>
      <c r="H3322" s="808"/>
      <c r="I3322" s="808" t="s">
        <v>939</v>
      </c>
      <c r="J3322" s="808"/>
      <c r="K3322" s="1229"/>
      <c r="L3322" s="1229"/>
      <c r="M3322" s="809" t="s">
        <v>939</v>
      </c>
      <c r="N3322" s="1229"/>
      <c r="O3322" s="808" t="s">
        <v>939</v>
      </c>
      <c r="P3322" s="808" t="s">
        <v>939</v>
      </c>
      <c r="Q3322" s="808" t="s">
        <v>939</v>
      </c>
      <c r="R3322" s="1066" t="s">
        <v>939</v>
      </c>
      <c r="S3322" s="810"/>
      <c r="T3322" s="1107"/>
    </row>
    <row r="3323" spans="1:20" x14ac:dyDescent="0.25">
      <c r="A3323" s="858" t="s">
        <v>88</v>
      </c>
      <c r="B3323" s="812" t="s">
        <v>24</v>
      </c>
      <c r="C3323" s="813" t="s">
        <v>290</v>
      </c>
      <c r="D3323" s="814" t="s">
        <v>1</v>
      </c>
      <c r="E3323" s="968">
        <v>0</v>
      </c>
      <c r="F3323" s="816" t="s">
        <v>27</v>
      </c>
      <c r="G3323" s="817" t="s">
        <v>266</v>
      </c>
      <c r="H3323" s="1007">
        <v>13124966</v>
      </c>
      <c r="I3323" s="1007">
        <v>27355040</v>
      </c>
      <c r="J3323" s="1007">
        <v>13124966</v>
      </c>
      <c r="K3323" s="1007">
        <f>M3323-L3323</f>
        <v>35355040</v>
      </c>
      <c r="L3323" s="818"/>
      <c r="M3323" s="819">
        <v>35355040</v>
      </c>
      <c r="N3323" s="818"/>
      <c r="O3323" s="818">
        <v>15723865</v>
      </c>
      <c r="P3323" s="818">
        <f>Q3323-O3323</f>
        <v>8457217.6000000015</v>
      </c>
      <c r="Q3323" s="818">
        <v>24181082.600000001</v>
      </c>
      <c r="R3323" s="1068">
        <f>M3323-Q3323</f>
        <v>11173957.399999999</v>
      </c>
      <c r="S3323" s="909"/>
      <c r="T3323" s="1117"/>
    </row>
    <row r="3324" spans="1:20" x14ac:dyDescent="0.25">
      <c r="A3324" s="858" t="s">
        <v>88</v>
      </c>
      <c r="B3324" s="825" t="s">
        <v>25</v>
      </c>
      <c r="C3324" s="822" t="s">
        <v>59</v>
      </c>
      <c r="D3324" s="823" t="s">
        <v>102</v>
      </c>
      <c r="E3324" s="968">
        <v>0</v>
      </c>
      <c r="F3324" s="816" t="s">
        <v>27</v>
      </c>
      <c r="G3324" s="817" t="s">
        <v>266</v>
      </c>
      <c r="H3324" s="1006">
        <v>300000</v>
      </c>
      <c r="I3324" s="1006">
        <v>604000</v>
      </c>
      <c r="J3324" s="1006">
        <v>300000</v>
      </c>
      <c r="K3324" s="1006">
        <f>M3324-L3324</f>
        <v>504000</v>
      </c>
      <c r="L3324" s="830"/>
      <c r="M3324" s="826">
        <v>504000</v>
      </c>
      <c r="N3324" s="830"/>
      <c r="O3324" s="830">
        <v>200000</v>
      </c>
      <c r="P3324" s="830">
        <f t="shared" ref="P3324:P3325" si="351">Q3324-O3324</f>
        <v>62500</v>
      </c>
      <c r="Q3324" s="830">
        <v>262500</v>
      </c>
      <c r="R3324" s="1068">
        <f t="shared" ref="R3324:R3335" si="352">M3324-Q3324</f>
        <v>241500</v>
      </c>
      <c r="S3324" s="820"/>
      <c r="T3324" s="1104"/>
    </row>
    <row r="3325" spans="1:20" x14ac:dyDescent="0.25">
      <c r="A3325" s="858" t="s">
        <v>88</v>
      </c>
      <c r="B3325" s="812" t="s">
        <v>3</v>
      </c>
      <c r="C3325" s="822" t="s">
        <v>4</v>
      </c>
      <c r="D3325" s="823" t="s">
        <v>102</v>
      </c>
      <c r="E3325" s="968">
        <v>0</v>
      </c>
      <c r="F3325" s="816" t="s">
        <v>27</v>
      </c>
      <c r="G3325" s="817" t="s">
        <v>266</v>
      </c>
      <c r="H3325" s="1006"/>
      <c r="I3325" s="1006">
        <v>505000</v>
      </c>
      <c r="J3325" s="1006"/>
      <c r="K3325" s="1006">
        <f t="shared" ref="K3325:K3334" si="353">M3325-L3325</f>
        <v>230000</v>
      </c>
      <c r="L3325" s="830"/>
      <c r="M3325" s="826">
        <v>230000</v>
      </c>
      <c r="N3325" s="830"/>
      <c r="O3325" s="830">
        <v>100000</v>
      </c>
      <c r="P3325" s="830">
        <f t="shared" si="351"/>
        <v>30000</v>
      </c>
      <c r="Q3325" s="830">
        <v>130000</v>
      </c>
      <c r="R3325" s="1068">
        <f t="shared" si="352"/>
        <v>100000</v>
      </c>
      <c r="S3325" s="820"/>
      <c r="T3325" s="1104"/>
    </row>
    <row r="3326" spans="1:20" x14ac:dyDescent="0.25">
      <c r="A3326" s="858" t="s">
        <v>88</v>
      </c>
      <c r="B3326" s="812" t="s">
        <v>52</v>
      </c>
      <c r="C3326" s="822" t="s">
        <v>53</v>
      </c>
      <c r="D3326" s="823" t="s">
        <v>102</v>
      </c>
      <c r="E3326" s="968">
        <v>0</v>
      </c>
      <c r="F3326" s="816" t="s">
        <v>27</v>
      </c>
      <c r="G3326" s="817" t="s">
        <v>266</v>
      </c>
      <c r="H3326" s="1006">
        <v>28836000</v>
      </c>
      <c r="I3326" s="1006">
        <v>100000000</v>
      </c>
      <c r="J3326" s="1006">
        <v>28836000</v>
      </c>
      <c r="K3326" s="1006">
        <f t="shared" si="353"/>
        <v>71888500</v>
      </c>
      <c r="L3326" s="830"/>
      <c r="M3326" s="826">
        <v>71888500</v>
      </c>
      <c r="N3326" s="830"/>
      <c r="O3326" s="830">
        <v>48836000</v>
      </c>
      <c r="P3326" s="830">
        <f>Q3326-O3326</f>
        <v>23486849.5</v>
      </c>
      <c r="Q3326" s="830">
        <v>72322849.5</v>
      </c>
      <c r="R3326" s="1068">
        <f t="shared" si="352"/>
        <v>-434349.5</v>
      </c>
      <c r="S3326" s="820"/>
      <c r="T3326" s="1104"/>
    </row>
    <row r="3327" spans="1:20" x14ac:dyDescent="0.25">
      <c r="A3327" s="858" t="s">
        <v>88</v>
      </c>
      <c r="B3327" s="812" t="s">
        <v>71</v>
      </c>
      <c r="C3327" s="822" t="s">
        <v>72</v>
      </c>
      <c r="D3327" s="823" t="s">
        <v>102</v>
      </c>
      <c r="E3327" s="968">
        <v>0</v>
      </c>
      <c r="F3327" s="816" t="s">
        <v>27</v>
      </c>
      <c r="G3327" s="817" t="s">
        <v>266</v>
      </c>
      <c r="H3327" s="1006">
        <v>100000</v>
      </c>
      <c r="I3327" s="1006">
        <v>188500</v>
      </c>
      <c r="J3327" s="1006">
        <v>100000</v>
      </c>
      <c r="K3327" s="1006">
        <f t="shared" si="353"/>
        <v>188500</v>
      </c>
      <c r="L3327" s="830"/>
      <c r="M3327" s="826">
        <v>188500</v>
      </c>
      <c r="N3327" s="830"/>
      <c r="O3327" s="830">
        <v>100000</v>
      </c>
      <c r="P3327" s="830">
        <f t="shared" ref="P3327:P3334" si="354">Q3327-O3327</f>
        <v>50000</v>
      </c>
      <c r="Q3327" s="830">
        <v>150000</v>
      </c>
      <c r="R3327" s="1068">
        <f t="shared" si="352"/>
        <v>38500</v>
      </c>
      <c r="S3327" s="820"/>
      <c r="T3327" s="1104"/>
    </row>
    <row r="3328" spans="1:20" x14ac:dyDescent="0.25">
      <c r="A3328" s="858" t="s">
        <v>88</v>
      </c>
      <c r="B3328" s="812" t="s">
        <v>32</v>
      </c>
      <c r="C3328" s="822" t="s">
        <v>33</v>
      </c>
      <c r="D3328" s="823" t="s">
        <v>102</v>
      </c>
      <c r="E3328" s="968">
        <v>0</v>
      </c>
      <c r="F3328" s="816" t="s">
        <v>27</v>
      </c>
      <c r="G3328" s="817" t="s">
        <v>266</v>
      </c>
      <c r="H3328" s="1006">
        <v>100000</v>
      </c>
      <c r="I3328" s="1006">
        <v>350000</v>
      </c>
      <c r="J3328" s="1006">
        <v>100000</v>
      </c>
      <c r="K3328" s="1006">
        <f t="shared" si="353"/>
        <v>150000</v>
      </c>
      <c r="L3328" s="830"/>
      <c r="M3328" s="826">
        <v>150000</v>
      </c>
      <c r="N3328" s="830"/>
      <c r="O3328" s="830">
        <v>100000</v>
      </c>
      <c r="P3328" s="830">
        <f t="shared" si="354"/>
        <v>30000</v>
      </c>
      <c r="Q3328" s="830">
        <v>130000</v>
      </c>
      <c r="R3328" s="1068">
        <f t="shared" si="352"/>
        <v>20000</v>
      </c>
      <c r="S3328" s="820"/>
      <c r="T3328" s="1104"/>
    </row>
    <row r="3329" spans="1:20" x14ac:dyDescent="0.25">
      <c r="A3329" s="858" t="s">
        <v>88</v>
      </c>
      <c r="B3329" s="812" t="s">
        <v>61</v>
      </c>
      <c r="C3329" s="822" t="s">
        <v>75</v>
      </c>
      <c r="D3329" s="823" t="s">
        <v>102</v>
      </c>
      <c r="E3329" s="968">
        <v>0</v>
      </c>
      <c r="F3329" s="816" t="s">
        <v>27</v>
      </c>
      <c r="G3329" s="817" t="s">
        <v>266</v>
      </c>
      <c r="H3329" s="1006">
        <v>12500</v>
      </c>
      <c r="I3329" s="1006">
        <v>50000</v>
      </c>
      <c r="J3329" s="1006">
        <v>12500</v>
      </c>
      <c r="K3329" s="1006">
        <f t="shared" si="353"/>
        <v>50000</v>
      </c>
      <c r="L3329" s="830"/>
      <c r="M3329" s="826">
        <v>50000</v>
      </c>
      <c r="N3329" s="830"/>
      <c r="O3329" s="830"/>
      <c r="P3329" s="830">
        <f t="shared" si="354"/>
        <v>40000</v>
      </c>
      <c r="Q3329" s="830">
        <v>40000</v>
      </c>
      <c r="R3329" s="1068">
        <f t="shared" si="352"/>
        <v>10000</v>
      </c>
      <c r="S3329" s="820"/>
      <c r="T3329" s="1104"/>
    </row>
    <row r="3330" spans="1:20" x14ac:dyDescent="0.25">
      <c r="A3330" s="858" t="s">
        <v>88</v>
      </c>
      <c r="B3330" s="812" t="s">
        <v>9</v>
      </c>
      <c r="C3330" s="822" t="s">
        <v>10</v>
      </c>
      <c r="D3330" s="823" t="s">
        <v>102</v>
      </c>
      <c r="E3330" s="968">
        <v>0</v>
      </c>
      <c r="F3330" s="816" t="s">
        <v>27</v>
      </c>
      <c r="G3330" s="817" t="s">
        <v>266</v>
      </c>
      <c r="H3330" s="1006"/>
      <c r="I3330" s="1006">
        <v>50000</v>
      </c>
      <c r="J3330" s="1006"/>
      <c r="K3330" s="1006">
        <f t="shared" si="353"/>
        <v>50000</v>
      </c>
      <c r="L3330" s="830"/>
      <c r="M3330" s="826">
        <v>50000</v>
      </c>
      <c r="N3330" s="830"/>
      <c r="O3330" s="830"/>
      <c r="P3330" s="830">
        <f t="shared" si="354"/>
        <v>40000</v>
      </c>
      <c r="Q3330" s="830">
        <v>40000</v>
      </c>
      <c r="R3330" s="1068">
        <f t="shared" si="352"/>
        <v>10000</v>
      </c>
      <c r="S3330" s="820"/>
      <c r="T3330" s="1104"/>
    </row>
    <row r="3331" spans="1:20" x14ac:dyDescent="0.25">
      <c r="A3331" s="858" t="s">
        <v>88</v>
      </c>
      <c r="B3331" s="812" t="s">
        <v>15</v>
      </c>
      <c r="C3331" s="822" t="s">
        <v>436</v>
      </c>
      <c r="D3331" s="823" t="s">
        <v>102</v>
      </c>
      <c r="E3331" s="968">
        <v>0</v>
      </c>
      <c r="F3331" s="816" t="s">
        <v>27</v>
      </c>
      <c r="G3331" s="817" t="s">
        <v>266</v>
      </c>
      <c r="H3331" s="1006">
        <v>100000</v>
      </c>
      <c r="I3331" s="1006">
        <v>322500</v>
      </c>
      <c r="J3331" s="1006">
        <v>100000</v>
      </c>
      <c r="K3331" s="1006">
        <f t="shared" si="353"/>
        <v>300000</v>
      </c>
      <c r="L3331" s="1006"/>
      <c r="M3331" s="921">
        <v>300000</v>
      </c>
      <c r="N3331" s="1006"/>
      <c r="O3331" s="1006">
        <v>200000</v>
      </c>
      <c r="P3331" s="830">
        <f t="shared" si="354"/>
        <v>0</v>
      </c>
      <c r="Q3331" s="1006">
        <v>200000</v>
      </c>
      <c r="R3331" s="1068">
        <f t="shared" si="352"/>
        <v>100000</v>
      </c>
      <c r="S3331" s="820"/>
      <c r="T3331" s="1104"/>
    </row>
    <row r="3332" spans="1:20" x14ac:dyDescent="0.25">
      <c r="A3332" s="858" t="s">
        <v>88</v>
      </c>
      <c r="B3332" s="812" t="s">
        <v>19</v>
      </c>
      <c r="C3332" s="822" t="s">
        <v>20</v>
      </c>
      <c r="D3332" s="823" t="s">
        <v>102</v>
      </c>
      <c r="E3332" s="968">
        <v>0</v>
      </c>
      <c r="F3332" s="816" t="s">
        <v>27</v>
      </c>
      <c r="G3332" s="817" t="s">
        <v>266</v>
      </c>
      <c r="H3332" s="1006"/>
      <c r="I3332" s="1006">
        <v>15000</v>
      </c>
      <c r="J3332" s="1006"/>
      <c r="K3332" s="1006">
        <f t="shared" si="353"/>
        <v>15000</v>
      </c>
      <c r="L3332" s="830"/>
      <c r="M3332" s="826">
        <v>15000</v>
      </c>
      <c r="N3332" s="830"/>
      <c r="O3332" s="830"/>
      <c r="P3332" s="830">
        <f t="shared" si="354"/>
        <v>0</v>
      </c>
      <c r="Q3332" s="830"/>
      <c r="R3332" s="1068">
        <f t="shared" si="352"/>
        <v>15000</v>
      </c>
      <c r="S3332" s="820"/>
      <c r="T3332" s="1104"/>
    </row>
    <row r="3333" spans="1:20" x14ac:dyDescent="0.25">
      <c r="A3333" s="858" t="s">
        <v>88</v>
      </c>
      <c r="B3333" s="812" t="s">
        <v>37</v>
      </c>
      <c r="C3333" s="822" t="s">
        <v>38</v>
      </c>
      <c r="D3333" s="823" t="s">
        <v>102</v>
      </c>
      <c r="E3333" s="968">
        <v>0</v>
      </c>
      <c r="F3333" s="816" t="s">
        <v>27</v>
      </c>
      <c r="G3333" s="817" t="s">
        <v>266</v>
      </c>
      <c r="H3333" s="1006"/>
      <c r="I3333" s="1006">
        <v>15000</v>
      </c>
      <c r="J3333" s="1006"/>
      <c r="K3333" s="1006">
        <f t="shared" si="353"/>
        <v>15000</v>
      </c>
      <c r="L3333" s="830"/>
      <c r="M3333" s="826">
        <v>15000</v>
      </c>
      <c r="N3333" s="830"/>
      <c r="O3333" s="830"/>
      <c r="P3333" s="830">
        <f t="shared" si="354"/>
        <v>10000</v>
      </c>
      <c r="Q3333" s="830">
        <v>10000</v>
      </c>
      <c r="R3333" s="1068">
        <f t="shared" si="352"/>
        <v>5000</v>
      </c>
      <c r="S3333" s="820"/>
      <c r="T3333" s="1104"/>
    </row>
    <row r="3334" spans="1:20" s="831" customFormat="1" x14ac:dyDescent="0.25">
      <c r="A3334" s="858" t="s">
        <v>88</v>
      </c>
      <c r="B3334" s="812" t="s">
        <v>54</v>
      </c>
      <c r="C3334" s="822" t="s">
        <v>55</v>
      </c>
      <c r="D3334" s="823" t="s">
        <v>102</v>
      </c>
      <c r="E3334" s="968">
        <v>0</v>
      </c>
      <c r="F3334" s="816" t="s">
        <v>27</v>
      </c>
      <c r="G3334" s="817" t="s">
        <v>266</v>
      </c>
      <c r="H3334" s="1006"/>
      <c r="I3334" s="1006">
        <v>47850000</v>
      </c>
      <c r="J3334" s="1006"/>
      <c r="K3334" s="1006">
        <f t="shared" si="353"/>
        <v>20000000</v>
      </c>
      <c r="L3334" s="830"/>
      <c r="M3334" s="826">
        <v>20000000</v>
      </c>
      <c r="N3334" s="830"/>
      <c r="O3334" s="830"/>
      <c r="P3334" s="830">
        <f t="shared" si="354"/>
        <v>0</v>
      </c>
      <c r="Q3334" s="830"/>
      <c r="R3334" s="1068">
        <f t="shared" si="352"/>
        <v>20000000</v>
      </c>
      <c r="S3334" s="820"/>
      <c r="T3334" s="1105"/>
    </row>
    <row r="3335" spans="1:20" x14ac:dyDescent="0.25">
      <c r="A3335" s="858" t="s">
        <v>88</v>
      </c>
      <c r="B3335" s="860"/>
      <c r="C3335" s="833" t="s">
        <v>312</v>
      </c>
      <c r="D3335" s="861"/>
      <c r="E3335" s="862"/>
      <c r="F3335" s="863"/>
      <c r="G3335" s="916"/>
      <c r="H3335" s="992">
        <f>SUM(H3324:H3334)</f>
        <v>29448500</v>
      </c>
      <c r="I3335" s="992">
        <f>SUM(I3324:I3334)</f>
        <v>149950000</v>
      </c>
      <c r="J3335" s="992">
        <f>SUM(J3324:J3334)</f>
        <v>29448500</v>
      </c>
      <c r="K3335" s="992">
        <f>SUM(K3324:K3334)</f>
        <v>93391000</v>
      </c>
      <c r="L3335" s="837"/>
      <c r="M3335" s="838">
        <f>SUM(M3324:M3334)</f>
        <v>93391000</v>
      </c>
      <c r="N3335" s="837"/>
      <c r="O3335" s="959">
        <f>SUM(O3324:O3334)</f>
        <v>49536000</v>
      </c>
      <c r="P3335" s="959">
        <f>SUM(P3324:P3334)</f>
        <v>23749349.5</v>
      </c>
      <c r="Q3335" s="959">
        <f>SUM(Q3324:Q3334)</f>
        <v>73285349.5</v>
      </c>
      <c r="R3335" s="1093">
        <f t="shared" si="352"/>
        <v>20105650.5</v>
      </c>
      <c r="S3335" s="840"/>
      <c r="T3335" s="1106"/>
    </row>
    <row r="3336" spans="1:20" x14ac:dyDescent="0.25">
      <c r="A3336" s="858"/>
      <c r="C3336" s="842"/>
      <c r="G3336" s="917"/>
      <c r="H3336" s="929"/>
      <c r="I3336" s="929"/>
      <c r="J3336" s="929"/>
      <c r="K3336" s="929"/>
      <c r="L3336" s="846"/>
      <c r="M3336" s="847"/>
      <c r="N3336" s="846"/>
      <c r="O3336" s="846"/>
      <c r="P3336" s="846"/>
      <c r="Q3336" s="846"/>
      <c r="S3336" s="848"/>
    </row>
    <row r="3337" spans="1:20" x14ac:dyDescent="0.25">
      <c r="A3337" s="858"/>
      <c r="C3337" s="842"/>
      <c r="G3337" s="917"/>
      <c r="H3337" s="929"/>
      <c r="I3337" s="929"/>
      <c r="J3337" s="929"/>
      <c r="K3337" s="929"/>
      <c r="L3337" s="846"/>
      <c r="M3337" s="847"/>
      <c r="N3337" s="846"/>
      <c r="O3337" s="846"/>
      <c r="P3337" s="846"/>
      <c r="Q3337" s="846"/>
      <c r="S3337" s="848"/>
    </row>
    <row r="3338" spans="1:20" x14ac:dyDescent="0.25">
      <c r="B3338" s="1238" t="s">
        <v>2129</v>
      </c>
      <c r="C3338" s="1238"/>
      <c r="D3338" s="1238"/>
      <c r="E3338" s="1238"/>
      <c r="F3338" s="1238"/>
      <c r="G3338" s="1238"/>
      <c r="H3338" s="1238"/>
      <c r="I3338" s="1238"/>
      <c r="J3338" s="1238"/>
      <c r="K3338" s="1238"/>
      <c r="L3338" s="1238"/>
      <c r="M3338" s="1238"/>
      <c r="N3338" s="1238"/>
      <c r="O3338" s="1238"/>
      <c r="P3338" s="1238"/>
      <c r="Q3338" s="1238"/>
      <c r="R3338" s="1238"/>
      <c r="S3338" s="1238"/>
    </row>
    <row r="3339" spans="1:20" x14ac:dyDescent="0.25">
      <c r="B3339" s="881" t="s">
        <v>1642</v>
      </c>
      <c r="C3339" s="882"/>
      <c r="D3339" s="883"/>
      <c r="E3339" s="883"/>
      <c r="F3339" s="883"/>
      <c r="G3339" s="883"/>
      <c r="H3339" s="884"/>
      <c r="I3339" s="884"/>
      <c r="J3339" s="884"/>
      <c r="K3339" s="884"/>
      <c r="L3339" s="884"/>
      <c r="M3339" s="885"/>
      <c r="N3339" s="884"/>
      <c r="O3339" s="884"/>
      <c r="P3339" s="884"/>
      <c r="Q3339" s="884"/>
      <c r="R3339" s="1074"/>
      <c r="S3339" s="886"/>
    </row>
    <row r="3340" spans="1:20" s="802" customFormat="1" ht="30" x14ac:dyDescent="0.25">
      <c r="B3340" s="1234" t="s">
        <v>970</v>
      </c>
      <c r="C3340" s="1239" t="s">
        <v>938</v>
      </c>
      <c r="D3340" s="1236" t="s">
        <v>1024</v>
      </c>
      <c r="E3340" s="1230" t="s">
        <v>1025</v>
      </c>
      <c r="F3340" s="1236" t="s">
        <v>1026</v>
      </c>
      <c r="G3340" s="1232" t="s">
        <v>1027</v>
      </c>
      <c r="H3340" s="803" t="s">
        <v>1862</v>
      </c>
      <c r="I3340" s="804" t="s">
        <v>1833</v>
      </c>
      <c r="J3340" s="803" t="s">
        <v>1862</v>
      </c>
      <c r="K3340" s="1228" t="s">
        <v>1948</v>
      </c>
      <c r="L3340" s="1228" t="s">
        <v>1947</v>
      </c>
      <c r="M3340" s="805" t="s">
        <v>1818</v>
      </c>
      <c r="N3340" s="1228" t="s">
        <v>1819</v>
      </c>
      <c r="O3340" s="806" t="s">
        <v>2115</v>
      </c>
      <c r="P3340" s="1090" t="s">
        <v>2135</v>
      </c>
      <c r="Q3340" s="1090" t="s">
        <v>2136</v>
      </c>
      <c r="R3340" s="1065" t="s">
        <v>2132</v>
      </c>
      <c r="S3340" s="807" t="s">
        <v>1850</v>
      </c>
      <c r="T3340" s="1110" t="s">
        <v>1028</v>
      </c>
    </row>
    <row r="3341" spans="1:20" s="802" customFormat="1" x14ac:dyDescent="0.25">
      <c r="B3341" s="1235"/>
      <c r="C3341" s="1240"/>
      <c r="D3341" s="1237"/>
      <c r="E3341" s="1231"/>
      <c r="F3341" s="1237"/>
      <c r="G3341" s="1233"/>
      <c r="H3341" s="808"/>
      <c r="I3341" s="808" t="s">
        <v>939</v>
      </c>
      <c r="J3341" s="808"/>
      <c r="K3341" s="1229"/>
      <c r="L3341" s="1229"/>
      <c r="M3341" s="809" t="s">
        <v>939</v>
      </c>
      <c r="N3341" s="1229"/>
      <c r="O3341" s="808" t="s">
        <v>939</v>
      </c>
      <c r="P3341" s="808" t="s">
        <v>939</v>
      </c>
      <c r="Q3341" s="808" t="s">
        <v>939</v>
      </c>
      <c r="R3341" s="1066" t="s">
        <v>939</v>
      </c>
      <c r="S3341" s="810"/>
      <c r="T3341" s="1107"/>
    </row>
    <row r="3342" spans="1:20" s="828" customFormat="1" x14ac:dyDescent="0.25">
      <c r="A3342" s="858" t="s">
        <v>88</v>
      </c>
      <c r="B3342" s="823" t="s">
        <v>161</v>
      </c>
      <c r="C3342" s="822" t="s">
        <v>233</v>
      </c>
      <c r="D3342" s="823" t="s">
        <v>102</v>
      </c>
      <c r="E3342" s="907">
        <v>0</v>
      </c>
      <c r="F3342" s="823" t="s">
        <v>27</v>
      </c>
      <c r="G3342" s="896" t="s">
        <v>235</v>
      </c>
      <c r="H3342" s="921">
        <v>0</v>
      </c>
      <c r="I3342" s="921">
        <v>8000000</v>
      </c>
      <c r="J3342" s="921">
        <v>0</v>
      </c>
      <c r="K3342" s="1006">
        <f t="shared" ref="K3342:K3343" si="355">M3342-L3342</f>
        <v>0</v>
      </c>
      <c r="L3342" s="871"/>
      <c r="M3342" s="871">
        <v>0</v>
      </c>
      <c r="N3342" s="871"/>
      <c r="O3342" s="871"/>
      <c r="P3342" s="871"/>
      <c r="Q3342" s="871"/>
      <c r="R3342" s="1068">
        <f t="shared" ref="R3342" si="356">M3342-O3342</f>
        <v>0</v>
      </c>
      <c r="S3342" s="827"/>
      <c r="T3342" s="975"/>
    </row>
    <row r="3343" spans="1:20" s="828" customFormat="1" x14ac:dyDescent="0.25">
      <c r="A3343" s="858" t="s">
        <v>88</v>
      </c>
      <c r="B3343" s="890" t="s">
        <v>467</v>
      </c>
      <c r="C3343" s="822" t="s">
        <v>163</v>
      </c>
      <c r="D3343" s="823" t="s">
        <v>102</v>
      </c>
      <c r="E3343" s="907">
        <v>0</v>
      </c>
      <c r="F3343" s="823" t="s">
        <v>27</v>
      </c>
      <c r="G3343" s="896" t="s">
        <v>235</v>
      </c>
      <c r="H3343" s="921">
        <v>0</v>
      </c>
      <c r="I3343" s="921">
        <v>6000000</v>
      </c>
      <c r="J3343" s="921">
        <v>0</v>
      </c>
      <c r="K3343" s="1006">
        <f t="shared" si="355"/>
        <v>6000000</v>
      </c>
      <c r="L3343" s="871"/>
      <c r="M3343" s="871">
        <v>6000000</v>
      </c>
      <c r="N3343" s="871"/>
      <c r="O3343" s="871"/>
      <c r="P3343" s="871">
        <f>Q3343-O3343</f>
        <v>3444419.68</v>
      </c>
      <c r="Q3343" s="871">
        <v>3444419.68</v>
      </c>
      <c r="R3343" s="1068">
        <f>M3343-Q3343</f>
        <v>2555580.3199999998</v>
      </c>
      <c r="S3343" s="827"/>
      <c r="T3343" s="822"/>
    </row>
    <row r="3344" spans="1:20" s="828" customFormat="1" x14ac:dyDescent="0.25">
      <c r="A3344" s="858" t="s">
        <v>88</v>
      </c>
      <c r="B3344" s="887"/>
      <c r="C3344" s="833" t="s">
        <v>26</v>
      </c>
      <c r="D3344" s="887"/>
      <c r="E3344" s="897"/>
      <c r="F3344" s="887"/>
      <c r="G3344" s="898"/>
      <c r="H3344" s="988">
        <f>SUM(H3342:H3343)</f>
        <v>0</v>
      </c>
      <c r="I3344" s="988">
        <f>SUM(I3342:I3343)</f>
        <v>14000000</v>
      </c>
      <c r="J3344" s="988">
        <f>SUM(J3342:J3343)</f>
        <v>0</v>
      </c>
      <c r="K3344" s="988">
        <f>SUM(K3342:K3343)</f>
        <v>6000000</v>
      </c>
      <c r="L3344" s="988"/>
      <c r="M3344" s="988">
        <f>SUM(M3342:M3343)</f>
        <v>6000000</v>
      </c>
      <c r="N3344" s="988"/>
      <c r="O3344" s="1021"/>
      <c r="P3344" s="1021">
        <f>SUM(P3342:P3343)</f>
        <v>3444419.68</v>
      </c>
      <c r="Q3344" s="1021">
        <f>SUM(Q3343)</f>
        <v>3444419.68</v>
      </c>
      <c r="R3344" s="1093">
        <f t="shared" ref="R3344" si="357">M3344-Q3344</f>
        <v>2555580.3199999998</v>
      </c>
      <c r="S3344" s="908"/>
      <c r="T3344" s="1003"/>
    </row>
    <row r="3345" spans="1:20" x14ac:dyDescent="0.25">
      <c r="B3345" s="841"/>
      <c r="C3345" s="842"/>
      <c r="D3345" s="843"/>
      <c r="E3345" s="844"/>
      <c r="F3345" s="845"/>
      <c r="G3345" s="917"/>
      <c r="H3345" s="922"/>
      <c r="I3345" s="922"/>
      <c r="J3345" s="922"/>
      <c r="K3345" s="922"/>
      <c r="L3345" s="846"/>
      <c r="M3345" s="847"/>
      <c r="N3345" s="846"/>
      <c r="O3345" s="846"/>
      <c r="P3345" s="846"/>
      <c r="Q3345" s="846"/>
      <c r="S3345" s="848"/>
    </row>
    <row r="3346" spans="1:20" x14ac:dyDescent="0.25">
      <c r="B3346" s="841"/>
      <c r="C3346" s="842"/>
      <c r="D3346" s="843"/>
      <c r="E3346" s="844"/>
      <c r="F3346" s="845"/>
      <c r="G3346" s="917"/>
      <c r="H3346" s="922"/>
      <c r="I3346" s="922"/>
      <c r="J3346" s="922"/>
      <c r="K3346" s="922"/>
      <c r="L3346" s="846"/>
      <c r="M3346" s="847"/>
      <c r="N3346" s="846"/>
      <c r="O3346" s="846"/>
      <c r="P3346" s="846"/>
      <c r="Q3346" s="846"/>
      <c r="S3346" s="848"/>
    </row>
    <row r="3347" spans="1:20" x14ac:dyDescent="0.25">
      <c r="B3347" s="841"/>
      <c r="C3347" s="842"/>
      <c r="D3347" s="843"/>
      <c r="E3347" s="844"/>
      <c r="F3347" s="845"/>
      <c r="G3347" s="917"/>
      <c r="H3347" s="922"/>
      <c r="I3347" s="922"/>
      <c r="J3347" s="922"/>
      <c r="K3347" s="922"/>
      <c r="L3347" s="846"/>
      <c r="M3347" s="847"/>
      <c r="N3347" s="846"/>
      <c r="O3347" s="846"/>
      <c r="P3347" s="846"/>
      <c r="Q3347" s="846"/>
      <c r="S3347" s="848"/>
    </row>
    <row r="3348" spans="1:20" x14ac:dyDescent="0.25">
      <c r="B3348" s="841"/>
      <c r="C3348" s="842"/>
      <c r="D3348" s="843"/>
      <c r="E3348" s="844"/>
      <c r="F3348" s="845"/>
      <c r="G3348" s="917"/>
      <c r="H3348" s="922"/>
      <c r="I3348" s="922"/>
      <c r="J3348" s="922"/>
      <c r="K3348" s="922"/>
      <c r="L3348" s="846"/>
      <c r="M3348" s="847"/>
      <c r="N3348" s="846"/>
      <c r="O3348" s="846"/>
      <c r="P3348" s="846"/>
      <c r="Q3348" s="846"/>
      <c r="S3348" s="848"/>
    </row>
    <row r="3349" spans="1:20" x14ac:dyDescent="0.25">
      <c r="B3349" s="841"/>
      <c r="C3349" s="842"/>
      <c r="D3349" s="843"/>
      <c r="E3349" s="844"/>
      <c r="F3349" s="845"/>
      <c r="G3349" s="917"/>
      <c r="H3349" s="922"/>
      <c r="I3349" s="922"/>
      <c r="J3349" s="922"/>
      <c r="K3349" s="922"/>
      <c r="L3349" s="846"/>
      <c r="M3349" s="847"/>
      <c r="N3349" s="846"/>
      <c r="O3349" s="846"/>
      <c r="P3349" s="846"/>
      <c r="Q3349" s="846"/>
      <c r="S3349" s="848"/>
    </row>
    <row r="3350" spans="1:20" x14ac:dyDescent="0.25">
      <c r="B3350" s="841"/>
      <c r="C3350" s="842"/>
      <c r="D3350" s="843"/>
      <c r="E3350" s="844"/>
      <c r="F3350" s="845"/>
      <c r="G3350" s="917"/>
      <c r="H3350" s="922"/>
      <c r="I3350" s="922"/>
      <c r="J3350" s="922"/>
      <c r="K3350" s="922"/>
      <c r="L3350" s="846"/>
      <c r="M3350" s="847"/>
      <c r="N3350" s="846"/>
      <c r="O3350" s="846"/>
      <c r="P3350" s="846"/>
      <c r="Q3350" s="846"/>
      <c r="S3350" s="848"/>
    </row>
    <row r="3351" spans="1:20" x14ac:dyDescent="0.25">
      <c r="B3351" s="841"/>
      <c r="C3351" s="842"/>
      <c r="D3351" s="843"/>
      <c r="E3351" s="844"/>
      <c r="F3351" s="845"/>
      <c r="G3351" s="917"/>
      <c r="H3351" s="922"/>
      <c r="I3351" s="922"/>
      <c r="J3351" s="922"/>
      <c r="K3351" s="922"/>
      <c r="L3351" s="846"/>
      <c r="M3351" s="847"/>
      <c r="N3351" s="846"/>
      <c r="O3351" s="846"/>
      <c r="P3351" s="846"/>
      <c r="Q3351" s="846"/>
      <c r="S3351" s="848"/>
    </row>
    <row r="3352" spans="1:20" x14ac:dyDescent="0.25">
      <c r="B3352" s="841"/>
      <c r="C3352" s="842"/>
      <c r="D3352" s="843"/>
      <c r="E3352" s="844"/>
      <c r="F3352" s="845"/>
      <c r="G3352" s="917"/>
      <c r="H3352" s="922"/>
      <c r="I3352" s="922"/>
      <c r="J3352" s="922"/>
      <c r="K3352" s="922"/>
      <c r="L3352" s="846"/>
      <c r="M3352" s="847"/>
      <c r="N3352" s="846"/>
      <c r="O3352" s="846"/>
      <c r="P3352" s="846"/>
      <c r="Q3352" s="846"/>
      <c r="S3352" s="848"/>
    </row>
    <row r="3353" spans="1:20" x14ac:dyDescent="0.25">
      <c r="B3353" s="1238" t="s">
        <v>2128</v>
      </c>
      <c r="C3353" s="1238"/>
      <c r="D3353" s="1238"/>
      <c r="E3353" s="1238"/>
      <c r="F3353" s="1238"/>
      <c r="G3353" s="1238"/>
      <c r="H3353" s="1238"/>
      <c r="I3353" s="1238"/>
      <c r="J3353" s="1238"/>
      <c r="K3353" s="1238"/>
      <c r="L3353" s="1238"/>
      <c r="M3353" s="1238"/>
      <c r="N3353" s="1238"/>
      <c r="O3353" s="1238"/>
      <c r="P3353" s="1238"/>
      <c r="Q3353" s="1238"/>
      <c r="R3353" s="1238"/>
      <c r="S3353" s="1238"/>
    </row>
    <row r="3354" spans="1:20" x14ac:dyDescent="0.25">
      <c r="B3354" s="881" t="s">
        <v>1643</v>
      </c>
      <c r="C3354" s="882"/>
      <c r="D3354" s="883"/>
      <c r="E3354" s="883"/>
      <c r="F3354" s="883"/>
      <c r="G3354" s="883"/>
      <c r="H3354" s="884"/>
      <c r="I3354" s="884"/>
      <c r="J3354" s="884"/>
      <c r="K3354" s="884"/>
      <c r="L3354" s="884"/>
      <c r="M3354" s="885"/>
      <c r="N3354" s="884"/>
      <c r="O3354" s="884"/>
      <c r="P3354" s="884"/>
      <c r="Q3354" s="884"/>
      <c r="R3354" s="1074"/>
      <c r="S3354" s="886"/>
    </row>
    <row r="3355" spans="1:20" s="802" customFormat="1" ht="30" x14ac:dyDescent="0.25">
      <c r="B3355" s="1234" t="s">
        <v>970</v>
      </c>
      <c r="C3355" s="1239" t="s">
        <v>938</v>
      </c>
      <c r="D3355" s="1236" t="s">
        <v>1024</v>
      </c>
      <c r="E3355" s="1230" t="s">
        <v>1025</v>
      </c>
      <c r="F3355" s="1236" t="s">
        <v>1026</v>
      </c>
      <c r="G3355" s="1232" t="s">
        <v>1027</v>
      </c>
      <c r="H3355" s="803" t="s">
        <v>1862</v>
      </c>
      <c r="I3355" s="804" t="s">
        <v>1833</v>
      </c>
      <c r="J3355" s="803" t="s">
        <v>1862</v>
      </c>
      <c r="K3355" s="1228" t="s">
        <v>1948</v>
      </c>
      <c r="L3355" s="1228" t="s">
        <v>1947</v>
      </c>
      <c r="M3355" s="805" t="s">
        <v>1818</v>
      </c>
      <c r="N3355" s="1228" t="s">
        <v>1819</v>
      </c>
      <c r="O3355" s="806" t="s">
        <v>2115</v>
      </c>
      <c r="P3355" s="1090" t="s">
        <v>2135</v>
      </c>
      <c r="Q3355" s="1090" t="s">
        <v>2136</v>
      </c>
      <c r="R3355" s="1065" t="s">
        <v>2132</v>
      </c>
      <c r="S3355" s="807" t="s">
        <v>1850</v>
      </c>
      <c r="T3355" s="1110" t="s">
        <v>1028</v>
      </c>
    </row>
    <row r="3356" spans="1:20" s="802" customFormat="1" x14ac:dyDescent="0.25">
      <c r="B3356" s="1235"/>
      <c r="C3356" s="1240"/>
      <c r="D3356" s="1237"/>
      <c r="E3356" s="1231"/>
      <c r="F3356" s="1237"/>
      <c r="G3356" s="1233"/>
      <c r="H3356" s="808"/>
      <c r="I3356" s="808" t="s">
        <v>939</v>
      </c>
      <c r="J3356" s="808"/>
      <c r="K3356" s="1229"/>
      <c r="L3356" s="1229"/>
      <c r="M3356" s="809" t="s">
        <v>939</v>
      </c>
      <c r="N3356" s="1229"/>
      <c r="O3356" s="808" t="s">
        <v>939</v>
      </c>
      <c r="P3356" s="808" t="s">
        <v>939</v>
      </c>
      <c r="Q3356" s="808" t="s">
        <v>939</v>
      </c>
      <c r="R3356" s="1066" t="s">
        <v>939</v>
      </c>
      <c r="S3356" s="810"/>
      <c r="T3356" s="1107"/>
    </row>
    <row r="3357" spans="1:20" s="831" customFormat="1" x14ac:dyDescent="0.25">
      <c r="A3357" s="858" t="s">
        <v>101</v>
      </c>
      <c r="B3357" s="812" t="s">
        <v>24</v>
      </c>
      <c r="C3357" s="813" t="s">
        <v>290</v>
      </c>
      <c r="D3357" s="814" t="s">
        <v>1</v>
      </c>
      <c r="E3357" s="968">
        <v>0</v>
      </c>
      <c r="F3357" s="816" t="s">
        <v>27</v>
      </c>
      <c r="G3357" s="817" t="s">
        <v>266</v>
      </c>
      <c r="H3357" s="1007">
        <v>1114034297</v>
      </c>
      <c r="I3357" s="1007">
        <v>2667365000</v>
      </c>
      <c r="J3357" s="1007">
        <v>1114034297</v>
      </c>
      <c r="K3357" s="1007">
        <f t="shared" ref="K3357:K3371" si="358">M3357-L3357</f>
        <v>2947365000</v>
      </c>
      <c r="L3357" s="818"/>
      <c r="M3357" s="819">
        <f>2867365000+80000000</f>
        <v>2947365000</v>
      </c>
      <c r="N3357" s="818"/>
      <c r="O3357" s="818">
        <v>1347596853</v>
      </c>
      <c r="P3357" s="818">
        <f>Q3357-O3357</f>
        <v>656888313.28999996</v>
      </c>
      <c r="Q3357" s="818">
        <v>2004485166.29</v>
      </c>
      <c r="R3357" s="1068">
        <f>M3357-Q3357</f>
        <v>942879833.71000004</v>
      </c>
      <c r="S3357" s="909"/>
      <c r="T3357" s="1109"/>
    </row>
    <row r="3358" spans="1:20" x14ac:dyDescent="0.25">
      <c r="A3358" s="858" t="s">
        <v>101</v>
      </c>
      <c r="B3358" s="825" t="s">
        <v>25</v>
      </c>
      <c r="C3358" s="822" t="s">
        <v>59</v>
      </c>
      <c r="D3358" s="829" t="s">
        <v>102</v>
      </c>
      <c r="E3358" s="968">
        <v>0</v>
      </c>
      <c r="F3358" s="816" t="s">
        <v>27</v>
      </c>
      <c r="G3358" s="817" t="s">
        <v>266</v>
      </c>
      <c r="H3358" s="1006">
        <v>200000</v>
      </c>
      <c r="I3358" s="1006">
        <v>1000000</v>
      </c>
      <c r="J3358" s="1006">
        <v>200000</v>
      </c>
      <c r="K3358" s="1006">
        <f t="shared" si="358"/>
        <v>1000000</v>
      </c>
      <c r="L3358" s="830"/>
      <c r="M3358" s="826">
        <v>1000000</v>
      </c>
      <c r="N3358" s="830"/>
      <c r="O3358" s="830"/>
      <c r="P3358" s="830">
        <f t="shared" ref="P3358:P3359" si="359">Q3358-O3358</f>
        <v>0</v>
      </c>
      <c r="Q3358" s="830"/>
      <c r="R3358" s="1068">
        <f t="shared" ref="R3358:R3372" si="360">M3358-Q3358</f>
        <v>1000000</v>
      </c>
      <c r="S3358" s="820"/>
      <c r="T3358" s="1104"/>
    </row>
    <row r="3359" spans="1:20" x14ac:dyDescent="0.25">
      <c r="A3359" s="858" t="s">
        <v>101</v>
      </c>
      <c r="B3359" s="812" t="s">
        <v>2</v>
      </c>
      <c r="C3359" s="822" t="s">
        <v>60</v>
      </c>
      <c r="D3359" s="829" t="s">
        <v>102</v>
      </c>
      <c r="E3359" s="968">
        <v>0</v>
      </c>
      <c r="F3359" s="816" t="s">
        <v>27</v>
      </c>
      <c r="G3359" s="817" t="s">
        <v>266</v>
      </c>
      <c r="H3359" s="1006">
        <v>300000</v>
      </c>
      <c r="I3359" s="1006">
        <v>800000</v>
      </c>
      <c r="J3359" s="1006">
        <v>300000</v>
      </c>
      <c r="K3359" s="1006">
        <f t="shared" si="358"/>
        <v>800000</v>
      </c>
      <c r="L3359" s="830"/>
      <c r="M3359" s="826">
        <v>800000</v>
      </c>
      <c r="N3359" s="830"/>
      <c r="O3359" s="830"/>
      <c r="P3359" s="830">
        <f t="shared" si="359"/>
        <v>0</v>
      </c>
      <c r="Q3359" s="830"/>
      <c r="R3359" s="1068">
        <f t="shared" si="360"/>
        <v>800000</v>
      </c>
      <c r="S3359" s="820"/>
      <c r="T3359" s="1104"/>
    </row>
    <row r="3360" spans="1:20" x14ac:dyDescent="0.25">
      <c r="A3360" s="858" t="s">
        <v>101</v>
      </c>
      <c r="B3360" s="812" t="s">
        <v>67</v>
      </c>
      <c r="C3360" s="822" t="s">
        <v>92</v>
      </c>
      <c r="D3360" s="829" t="s">
        <v>102</v>
      </c>
      <c r="E3360" s="968">
        <v>0</v>
      </c>
      <c r="F3360" s="816" t="s">
        <v>27</v>
      </c>
      <c r="G3360" s="817" t="s">
        <v>266</v>
      </c>
      <c r="H3360" s="1006">
        <v>13802699</v>
      </c>
      <c r="I3360" s="1006">
        <v>40958286.079999998</v>
      </c>
      <c r="J3360" s="1006">
        <v>13802699</v>
      </c>
      <c r="K3360" s="1006">
        <f t="shared" si="358"/>
        <v>40958286.079999998</v>
      </c>
      <c r="L3360" s="830"/>
      <c r="M3360" s="826">
        <v>40958286.079999998</v>
      </c>
      <c r="N3360" s="830"/>
      <c r="O3360" s="830">
        <v>17880726</v>
      </c>
      <c r="P3360" s="830">
        <f>Q3360-O3360</f>
        <v>11828262.600000001</v>
      </c>
      <c r="Q3360" s="830">
        <v>29708988.600000001</v>
      </c>
      <c r="R3360" s="1068">
        <f t="shared" si="360"/>
        <v>11249297.479999997</v>
      </c>
      <c r="S3360" s="820"/>
      <c r="T3360" s="1104"/>
    </row>
    <row r="3361" spans="1:20" x14ac:dyDescent="0.25">
      <c r="A3361" s="858" t="s">
        <v>101</v>
      </c>
      <c r="B3361" s="812" t="s">
        <v>3</v>
      </c>
      <c r="C3361" s="822" t="s">
        <v>4</v>
      </c>
      <c r="D3361" s="829" t="s">
        <v>102</v>
      </c>
      <c r="E3361" s="968">
        <v>0</v>
      </c>
      <c r="F3361" s="816" t="s">
        <v>27</v>
      </c>
      <c r="G3361" s="817" t="s">
        <v>266</v>
      </c>
      <c r="H3361" s="1006">
        <v>750000</v>
      </c>
      <c r="I3361" s="1006">
        <v>1600000</v>
      </c>
      <c r="J3361" s="1006">
        <v>750000</v>
      </c>
      <c r="K3361" s="1006">
        <f t="shared" si="358"/>
        <v>1600000</v>
      </c>
      <c r="L3361" s="830"/>
      <c r="M3361" s="826">
        <v>1600000</v>
      </c>
      <c r="N3361" s="830"/>
      <c r="O3361" s="830">
        <v>500000</v>
      </c>
      <c r="P3361" s="830">
        <f t="shared" ref="P3361:P3371" si="361">Q3361-O3361</f>
        <v>0</v>
      </c>
      <c r="Q3361" s="830">
        <v>500000</v>
      </c>
      <c r="R3361" s="1068">
        <f t="shared" si="360"/>
        <v>1100000</v>
      </c>
      <c r="S3361" s="820"/>
      <c r="T3361" s="1104"/>
    </row>
    <row r="3362" spans="1:20" x14ac:dyDescent="0.25">
      <c r="A3362" s="858" t="s">
        <v>101</v>
      </c>
      <c r="B3362" s="812" t="s">
        <v>71</v>
      </c>
      <c r="C3362" s="822" t="s">
        <v>72</v>
      </c>
      <c r="D3362" s="829" t="s">
        <v>102</v>
      </c>
      <c r="E3362" s="968">
        <v>0</v>
      </c>
      <c r="F3362" s="816" t="s">
        <v>27</v>
      </c>
      <c r="G3362" s="817" t="s">
        <v>266</v>
      </c>
      <c r="H3362" s="972"/>
      <c r="I3362" s="972">
        <v>25625000</v>
      </c>
      <c r="J3362" s="972"/>
      <c r="K3362" s="1006">
        <f t="shared" si="358"/>
        <v>15000000</v>
      </c>
      <c r="L3362" s="830"/>
      <c r="M3362" s="826">
        <v>15000000</v>
      </c>
      <c r="N3362" s="830"/>
      <c r="O3362" s="830"/>
      <c r="P3362" s="830">
        <f t="shared" si="361"/>
        <v>2250000</v>
      </c>
      <c r="Q3362" s="830">
        <v>2250000</v>
      </c>
      <c r="R3362" s="1068">
        <f t="shared" si="360"/>
        <v>12750000</v>
      </c>
      <c r="S3362" s="820"/>
      <c r="T3362" s="1104"/>
    </row>
    <row r="3363" spans="1:20" x14ac:dyDescent="0.25">
      <c r="A3363" s="858" t="s">
        <v>101</v>
      </c>
      <c r="B3363" s="812" t="s">
        <v>32</v>
      </c>
      <c r="C3363" s="822" t="s">
        <v>33</v>
      </c>
      <c r="D3363" s="829" t="s">
        <v>102</v>
      </c>
      <c r="E3363" s="968">
        <v>0</v>
      </c>
      <c r="F3363" s="816" t="s">
        <v>27</v>
      </c>
      <c r="G3363" s="817" t="s">
        <v>266</v>
      </c>
      <c r="H3363" s="1006"/>
      <c r="I3363" s="1006">
        <v>250000</v>
      </c>
      <c r="J3363" s="1006"/>
      <c r="K3363" s="1006">
        <f t="shared" si="358"/>
        <v>250000</v>
      </c>
      <c r="L3363" s="830"/>
      <c r="M3363" s="826">
        <v>250000</v>
      </c>
      <c r="N3363" s="830"/>
      <c r="O3363" s="830"/>
      <c r="P3363" s="830">
        <f t="shared" si="361"/>
        <v>0</v>
      </c>
      <c r="Q3363" s="830"/>
      <c r="R3363" s="1068">
        <f t="shared" si="360"/>
        <v>250000</v>
      </c>
      <c r="S3363" s="820"/>
      <c r="T3363" s="1104"/>
    </row>
    <row r="3364" spans="1:20" x14ac:dyDescent="0.25">
      <c r="A3364" s="858" t="s">
        <v>101</v>
      </c>
      <c r="B3364" s="812" t="s">
        <v>7</v>
      </c>
      <c r="C3364" s="822" t="s">
        <v>8</v>
      </c>
      <c r="D3364" s="829" t="s">
        <v>102</v>
      </c>
      <c r="E3364" s="968">
        <v>0</v>
      </c>
      <c r="F3364" s="816" t="s">
        <v>27</v>
      </c>
      <c r="G3364" s="817" t="s">
        <v>266</v>
      </c>
      <c r="H3364" s="1006"/>
      <c r="I3364" s="1006">
        <v>150000</v>
      </c>
      <c r="J3364" s="1006"/>
      <c r="K3364" s="1006">
        <f t="shared" si="358"/>
        <v>150000</v>
      </c>
      <c r="L3364" s="830"/>
      <c r="M3364" s="826">
        <v>150000</v>
      </c>
      <c r="N3364" s="830"/>
      <c r="O3364" s="830"/>
      <c r="P3364" s="830">
        <f t="shared" si="361"/>
        <v>0</v>
      </c>
      <c r="Q3364" s="830"/>
      <c r="R3364" s="1068">
        <f t="shared" si="360"/>
        <v>150000</v>
      </c>
      <c r="S3364" s="820"/>
      <c r="T3364" s="1104"/>
    </row>
    <row r="3365" spans="1:20" x14ac:dyDescent="0.25">
      <c r="A3365" s="858" t="s">
        <v>101</v>
      </c>
      <c r="B3365" s="812" t="s">
        <v>11</v>
      </c>
      <c r="C3365" s="822" t="s">
        <v>12</v>
      </c>
      <c r="D3365" s="829" t="s">
        <v>102</v>
      </c>
      <c r="E3365" s="968">
        <v>0</v>
      </c>
      <c r="F3365" s="816" t="s">
        <v>27</v>
      </c>
      <c r="G3365" s="817" t="s">
        <v>266</v>
      </c>
      <c r="H3365" s="1006">
        <v>19508000</v>
      </c>
      <c r="I3365" s="1006">
        <v>130717000</v>
      </c>
      <c r="J3365" s="1006">
        <v>19508000</v>
      </c>
      <c r="K3365" s="1006">
        <f t="shared" si="358"/>
        <v>80000000</v>
      </c>
      <c r="L3365" s="830"/>
      <c r="M3365" s="826">
        <v>80000000</v>
      </c>
      <c r="N3365" s="830"/>
      <c r="O3365" s="830">
        <v>20095500</v>
      </c>
      <c r="P3365" s="830">
        <f t="shared" si="361"/>
        <v>12087500</v>
      </c>
      <c r="Q3365" s="830">
        <v>32183000</v>
      </c>
      <c r="R3365" s="1068">
        <f t="shared" si="360"/>
        <v>47817000</v>
      </c>
      <c r="S3365" s="820"/>
      <c r="T3365" s="1104"/>
    </row>
    <row r="3366" spans="1:20" x14ac:dyDescent="0.25">
      <c r="A3366" s="858" t="s">
        <v>101</v>
      </c>
      <c r="B3366" s="812" t="s">
        <v>103</v>
      </c>
      <c r="C3366" s="822" t="s">
        <v>129</v>
      </c>
      <c r="D3366" s="829" t="s">
        <v>102</v>
      </c>
      <c r="E3366" s="968">
        <v>0</v>
      </c>
      <c r="F3366" s="816" t="s">
        <v>27</v>
      </c>
      <c r="G3366" s="817" t="s">
        <v>266</v>
      </c>
      <c r="H3366" s="1006"/>
      <c r="I3366" s="1006">
        <v>225000</v>
      </c>
      <c r="J3366" s="1006"/>
      <c r="K3366" s="1006">
        <f t="shared" si="358"/>
        <v>225000</v>
      </c>
      <c r="L3366" s="830"/>
      <c r="M3366" s="826">
        <v>225000</v>
      </c>
      <c r="N3366" s="830"/>
      <c r="O3366" s="830"/>
      <c r="P3366" s="830">
        <f t="shared" si="361"/>
        <v>0</v>
      </c>
      <c r="Q3366" s="830"/>
      <c r="R3366" s="1068">
        <f t="shared" si="360"/>
        <v>225000</v>
      </c>
      <c r="S3366" s="820"/>
      <c r="T3366" s="1104"/>
    </row>
    <row r="3367" spans="1:20" x14ac:dyDescent="0.25">
      <c r="A3367" s="858" t="s">
        <v>101</v>
      </c>
      <c r="B3367" s="812" t="s">
        <v>41</v>
      </c>
      <c r="C3367" s="822" t="s">
        <v>28</v>
      </c>
      <c r="D3367" s="829" t="s">
        <v>102</v>
      </c>
      <c r="E3367" s="968">
        <v>0</v>
      </c>
      <c r="F3367" s="816" t="s">
        <v>27</v>
      </c>
      <c r="G3367" s="817" t="s">
        <v>266</v>
      </c>
      <c r="H3367" s="1006"/>
      <c r="I3367" s="1006">
        <v>10200000</v>
      </c>
      <c r="J3367" s="1006"/>
      <c r="K3367" s="1006">
        <f t="shared" si="358"/>
        <v>5000000</v>
      </c>
      <c r="L3367" s="830"/>
      <c r="M3367" s="826">
        <v>5000000</v>
      </c>
      <c r="N3367" s="830"/>
      <c r="O3367" s="830">
        <v>1500000</v>
      </c>
      <c r="P3367" s="830">
        <f t="shared" si="361"/>
        <v>1000000</v>
      </c>
      <c r="Q3367" s="830">
        <v>2500000</v>
      </c>
      <c r="R3367" s="1068">
        <f t="shared" si="360"/>
        <v>2500000</v>
      </c>
      <c r="S3367" s="820"/>
      <c r="T3367" s="1104"/>
    </row>
    <row r="3368" spans="1:20" x14ac:dyDescent="0.25">
      <c r="A3368" s="858" t="s">
        <v>101</v>
      </c>
      <c r="B3368" s="812" t="s">
        <v>15</v>
      </c>
      <c r="C3368" s="822" t="s">
        <v>436</v>
      </c>
      <c r="D3368" s="829" t="s">
        <v>102</v>
      </c>
      <c r="E3368" s="968">
        <v>0</v>
      </c>
      <c r="F3368" s="816" t="s">
        <v>27</v>
      </c>
      <c r="G3368" s="817" t="s">
        <v>266</v>
      </c>
      <c r="H3368" s="1006"/>
      <c r="I3368" s="1006">
        <v>600000</v>
      </c>
      <c r="J3368" s="1006"/>
      <c r="K3368" s="1006">
        <f t="shared" si="358"/>
        <v>600000</v>
      </c>
      <c r="L3368" s="830"/>
      <c r="M3368" s="826">
        <v>600000</v>
      </c>
      <c r="N3368" s="830"/>
      <c r="O3368" s="830"/>
      <c r="P3368" s="830">
        <f t="shared" si="361"/>
        <v>0</v>
      </c>
      <c r="Q3368" s="830"/>
      <c r="R3368" s="1068">
        <f t="shared" si="360"/>
        <v>600000</v>
      </c>
      <c r="S3368" s="820"/>
      <c r="T3368" s="1104"/>
    </row>
    <row r="3369" spans="1:20" x14ac:dyDescent="0.25">
      <c r="A3369" s="858" t="s">
        <v>101</v>
      </c>
      <c r="B3369" s="812" t="s">
        <v>19</v>
      </c>
      <c r="C3369" s="822" t="s">
        <v>20</v>
      </c>
      <c r="D3369" s="829" t="s">
        <v>102</v>
      </c>
      <c r="E3369" s="968">
        <v>0</v>
      </c>
      <c r="F3369" s="816" t="s">
        <v>27</v>
      </c>
      <c r="G3369" s="817" t="s">
        <v>266</v>
      </c>
      <c r="H3369" s="1006"/>
      <c r="I3369" s="1006">
        <v>50000</v>
      </c>
      <c r="J3369" s="1006"/>
      <c r="K3369" s="1006">
        <f t="shared" si="358"/>
        <v>50000</v>
      </c>
      <c r="L3369" s="830"/>
      <c r="M3369" s="826">
        <v>50000</v>
      </c>
      <c r="N3369" s="830"/>
      <c r="O3369" s="830"/>
      <c r="P3369" s="830">
        <f t="shared" si="361"/>
        <v>0</v>
      </c>
      <c r="Q3369" s="830"/>
      <c r="R3369" s="1068">
        <f t="shared" si="360"/>
        <v>50000</v>
      </c>
      <c r="S3369" s="820"/>
      <c r="T3369" s="1104"/>
    </row>
    <row r="3370" spans="1:20" x14ac:dyDescent="0.25">
      <c r="A3370" s="858" t="s">
        <v>101</v>
      </c>
      <c r="B3370" s="812" t="s">
        <v>22</v>
      </c>
      <c r="C3370" s="822" t="s">
        <v>23</v>
      </c>
      <c r="D3370" s="829" t="s">
        <v>102</v>
      </c>
      <c r="E3370" s="968">
        <v>0</v>
      </c>
      <c r="F3370" s="816" t="s">
        <v>27</v>
      </c>
      <c r="G3370" s="817" t="s">
        <v>266</v>
      </c>
      <c r="H3370" s="1006">
        <v>200000</v>
      </c>
      <c r="I3370" s="1006">
        <v>625000</v>
      </c>
      <c r="J3370" s="1006">
        <v>200000</v>
      </c>
      <c r="K3370" s="1006">
        <f t="shared" si="358"/>
        <v>625000</v>
      </c>
      <c r="L3370" s="830"/>
      <c r="M3370" s="826">
        <v>625000</v>
      </c>
      <c r="N3370" s="830"/>
      <c r="O3370" s="830"/>
      <c r="P3370" s="830">
        <f t="shared" si="361"/>
        <v>0</v>
      </c>
      <c r="Q3370" s="830"/>
      <c r="R3370" s="1068">
        <f t="shared" si="360"/>
        <v>625000</v>
      </c>
      <c r="S3370" s="820"/>
      <c r="T3370" s="1104"/>
    </row>
    <row r="3371" spans="1:20" x14ac:dyDescent="0.25">
      <c r="A3371" s="858" t="s">
        <v>101</v>
      </c>
      <c r="B3371" s="812" t="s">
        <v>37</v>
      </c>
      <c r="C3371" s="822" t="s">
        <v>38</v>
      </c>
      <c r="D3371" s="829" t="s">
        <v>102</v>
      </c>
      <c r="E3371" s="968">
        <v>0</v>
      </c>
      <c r="F3371" s="816" t="s">
        <v>27</v>
      </c>
      <c r="G3371" s="817" t="s">
        <v>266</v>
      </c>
      <c r="H3371" s="1006">
        <v>300000</v>
      </c>
      <c r="I3371" s="1006">
        <v>700000</v>
      </c>
      <c r="J3371" s="1006">
        <v>300000</v>
      </c>
      <c r="K3371" s="1006">
        <f t="shared" si="358"/>
        <v>700000</v>
      </c>
      <c r="L3371" s="830"/>
      <c r="M3371" s="826">
        <v>700000</v>
      </c>
      <c r="N3371" s="830"/>
      <c r="O3371" s="830"/>
      <c r="P3371" s="830">
        <f t="shared" si="361"/>
        <v>0</v>
      </c>
      <c r="Q3371" s="830"/>
      <c r="R3371" s="1068">
        <f t="shared" si="360"/>
        <v>700000</v>
      </c>
      <c r="S3371" s="820"/>
      <c r="T3371" s="1104"/>
    </row>
    <row r="3372" spans="1:20" x14ac:dyDescent="0.25">
      <c r="A3372" s="858" t="s">
        <v>101</v>
      </c>
      <c r="B3372" s="860"/>
      <c r="C3372" s="833" t="s">
        <v>312</v>
      </c>
      <c r="D3372" s="861"/>
      <c r="E3372" s="862"/>
      <c r="F3372" s="863"/>
      <c r="G3372" s="916"/>
      <c r="H3372" s="992">
        <f>SUM(H3358:H3371)</f>
        <v>35060699</v>
      </c>
      <c r="I3372" s="992">
        <f>SUM(I3358:I3371)</f>
        <v>213500286.07999998</v>
      </c>
      <c r="J3372" s="992">
        <f>SUM(J3358:J3371)</f>
        <v>35060699</v>
      </c>
      <c r="K3372" s="992">
        <f>SUM(K3358:K3371)</f>
        <v>146958286.07999998</v>
      </c>
      <c r="L3372" s="992"/>
      <c r="M3372" s="993">
        <f>SUM(M3358:M3371)</f>
        <v>146958286.07999998</v>
      </c>
      <c r="N3372" s="992"/>
      <c r="O3372" s="1024">
        <f>SUM(O3358:O3371)</f>
        <v>39976226</v>
      </c>
      <c r="P3372" s="1024">
        <f>SUM(P3358:P3371)</f>
        <v>27165762.600000001</v>
      </c>
      <c r="Q3372" s="1024">
        <f>SUM(Q3359:Q3371)</f>
        <v>67141988.599999994</v>
      </c>
      <c r="R3372" s="1093">
        <f t="shared" si="360"/>
        <v>79816297.479999989</v>
      </c>
      <c r="S3372" s="840"/>
      <c r="T3372" s="1106"/>
    </row>
    <row r="3373" spans="1:20" x14ac:dyDescent="0.25">
      <c r="B3373" s="841"/>
      <c r="C3373" s="842"/>
      <c r="D3373" s="843"/>
      <c r="E3373" s="844"/>
      <c r="F3373" s="845"/>
      <c r="G3373" s="917"/>
      <c r="H3373" s="922"/>
      <c r="I3373" s="922"/>
      <c r="J3373" s="922"/>
      <c r="K3373" s="922"/>
      <c r="L3373" s="846"/>
      <c r="M3373" s="847"/>
      <c r="N3373" s="846"/>
      <c r="O3373" s="846"/>
      <c r="P3373" s="846"/>
      <c r="Q3373" s="846"/>
      <c r="S3373" s="848"/>
    </row>
    <row r="3374" spans="1:20" x14ac:dyDescent="0.25">
      <c r="B3374" s="1238" t="s">
        <v>2129</v>
      </c>
      <c r="C3374" s="1238"/>
      <c r="D3374" s="1238"/>
      <c r="E3374" s="1238"/>
      <c r="F3374" s="1238"/>
      <c r="G3374" s="1238"/>
      <c r="H3374" s="1238"/>
      <c r="I3374" s="1238"/>
      <c r="J3374" s="1238"/>
      <c r="K3374" s="1238"/>
      <c r="L3374" s="1238"/>
      <c r="M3374" s="1238"/>
      <c r="N3374" s="1238"/>
      <c r="O3374" s="1238"/>
      <c r="P3374" s="1238"/>
      <c r="Q3374" s="1238"/>
      <c r="R3374" s="1238"/>
      <c r="S3374" s="1238"/>
    </row>
    <row r="3375" spans="1:20" x14ac:dyDescent="0.25">
      <c r="B3375" s="881" t="s">
        <v>1643</v>
      </c>
      <c r="C3375" s="882"/>
      <c r="D3375" s="883"/>
      <c r="E3375" s="883"/>
      <c r="F3375" s="883"/>
      <c r="G3375" s="883"/>
      <c r="H3375" s="884"/>
      <c r="I3375" s="884"/>
      <c r="J3375" s="884"/>
      <c r="K3375" s="884"/>
      <c r="L3375" s="884"/>
      <c r="M3375" s="885"/>
      <c r="N3375" s="884"/>
      <c r="O3375" s="884"/>
      <c r="P3375" s="884"/>
      <c r="Q3375" s="884"/>
      <c r="R3375" s="1074"/>
      <c r="S3375" s="886"/>
    </row>
    <row r="3376" spans="1:20" s="802" customFormat="1" ht="30" x14ac:dyDescent="0.25">
      <c r="B3376" s="1234" t="s">
        <v>970</v>
      </c>
      <c r="C3376" s="1239" t="s">
        <v>938</v>
      </c>
      <c r="D3376" s="1236" t="s">
        <v>1024</v>
      </c>
      <c r="E3376" s="1230" t="s">
        <v>1025</v>
      </c>
      <c r="F3376" s="1236" t="s">
        <v>1026</v>
      </c>
      <c r="G3376" s="1232" t="s">
        <v>1027</v>
      </c>
      <c r="H3376" s="803" t="s">
        <v>1862</v>
      </c>
      <c r="I3376" s="804" t="s">
        <v>1833</v>
      </c>
      <c r="J3376" s="803" t="s">
        <v>1862</v>
      </c>
      <c r="K3376" s="1228" t="s">
        <v>1948</v>
      </c>
      <c r="L3376" s="1228" t="s">
        <v>1947</v>
      </c>
      <c r="M3376" s="805" t="s">
        <v>1818</v>
      </c>
      <c r="N3376" s="1228" t="s">
        <v>1819</v>
      </c>
      <c r="O3376" s="806" t="s">
        <v>2115</v>
      </c>
      <c r="P3376" s="1090" t="s">
        <v>2135</v>
      </c>
      <c r="Q3376" s="1090" t="s">
        <v>2136</v>
      </c>
      <c r="R3376" s="1065" t="s">
        <v>2132</v>
      </c>
      <c r="S3376" s="807" t="s">
        <v>1850</v>
      </c>
      <c r="T3376" s="1110" t="s">
        <v>1028</v>
      </c>
    </row>
    <row r="3377" spans="1:20" s="802" customFormat="1" x14ac:dyDescent="0.25">
      <c r="B3377" s="1235"/>
      <c r="C3377" s="1240"/>
      <c r="D3377" s="1237"/>
      <c r="E3377" s="1231"/>
      <c r="F3377" s="1237"/>
      <c r="G3377" s="1233"/>
      <c r="H3377" s="808"/>
      <c r="I3377" s="808" t="s">
        <v>939</v>
      </c>
      <c r="J3377" s="808"/>
      <c r="K3377" s="1229"/>
      <c r="L3377" s="1229"/>
      <c r="M3377" s="809" t="s">
        <v>939</v>
      </c>
      <c r="N3377" s="1229"/>
      <c r="O3377" s="808" t="s">
        <v>939</v>
      </c>
      <c r="P3377" s="808" t="s">
        <v>939</v>
      </c>
      <c r="Q3377" s="808" t="s">
        <v>939</v>
      </c>
      <c r="R3377" s="1066" t="s">
        <v>939</v>
      </c>
      <c r="S3377" s="810"/>
      <c r="T3377" s="1107"/>
    </row>
    <row r="3378" spans="1:20" s="828" customFormat="1" x14ac:dyDescent="0.25">
      <c r="A3378" s="858" t="s">
        <v>101</v>
      </c>
      <c r="B3378" s="823" t="s">
        <v>161</v>
      </c>
      <c r="C3378" s="822" t="s">
        <v>233</v>
      </c>
      <c r="D3378" s="823" t="s">
        <v>102</v>
      </c>
      <c r="E3378" s="907">
        <v>0</v>
      </c>
      <c r="F3378" s="823" t="s">
        <v>27</v>
      </c>
      <c r="G3378" s="896" t="s">
        <v>235</v>
      </c>
      <c r="H3378" s="921">
        <v>0</v>
      </c>
      <c r="I3378" s="921">
        <v>25000000</v>
      </c>
      <c r="J3378" s="921">
        <v>0</v>
      </c>
      <c r="K3378" s="1006">
        <f t="shared" ref="K3378:K3382" si="362">M3378-L3378</f>
        <v>0</v>
      </c>
      <c r="L3378" s="871"/>
      <c r="M3378" s="871">
        <v>0</v>
      </c>
      <c r="N3378" s="871"/>
      <c r="O3378" s="871"/>
      <c r="P3378" s="871"/>
      <c r="Q3378" s="871"/>
      <c r="R3378" s="1068">
        <f>M3378-Q3378</f>
        <v>0</v>
      </c>
      <c r="S3378" s="827"/>
      <c r="T3378" s="975"/>
    </row>
    <row r="3379" spans="1:20" s="828" customFormat="1" x14ac:dyDescent="0.25">
      <c r="A3379" s="858" t="s">
        <v>101</v>
      </c>
      <c r="B3379" s="890" t="s">
        <v>470</v>
      </c>
      <c r="C3379" s="822" t="s">
        <v>1065</v>
      </c>
      <c r="D3379" s="823" t="s">
        <v>102</v>
      </c>
      <c r="E3379" s="907">
        <v>0</v>
      </c>
      <c r="F3379" s="823" t="s">
        <v>27</v>
      </c>
      <c r="G3379" s="896" t="s">
        <v>235</v>
      </c>
      <c r="H3379" s="921">
        <v>0</v>
      </c>
      <c r="I3379" s="921">
        <v>17000000</v>
      </c>
      <c r="J3379" s="921">
        <v>0</v>
      </c>
      <c r="K3379" s="1006">
        <f t="shared" si="362"/>
        <v>17000000</v>
      </c>
      <c r="L3379" s="871"/>
      <c r="M3379" s="871">
        <v>17000000</v>
      </c>
      <c r="N3379" s="871"/>
      <c r="O3379" s="871"/>
      <c r="P3379" s="871"/>
      <c r="Q3379" s="871"/>
      <c r="R3379" s="1068"/>
      <c r="S3379" s="827"/>
      <c r="T3379" s="822"/>
    </row>
    <row r="3380" spans="1:20" s="828" customFormat="1" x14ac:dyDescent="0.25">
      <c r="A3380" s="858" t="s">
        <v>101</v>
      </c>
      <c r="B3380" s="890" t="s">
        <v>243</v>
      </c>
      <c r="C3380" s="822" t="s">
        <v>687</v>
      </c>
      <c r="D3380" s="823" t="s">
        <v>102</v>
      </c>
      <c r="E3380" s="907">
        <v>0</v>
      </c>
      <c r="F3380" s="823" t="s">
        <v>27</v>
      </c>
      <c r="G3380" s="896" t="s">
        <v>235</v>
      </c>
      <c r="H3380" s="921">
        <v>0</v>
      </c>
      <c r="I3380" s="921">
        <v>30000000</v>
      </c>
      <c r="J3380" s="921">
        <v>0</v>
      </c>
      <c r="K3380" s="1006">
        <f t="shared" si="362"/>
        <v>0</v>
      </c>
      <c r="L3380" s="871"/>
      <c r="M3380" s="871">
        <v>0</v>
      </c>
      <c r="N3380" s="871"/>
      <c r="O3380" s="871"/>
      <c r="P3380" s="871"/>
      <c r="Q3380" s="871"/>
      <c r="R3380" s="1068"/>
      <c r="S3380" s="827"/>
      <c r="T3380" s="822"/>
    </row>
    <row r="3381" spans="1:20" s="828" customFormat="1" x14ac:dyDescent="0.25">
      <c r="A3381" s="858" t="s">
        <v>101</v>
      </c>
      <c r="B3381" s="890" t="s">
        <v>206</v>
      </c>
      <c r="C3381" s="822" t="s">
        <v>1857</v>
      </c>
      <c r="D3381" s="823" t="s">
        <v>102</v>
      </c>
      <c r="E3381" s="907">
        <v>0</v>
      </c>
      <c r="F3381" s="823" t="s">
        <v>27</v>
      </c>
      <c r="G3381" s="896" t="s">
        <v>235</v>
      </c>
      <c r="H3381" s="921">
        <v>0</v>
      </c>
      <c r="I3381" s="921">
        <v>12000000</v>
      </c>
      <c r="J3381" s="921">
        <v>0</v>
      </c>
      <c r="K3381" s="1006">
        <f t="shared" si="362"/>
        <v>0</v>
      </c>
      <c r="L3381" s="871"/>
      <c r="M3381" s="871">
        <v>0</v>
      </c>
      <c r="N3381" s="871"/>
      <c r="O3381" s="871"/>
      <c r="P3381" s="871"/>
      <c r="Q3381" s="871"/>
      <c r="R3381" s="1068"/>
      <c r="S3381" s="827"/>
      <c r="T3381" s="822"/>
    </row>
    <row r="3382" spans="1:20" s="828" customFormat="1" x14ac:dyDescent="0.25">
      <c r="A3382" s="858" t="s">
        <v>101</v>
      </c>
      <c r="B3382" s="890" t="s">
        <v>453</v>
      </c>
      <c r="C3382" s="822" t="s">
        <v>678</v>
      </c>
      <c r="D3382" s="823" t="s">
        <v>102</v>
      </c>
      <c r="E3382" s="907">
        <v>0</v>
      </c>
      <c r="F3382" s="823" t="s">
        <v>27</v>
      </c>
      <c r="G3382" s="896" t="s">
        <v>235</v>
      </c>
      <c r="H3382" s="921">
        <v>0</v>
      </c>
      <c r="I3382" s="921">
        <v>16000000</v>
      </c>
      <c r="J3382" s="921">
        <v>0</v>
      </c>
      <c r="K3382" s="1006">
        <f t="shared" si="362"/>
        <v>16000000</v>
      </c>
      <c r="L3382" s="871"/>
      <c r="M3382" s="871">
        <v>16000000</v>
      </c>
      <c r="N3382" s="871"/>
      <c r="O3382" s="871"/>
      <c r="P3382" s="871"/>
      <c r="Q3382" s="871"/>
      <c r="R3382" s="1068"/>
      <c r="S3382" s="827"/>
      <c r="T3382" s="822"/>
    </row>
    <row r="3383" spans="1:20" s="828" customFormat="1" x14ac:dyDescent="0.25">
      <c r="A3383" s="858" t="s">
        <v>101</v>
      </c>
      <c r="B3383" s="887"/>
      <c r="C3383" s="833" t="s">
        <v>26</v>
      </c>
      <c r="D3383" s="887"/>
      <c r="E3383" s="897"/>
      <c r="F3383" s="887"/>
      <c r="G3383" s="898"/>
      <c r="H3383" s="988">
        <f>SUM(H3378:H3382)</f>
        <v>0</v>
      </c>
      <c r="I3383" s="988">
        <f>SUM(I3378:I3382)</f>
        <v>100000000</v>
      </c>
      <c r="J3383" s="988">
        <f>SUM(J3378:J3382)</f>
        <v>0</v>
      </c>
      <c r="K3383" s="988">
        <f>SUM(K3378:K3382)</f>
        <v>33000000</v>
      </c>
      <c r="L3383" s="768"/>
      <c r="M3383" s="768">
        <f>SUM(M3378:M3382)</f>
        <v>33000000</v>
      </c>
      <c r="N3383" s="768"/>
      <c r="O3383" s="899"/>
      <c r="P3383" s="899"/>
      <c r="Q3383" s="899"/>
      <c r="R3383" s="1069"/>
      <c r="S3383" s="908"/>
      <c r="T3383" s="1003"/>
    </row>
    <row r="3384" spans="1:20" s="828" customFormat="1" x14ac:dyDescent="0.25">
      <c r="A3384" s="858"/>
      <c r="B3384" s="888"/>
      <c r="C3384" s="842"/>
      <c r="D3384" s="888"/>
      <c r="E3384" s="902"/>
      <c r="F3384" s="888"/>
      <c r="G3384" s="903"/>
      <c r="H3384" s="1100"/>
      <c r="I3384" s="1100"/>
      <c r="J3384" s="1100"/>
      <c r="K3384" s="1100"/>
      <c r="L3384" s="771"/>
      <c r="M3384" s="771"/>
      <c r="N3384" s="771"/>
      <c r="O3384" s="771"/>
      <c r="P3384" s="771"/>
      <c r="Q3384" s="771"/>
      <c r="R3384" s="1072"/>
      <c r="S3384" s="904"/>
    </row>
    <row r="3385" spans="1:20" s="828" customFormat="1" x14ac:dyDescent="0.25">
      <c r="A3385" s="858"/>
      <c r="B3385" s="888"/>
      <c r="C3385" s="842"/>
      <c r="D3385" s="888"/>
      <c r="E3385" s="902"/>
      <c r="F3385" s="888"/>
      <c r="G3385" s="903"/>
      <c r="H3385" s="915"/>
      <c r="I3385" s="915"/>
      <c r="J3385" s="915"/>
      <c r="K3385" s="915"/>
      <c r="L3385" s="771"/>
      <c r="M3385" s="771"/>
      <c r="N3385" s="771"/>
      <c r="O3385" s="771"/>
      <c r="P3385" s="771"/>
      <c r="Q3385" s="771"/>
      <c r="R3385" s="1075"/>
      <c r="S3385" s="904"/>
    </row>
    <row r="3386" spans="1:20" x14ac:dyDescent="0.25">
      <c r="B3386" s="1238" t="s">
        <v>2128</v>
      </c>
      <c r="C3386" s="1238"/>
      <c r="D3386" s="1238"/>
      <c r="E3386" s="1238"/>
      <c r="F3386" s="1238"/>
      <c r="G3386" s="1238"/>
      <c r="H3386" s="1238"/>
      <c r="I3386" s="1238"/>
      <c r="J3386" s="1238"/>
      <c r="K3386" s="1238"/>
      <c r="L3386" s="1238"/>
      <c r="M3386" s="1238"/>
      <c r="N3386" s="1238"/>
      <c r="O3386" s="1238"/>
      <c r="P3386" s="1238"/>
      <c r="Q3386" s="1238"/>
      <c r="R3386" s="1238"/>
      <c r="S3386" s="1238"/>
    </row>
    <row r="3387" spans="1:20" x14ac:dyDescent="0.25">
      <c r="B3387" s="881" t="s">
        <v>1644</v>
      </c>
      <c r="C3387" s="882"/>
      <c r="D3387" s="883"/>
      <c r="E3387" s="883"/>
      <c r="F3387" s="883"/>
      <c r="G3387" s="883"/>
      <c r="H3387" s="884"/>
      <c r="I3387" s="884"/>
      <c r="J3387" s="884"/>
      <c r="K3387" s="884"/>
      <c r="L3387" s="884"/>
      <c r="M3387" s="885"/>
      <c r="N3387" s="884"/>
      <c r="O3387" s="884"/>
      <c r="P3387" s="884"/>
      <c r="Q3387" s="884"/>
      <c r="R3387" s="1074"/>
      <c r="S3387" s="886"/>
    </row>
    <row r="3388" spans="1:20" s="802" customFormat="1" ht="30" x14ac:dyDescent="0.25">
      <c r="B3388" s="1234" t="s">
        <v>970</v>
      </c>
      <c r="C3388" s="1239" t="s">
        <v>938</v>
      </c>
      <c r="D3388" s="1236" t="s">
        <v>1024</v>
      </c>
      <c r="E3388" s="1230" t="s">
        <v>1025</v>
      </c>
      <c r="F3388" s="1236" t="s">
        <v>1026</v>
      </c>
      <c r="G3388" s="1232" t="s">
        <v>1027</v>
      </c>
      <c r="H3388" s="803" t="s">
        <v>1862</v>
      </c>
      <c r="I3388" s="804" t="s">
        <v>1833</v>
      </c>
      <c r="J3388" s="803" t="s">
        <v>1862</v>
      </c>
      <c r="K3388" s="1228" t="s">
        <v>1948</v>
      </c>
      <c r="L3388" s="1228" t="s">
        <v>1947</v>
      </c>
      <c r="M3388" s="805" t="s">
        <v>1818</v>
      </c>
      <c r="N3388" s="1228" t="s">
        <v>1819</v>
      </c>
      <c r="O3388" s="806" t="s">
        <v>2115</v>
      </c>
      <c r="P3388" s="1090" t="s">
        <v>2135</v>
      </c>
      <c r="Q3388" s="1090" t="s">
        <v>2136</v>
      </c>
      <c r="R3388" s="1065" t="s">
        <v>2132</v>
      </c>
      <c r="S3388" s="807" t="s">
        <v>1850</v>
      </c>
      <c r="T3388" s="1110" t="s">
        <v>1028</v>
      </c>
    </row>
    <row r="3389" spans="1:20" s="802" customFormat="1" x14ac:dyDescent="0.25">
      <c r="B3389" s="1235"/>
      <c r="C3389" s="1240"/>
      <c r="D3389" s="1237"/>
      <c r="E3389" s="1231"/>
      <c r="F3389" s="1237"/>
      <c r="G3389" s="1233"/>
      <c r="H3389" s="808"/>
      <c r="I3389" s="808" t="s">
        <v>939</v>
      </c>
      <c r="J3389" s="808"/>
      <c r="K3389" s="1229"/>
      <c r="L3389" s="1229"/>
      <c r="M3389" s="809" t="s">
        <v>939</v>
      </c>
      <c r="N3389" s="1229"/>
      <c r="O3389" s="808" t="s">
        <v>939</v>
      </c>
      <c r="P3389" s="808" t="s">
        <v>939</v>
      </c>
      <c r="Q3389" s="808" t="s">
        <v>939</v>
      </c>
      <c r="R3389" s="1066" t="s">
        <v>939</v>
      </c>
      <c r="S3389" s="810"/>
      <c r="T3389" s="1107"/>
    </row>
    <row r="3390" spans="1:20" x14ac:dyDescent="0.25">
      <c r="A3390" s="858" t="s">
        <v>237</v>
      </c>
      <c r="B3390" s="812" t="s">
        <v>24</v>
      </c>
      <c r="C3390" s="813" t="s">
        <v>290</v>
      </c>
      <c r="D3390" s="814" t="s">
        <v>1</v>
      </c>
      <c r="E3390" s="968">
        <v>0</v>
      </c>
      <c r="F3390" s="817" t="s">
        <v>27</v>
      </c>
      <c r="G3390" s="817" t="s">
        <v>266</v>
      </c>
      <c r="H3390" s="1007">
        <v>483881348</v>
      </c>
      <c r="I3390" s="1007">
        <v>1348328430</v>
      </c>
      <c r="J3390" s="1007">
        <v>483881348</v>
      </c>
      <c r="K3390" s="1007">
        <f t="shared" ref="K3390:K3404" si="363">M3390-L3390</f>
        <v>1261328430</v>
      </c>
      <c r="L3390" s="818"/>
      <c r="M3390" s="819">
        <f>1348328430-87000000</f>
        <v>1261328430</v>
      </c>
      <c r="N3390" s="818"/>
      <c r="O3390" s="818">
        <v>583424737</v>
      </c>
      <c r="P3390" s="818">
        <f>Q3390-O3390</f>
        <v>288024225.74000001</v>
      </c>
      <c r="Q3390" s="818">
        <v>871448962.74000001</v>
      </c>
      <c r="R3390" s="1068">
        <f>M3390-Q3390</f>
        <v>389879467.25999999</v>
      </c>
      <c r="S3390" s="909"/>
      <c r="T3390" s="1117"/>
    </row>
    <row r="3391" spans="1:20" x14ac:dyDescent="0.25">
      <c r="A3391" s="858" t="s">
        <v>237</v>
      </c>
      <c r="B3391" s="825" t="s">
        <v>25</v>
      </c>
      <c r="C3391" s="822" t="s">
        <v>59</v>
      </c>
      <c r="D3391" s="829" t="s">
        <v>102</v>
      </c>
      <c r="E3391" s="968">
        <v>0</v>
      </c>
      <c r="F3391" s="817" t="s">
        <v>27</v>
      </c>
      <c r="G3391" s="817" t="s">
        <v>266</v>
      </c>
      <c r="H3391" s="1006">
        <v>500000</v>
      </c>
      <c r="I3391" s="1006">
        <v>1000000</v>
      </c>
      <c r="J3391" s="1006">
        <v>500000</v>
      </c>
      <c r="K3391" s="1006">
        <f t="shared" si="363"/>
        <v>1000000</v>
      </c>
      <c r="L3391" s="830"/>
      <c r="M3391" s="826">
        <v>1000000</v>
      </c>
      <c r="N3391" s="830"/>
      <c r="O3391" s="830"/>
      <c r="P3391" s="830"/>
      <c r="Q3391" s="830"/>
      <c r="R3391" s="1068">
        <f t="shared" ref="R3391:R3405" si="364">M3391-Q3391</f>
        <v>1000000</v>
      </c>
      <c r="S3391" s="820"/>
      <c r="T3391" s="1104"/>
    </row>
    <row r="3392" spans="1:20" x14ac:dyDescent="0.25">
      <c r="A3392" s="858" t="s">
        <v>237</v>
      </c>
      <c r="B3392" s="812" t="s">
        <v>2</v>
      </c>
      <c r="C3392" s="822" t="s">
        <v>60</v>
      </c>
      <c r="D3392" s="829" t="s">
        <v>102</v>
      </c>
      <c r="E3392" s="968">
        <v>0</v>
      </c>
      <c r="F3392" s="817" t="s">
        <v>27</v>
      </c>
      <c r="G3392" s="817" t="s">
        <v>266</v>
      </c>
      <c r="H3392" s="1006">
        <v>4208000</v>
      </c>
      <c r="I3392" s="1006">
        <v>20640000</v>
      </c>
      <c r="J3392" s="1006">
        <v>4208000</v>
      </c>
      <c r="K3392" s="1006">
        <f t="shared" si="363"/>
        <v>20640000</v>
      </c>
      <c r="L3392" s="830"/>
      <c r="M3392" s="826">
        <v>20640000</v>
      </c>
      <c r="N3392" s="830"/>
      <c r="O3392" s="830">
        <v>5000000</v>
      </c>
      <c r="P3392" s="830">
        <f>Q3392-O3392</f>
        <v>4728000</v>
      </c>
      <c r="Q3392" s="830">
        <v>9728000</v>
      </c>
      <c r="R3392" s="1068">
        <f t="shared" si="364"/>
        <v>10912000</v>
      </c>
      <c r="S3392" s="820"/>
      <c r="T3392" s="1104"/>
    </row>
    <row r="3393" spans="1:20" x14ac:dyDescent="0.25">
      <c r="A3393" s="858" t="s">
        <v>237</v>
      </c>
      <c r="B3393" s="812" t="s">
        <v>67</v>
      </c>
      <c r="C3393" s="822" t="s">
        <v>92</v>
      </c>
      <c r="D3393" s="829" t="s">
        <v>102</v>
      </c>
      <c r="E3393" s="968">
        <v>0</v>
      </c>
      <c r="F3393" s="817" t="s">
        <v>27</v>
      </c>
      <c r="G3393" s="817" t="s">
        <v>266</v>
      </c>
      <c r="H3393" s="1006">
        <v>2000000</v>
      </c>
      <c r="I3393" s="1006">
        <v>20000000</v>
      </c>
      <c r="J3393" s="1006">
        <v>2000000</v>
      </c>
      <c r="K3393" s="1006">
        <f t="shared" si="363"/>
        <v>20000000</v>
      </c>
      <c r="L3393" s="830"/>
      <c r="M3393" s="826">
        <v>20000000</v>
      </c>
      <c r="N3393" s="830"/>
      <c r="O3393" s="830"/>
      <c r="P3393" s="830">
        <f t="shared" ref="P3393:P3403" si="365">Q3393-O3393</f>
        <v>0</v>
      </c>
      <c r="Q3393" s="830"/>
      <c r="R3393" s="1068">
        <f t="shared" si="364"/>
        <v>20000000</v>
      </c>
      <c r="S3393" s="820"/>
      <c r="T3393" s="1104"/>
    </row>
    <row r="3394" spans="1:20" x14ac:dyDescent="0.25">
      <c r="A3394" s="858" t="s">
        <v>237</v>
      </c>
      <c r="B3394" s="812" t="s">
        <v>3</v>
      </c>
      <c r="C3394" s="822" t="s">
        <v>4</v>
      </c>
      <c r="D3394" s="829" t="s">
        <v>102</v>
      </c>
      <c r="E3394" s="968">
        <v>0</v>
      </c>
      <c r="F3394" s="817" t="s">
        <v>27</v>
      </c>
      <c r="G3394" s="817" t="s">
        <v>266</v>
      </c>
      <c r="H3394" s="1006">
        <v>500000</v>
      </c>
      <c r="I3394" s="1006">
        <v>1050000</v>
      </c>
      <c r="J3394" s="1006">
        <v>500000</v>
      </c>
      <c r="K3394" s="1006">
        <f t="shared" si="363"/>
        <v>1050000</v>
      </c>
      <c r="L3394" s="830"/>
      <c r="M3394" s="826">
        <v>1050000</v>
      </c>
      <c r="N3394" s="830"/>
      <c r="O3394" s="830">
        <v>133400</v>
      </c>
      <c r="P3394" s="830">
        <f t="shared" si="365"/>
        <v>0</v>
      </c>
      <c r="Q3394" s="830">
        <v>133400</v>
      </c>
      <c r="R3394" s="1068">
        <f t="shared" si="364"/>
        <v>916600</v>
      </c>
      <c r="S3394" s="820"/>
      <c r="T3394" s="1104"/>
    </row>
    <row r="3395" spans="1:20" x14ac:dyDescent="0.25">
      <c r="A3395" s="858" t="s">
        <v>237</v>
      </c>
      <c r="B3395" s="812" t="s">
        <v>106</v>
      </c>
      <c r="C3395" s="822" t="s">
        <v>107</v>
      </c>
      <c r="D3395" s="829" t="s">
        <v>102</v>
      </c>
      <c r="E3395" s="968">
        <v>0</v>
      </c>
      <c r="F3395" s="817" t="s">
        <v>27</v>
      </c>
      <c r="G3395" s="817" t="s">
        <v>266</v>
      </c>
      <c r="H3395" s="1006">
        <v>3000000</v>
      </c>
      <c r="I3395" s="1006">
        <v>12400000</v>
      </c>
      <c r="J3395" s="1006">
        <v>3000000</v>
      </c>
      <c r="K3395" s="1006">
        <f t="shared" si="363"/>
        <v>12400000</v>
      </c>
      <c r="L3395" s="830"/>
      <c r="M3395" s="826">
        <v>12400000</v>
      </c>
      <c r="N3395" s="830"/>
      <c r="O3395" s="830">
        <v>2000000</v>
      </c>
      <c r="P3395" s="830">
        <f t="shared" si="365"/>
        <v>2000000</v>
      </c>
      <c r="Q3395" s="830">
        <v>4000000</v>
      </c>
      <c r="R3395" s="1068">
        <f t="shared" si="364"/>
        <v>8400000</v>
      </c>
      <c r="S3395" s="820"/>
      <c r="T3395" s="1104"/>
    </row>
    <row r="3396" spans="1:20" x14ac:dyDescent="0.25">
      <c r="A3396" s="858" t="s">
        <v>237</v>
      </c>
      <c r="B3396" s="812" t="s">
        <v>71</v>
      </c>
      <c r="C3396" s="822" t="s">
        <v>72</v>
      </c>
      <c r="D3396" s="829" t="s">
        <v>102</v>
      </c>
      <c r="E3396" s="968">
        <v>0</v>
      </c>
      <c r="F3396" s="817" t="s">
        <v>27</v>
      </c>
      <c r="G3396" s="817" t="s">
        <v>266</v>
      </c>
      <c r="H3396" s="1006">
        <v>500000</v>
      </c>
      <c r="I3396" s="1006">
        <v>730000</v>
      </c>
      <c r="J3396" s="1006">
        <v>500000</v>
      </c>
      <c r="K3396" s="1006">
        <f t="shared" si="363"/>
        <v>730000</v>
      </c>
      <c r="L3396" s="830"/>
      <c r="M3396" s="826">
        <v>730000</v>
      </c>
      <c r="N3396" s="830"/>
      <c r="O3396" s="830"/>
      <c r="P3396" s="830">
        <f t="shared" si="365"/>
        <v>0</v>
      </c>
      <c r="Q3396" s="830"/>
      <c r="R3396" s="1068">
        <f t="shared" si="364"/>
        <v>730000</v>
      </c>
      <c r="S3396" s="820"/>
      <c r="T3396" s="1104"/>
    </row>
    <row r="3397" spans="1:20" x14ac:dyDescent="0.25">
      <c r="A3397" s="858" t="s">
        <v>237</v>
      </c>
      <c r="B3397" s="812" t="s">
        <v>32</v>
      </c>
      <c r="C3397" s="822" t="s">
        <v>33</v>
      </c>
      <c r="D3397" s="829" t="s">
        <v>102</v>
      </c>
      <c r="E3397" s="968">
        <v>0</v>
      </c>
      <c r="F3397" s="817" t="s">
        <v>27</v>
      </c>
      <c r="G3397" s="817" t="s">
        <v>266</v>
      </c>
      <c r="H3397" s="1006">
        <v>100000</v>
      </c>
      <c r="I3397" s="1006">
        <v>225000</v>
      </c>
      <c r="J3397" s="1006">
        <v>100000</v>
      </c>
      <c r="K3397" s="1006">
        <f t="shared" si="363"/>
        <v>225000</v>
      </c>
      <c r="L3397" s="830"/>
      <c r="M3397" s="826">
        <v>225000</v>
      </c>
      <c r="N3397" s="830"/>
      <c r="O3397" s="830"/>
      <c r="P3397" s="830">
        <f t="shared" si="365"/>
        <v>0</v>
      </c>
      <c r="Q3397" s="830"/>
      <c r="R3397" s="1068">
        <f t="shared" si="364"/>
        <v>225000</v>
      </c>
      <c r="S3397" s="820"/>
      <c r="T3397" s="1104"/>
    </row>
    <row r="3398" spans="1:20" x14ac:dyDescent="0.25">
      <c r="A3398" s="858" t="s">
        <v>237</v>
      </c>
      <c r="B3398" s="812" t="s">
        <v>7</v>
      </c>
      <c r="C3398" s="822" t="s">
        <v>8</v>
      </c>
      <c r="D3398" s="829" t="s">
        <v>102</v>
      </c>
      <c r="E3398" s="968">
        <v>0</v>
      </c>
      <c r="F3398" s="817" t="s">
        <v>27</v>
      </c>
      <c r="G3398" s="817" t="s">
        <v>266</v>
      </c>
      <c r="H3398" s="1006">
        <v>200000</v>
      </c>
      <c r="I3398" s="1006">
        <v>200000</v>
      </c>
      <c r="J3398" s="1006">
        <v>200000</v>
      </c>
      <c r="K3398" s="1006">
        <f t="shared" si="363"/>
        <v>200000</v>
      </c>
      <c r="L3398" s="830"/>
      <c r="M3398" s="826">
        <v>200000</v>
      </c>
      <c r="N3398" s="830"/>
      <c r="O3398" s="830"/>
      <c r="P3398" s="830">
        <f t="shared" si="365"/>
        <v>0</v>
      </c>
      <c r="Q3398" s="830"/>
      <c r="R3398" s="1068">
        <f t="shared" si="364"/>
        <v>200000</v>
      </c>
      <c r="S3398" s="820"/>
      <c r="T3398" s="1104"/>
    </row>
    <row r="3399" spans="1:20" x14ac:dyDescent="0.25">
      <c r="A3399" s="858" t="s">
        <v>237</v>
      </c>
      <c r="B3399" s="812" t="s">
        <v>9</v>
      </c>
      <c r="C3399" s="822" t="s">
        <v>10</v>
      </c>
      <c r="D3399" s="829" t="s">
        <v>102</v>
      </c>
      <c r="E3399" s="968">
        <v>0</v>
      </c>
      <c r="F3399" s="817" t="s">
        <v>27</v>
      </c>
      <c r="G3399" s="817" t="s">
        <v>266</v>
      </c>
      <c r="H3399" s="1006"/>
      <c r="I3399" s="1006">
        <v>100000</v>
      </c>
      <c r="J3399" s="1006"/>
      <c r="K3399" s="1006">
        <f t="shared" si="363"/>
        <v>100000</v>
      </c>
      <c r="L3399" s="830"/>
      <c r="M3399" s="826">
        <v>100000</v>
      </c>
      <c r="N3399" s="830"/>
      <c r="O3399" s="830"/>
      <c r="P3399" s="830">
        <f t="shared" si="365"/>
        <v>0</v>
      </c>
      <c r="Q3399" s="830"/>
      <c r="R3399" s="1068">
        <f t="shared" si="364"/>
        <v>100000</v>
      </c>
      <c r="S3399" s="820"/>
      <c r="T3399" s="1104"/>
    </row>
    <row r="3400" spans="1:20" x14ac:dyDescent="0.25">
      <c r="A3400" s="858" t="s">
        <v>237</v>
      </c>
      <c r="B3400" s="812" t="s">
        <v>13</v>
      </c>
      <c r="C3400" s="822" t="s">
        <v>14</v>
      </c>
      <c r="D3400" s="829" t="s">
        <v>102</v>
      </c>
      <c r="E3400" s="968">
        <v>0</v>
      </c>
      <c r="F3400" s="817" t="s">
        <v>27</v>
      </c>
      <c r="G3400" s="817" t="s">
        <v>266</v>
      </c>
      <c r="H3400" s="1006">
        <v>491725</v>
      </c>
      <c r="I3400" s="1006">
        <v>23220000</v>
      </c>
      <c r="J3400" s="1006">
        <v>491725</v>
      </c>
      <c r="K3400" s="1006">
        <f t="shared" si="363"/>
        <v>23220000</v>
      </c>
      <c r="L3400" s="830"/>
      <c r="M3400" s="826">
        <v>23220000</v>
      </c>
      <c r="N3400" s="830"/>
      <c r="O3400" s="830">
        <v>4208000</v>
      </c>
      <c r="P3400" s="830">
        <f t="shared" si="365"/>
        <v>2000000</v>
      </c>
      <c r="Q3400" s="830">
        <v>6208000</v>
      </c>
      <c r="R3400" s="1068">
        <f t="shared" si="364"/>
        <v>17012000</v>
      </c>
      <c r="S3400" s="820"/>
      <c r="T3400" s="1104"/>
    </row>
    <row r="3401" spans="1:20" x14ac:dyDescent="0.25">
      <c r="A3401" s="858" t="s">
        <v>237</v>
      </c>
      <c r="B3401" s="812" t="s">
        <v>15</v>
      </c>
      <c r="C3401" s="822" t="s">
        <v>436</v>
      </c>
      <c r="D3401" s="829" t="s">
        <v>102</v>
      </c>
      <c r="E3401" s="968">
        <v>0</v>
      </c>
      <c r="F3401" s="817" t="s">
        <v>27</v>
      </c>
      <c r="G3401" s="817" t="s">
        <v>266</v>
      </c>
      <c r="H3401" s="1006">
        <v>400000</v>
      </c>
      <c r="I3401" s="1006">
        <v>660000</v>
      </c>
      <c r="J3401" s="1006">
        <v>400000</v>
      </c>
      <c r="K3401" s="1006">
        <f t="shared" si="363"/>
        <v>660000</v>
      </c>
      <c r="L3401" s="830"/>
      <c r="M3401" s="826">
        <v>660000</v>
      </c>
      <c r="N3401" s="830"/>
      <c r="O3401" s="830"/>
      <c r="P3401" s="830">
        <f t="shared" si="365"/>
        <v>0</v>
      </c>
      <c r="Q3401" s="830"/>
      <c r="R3401" s="1068">
        <f t="shared" si="364"/>
        <v>660000</v>
      </c>
      <c r="S3401" s="820"/>
      <c r="T3401" s="1104"/>
    </row>
    <row r="3402" spans="1:20" x14ac:dyDescent="0.25">
      <c r="A3402" s="858" t="s">
        <v>237</v>
      </c>
      <c r="B3402" s="812" t="s">
        <v>19</v>
      </c>
      <c r="C3402" s="822" t="s">
        <v>20</v>
      </c>
      <c r="D3402" s="829" t="s">
        <v>102</v>
      </c>
      <c r="E3402" s="968">
        <v>0</v>
      </c>
      <c r="F3402" s="817" t="s">
        <v>27</v>
      </c>
      <c r="G3402" s="817" t="s">
        <v>266</v>
      </c>
      <c r="H3402" s="1006"/>
      <c r="I3402" s="1006">
        <v>25000</v>
      </c>
      <c r="J3402" s="1006"/>
      <c r="K3402" s="1006">
        <f t="shared" si="363"/>
        <v>25000</v>
      </c>
      <c r="L3402" s="830"/>
      <c r="M3402" s="826">
        <v>25000</v>
      </c>
      <c r="N3402" s="830"/>
      <c r="O3402" s="830"/>
      <c r="P3402" s="830">
        <f t="shared" si="365"/>
        <v>0</v>
      </c>
      <c r="Q3402" s="830"/>
      <c r="R3402" s="1068">
        <f t="shared" si="364"/>
        <v>25000</v>
      </c>
      <c r="S3402" s="820"/>
      <c r="T3402" s="1104"/>
    </row>
    <row r="3403" spans="1:20" x14ac:dyDescent="0.25">
      <c r="A3403" s="858" t="s">
        <v>237</v>
      </c>
      <c r="B3403" s="812" t="s">
        <v>37</v>
      </c>
      <c r="C3403" s="822" t="s">
        <v>38</v>
      </c>
      <c r="D3403" s="829" t="s">
        <v>102</v>
      </c>
      <c r="E3403" s="968">
        <v>0</v>
      </c>
      <c r="F3403" s="817" t="s">
        <v>27</v>
      </c>
      <c r="G3403" s="817" t="s">
        <v>266</v>
      </c>
      <c r="H3403" s="1006">
        <v>300000</v>
      </c>
      <c r="I3403" s="1006">
        <v>550000</v>
      </c>
      <c r="J3403" s="1006">
        <v>300000</v>
      </c>
      <c r="K3403" s="1006">
        <f t="shared" si="363"/>
        <v>550000</v>
      </c>
      <c r="L3403" s="830"/>
      <c r="M3403" s="826">
        <v>550000</v>
      </c>
      <c r="N3403" s="830"/>
      <c r="O3403" s="830"/>
      <c r="P3403" s="830">
        <f t="shared" si="365"/>
        <v>217025</v>
      </c>
      <c r="Q3403" s="830">
        <v>217025</v>
      </c>
      <c r="R3403" s="1068">
        <f t="shared" si="364"/>
        <v>332975</v>
      </c>
      <c r="S3403" s="820"/>
      <c r="T3403" s="1104"/>
    </row>
    <row r="3404" spans="1:20" x14ac:dyDescent="0.25">
      <c r="A3404" s="858" t="s">
        <v>237</v>
      </c>
      <c r="B3404" s="812" t="s">
        <v>223</v>
      </c>
      <c r="C3404" s="822" t="s">
        <v>222</v>
      </c>
      <c r="D3404" s="829" t="s">
        <v>102</v>
      </c>
      <c r="E3404" s="968">
        <v>0</v>
      </c>
      <c r="F3404" s="817" t="s">
        <v>27</v>
      </c>
      <c r="G3404" s="817" t="s">
        <v>266</v>
      </c>
      <c r="H3404" s="1006"/>
      <c r="I3404" s="1006">
        <v>20000000</v>
      </c>
      <c r="J3404" s="1006"/>
      <c r="K3404" s="1006">
        <f t="shared" si="363"/>
        <v>20000000</v>
      </c>
      <c r="L3404" s="830"/>
      <c r="M3404" s="826">
        <v>20000000</v>
      </c>
      <c r="N3404" s="830"/>
      <c r="O3404" s="830">
        <v>2000000</v>
      </c>
      <c r="P3404" s="830">
        <f>Q3404-O3404</f>
        <v>0</v>
      </c>
      <c r="Q3404" s="830">
        <v>2000000</v>
      </c>
      <c r="R3404" s="1068">
        <f t="shared" si="364"/>
        <v>18000000</v>
      </c>
      <c r="S3404" s="820"/>
      <c r="T3404" s="1104"/>
    </row>
    <row r="3405" spans="1:20" s="831" customFormat="1" x14ac:dyDescent="0.25">
      <c r="A3405" s="858" t="s">
        <v>237</v>
      </c>
      <c r="B3405" s="832"/>
      <c r="C3405" s="833" t="s">
        <v>312</v>
      </c>
      <c r="D3405" s="834"/>
      <c r="E3405" s="835"/>
      <c r="F3405" s="916"/>
      <c r="G3405" s="916"/>
      <c r="H3405" s="992">
        <f>SUM(H3391:H3404)</f>
        <v>12199725</v>
      </c>
      <c r="I3405" s="992">
        <f>SUM(I3391:I3404)</f>
        <v>100800000</v>
      </c>
      <c r="J3405" s="992">
        <f>SUM(J3391:J3404)</f>
        <v>12199725</v>
      </c>
      <c r="K3405" s="992">
        <f>SUM(K3391:K3404)</f>
        <v>100800000</v>
      </c>
      <c r="L3405" s="837"/>
      <c r="M3405" s="838">
        <f>SUM(M3391:M3404)</f>
        <v>100800000</v>
      </c>
      <c r="N3405" s="837"/>
      <c r="O3405" s="959">
        <f>SUM(O3391:O3404)</f>
        <v>13341400</v>
      </c>
      <c r="P3405" s="959">
        <f>SUM(P3391:P3404)</f>
        <v>8945025</v>
      </c>
      <c r="Q3405" s="959">
        <f>SUM(Q3392:Q3404)</f>
        <v>22286425</v>
      </c>
      <c r="R3405" s="1093">
        <f t="shared" si="364"/>
        <v>78513575</v>
      </c>
      <c r="S3405" s="840"/>
      <c r="T3405" s="1108"/>
    </row>
    <row r="3406" spans="1:20" s="831" customFormat="1" x14ac:dyDescent="0.25">
      <c r="A3406" s="858"/>
      <c r="B3406" s="841"/>
      <c r="C3406" s="842"/>
      <c r="D3406" s="843"/>
      <c r="E3406" s="844"/>
      <c r="F3406" s="917"/>
      <c r="G3406" s="917"/>
      <c r="H3406" s="929"/>
      <c r="I3406" s="929"/>
      <c r="J3406" s="929"/>
      <c r="K3406" s="929"/>
      <c r="L3406" s="846"/>
      <c r="M3406" s="847"/>
      <c r="N3406" s="846"/>
      <c r="O3406" s="846"/>
      <c r="P3406" s="846"/>
      <c r="Q3406" s="846"/>
      <c r="R3406" s="1070"/>
      <c r="S3406" s="848"/>
    </row>
    <row r="3407" spans="1:20" x14ac:dyDescent="0.25">
      <c r="B3407" s="1238" t="s">
        <v>2129</v>
      </c>
      <c r="C3407" s="1238"/>
      <c r="D3407" s="1238"/>
      <c r="E3407" s="1238"/>
      <c r="F3407" s="1238"/>
      <c r="G3407" s="1238"/>
      <c r="H3407" s="1238"/>
      <c r="I3407" s="1238"/>
      <c r="J3407" s="1238"/>
      <c r="K3407" s="1238"/>
      <c r="L3407" s="1238"/>
      <c r="M3407" s="1238"/>
      <c r="N3407" s="1238"/>
      <c r="O3407" s="1238"/>
      <c r="P3407" s="1238"/>
      <c r="Q3407" s="1238"/>
      <c r="R3407" s="1238"/>
      <c r="S3407" s="1238"/>
    </row>
    <row r="3408" spans="1:20" x14ac:dyDescent="0.25">
      <c r="B3408" s="881" t="s">
        <v>1644</v>
      </c>
      <c r="C3408" s="882"/>
      <c r="D3408" s="883"/>
      <c r="E3408" s="883"/>
      <c r="F3408" s="883"/>
      <c r="G3408" s="883"/>
      <c r="H3408" s="884"/>
      <c r="I3408" s="884"/>
      <c r="J3408" s="884"/>
      <c r="K3408" s="884"/>
      <c r="L3408" s="884"/>
      <c r="M3408" s="885"/>
      <c r="N3408" s="884"/>
      <c r="O3408" s="884"/>
      <c r="P3408" s="884"/>
      <c r="Q3408" s="884"/>
      <c r="R3408" s="1074"/>
      <c r="S3408" s="886"/>
    </row>
    <row r="3409" spans="1:20" s="802" customFormat="1" ht="30" x14ac:dyDescent="0.25">
      <c r="B3409" s="1234" t="s">
        <v>970</v>
      </c>
      <c r="C3409" s="1239" t="s">
        <v>938</v>
      </c>
      <c r="D3409" s="1236" t="s">
        <v>1024</v>
      </c>
      <c r="E3409" s="1230" t="s">
        <v>1025</v>
      </c>
      <c r="F3409" s="1236" t="s">
        <v>1026</v>
      </c>
      <c r="G3409" s="1232" t="s">
        <v>1027</v>
      </c>
      <c r="H3409" s="803" t="s">
        <v>1862</v>
      </c>
      <c r="I3409" s="804" t="s">
        <v>1833</v>
      </c>
      <c r="J3409" s="803" t="s">
        <v>1862</v>
      </c>
      <c r="K3409" s="1228" t="s">
        <v>1948</v>
      </c>
      <c r="L3409" s="1228" t="s">
        <v>1947</v>
      </c>
      <c r="M3409" s="805" t="s">
        <v>1818</v>
      </c>
      <c r="N3409" s="1228" t="s">
        <v>1819</v>
      </c>
      <c r="O3409" s="806" t="s">
        <v>2115</v>
      </c>
      <c r="P3409" s="1090" t="s">
        <v>2135</v>
      </c>
      <c r="Q3409" s="1090" t="s">
        <v>2136</v>
      </c>
      <c r="R3409" s="1065" t="s">
        <v>2132</v>
      </c>
      <c r="S3409" s="807" t="s">
        <v>1850</v>
      </c>
      <c r="T3409" s="1110" t="s">
        <v>1028</v>
      </c>
    </row>
    <row r="3410" spans="1:20" s="802" customFormat="1" x14ac:dyDescent="0.25">
      <c r="B3410" s="1235"/>
      <c r="C3410" s="1240"/>
      <c r="D3410" s="1237"/>
      <c r="E3410" s="1231"/>
      <c r="F3410" s="1237"/>
      <c r="G3410" s="1233"/>
      <c r="H3410" s="808"/>
      <c r="I3410" s="808" t="s">
        <v>939</v>
      </c>
      <c r="J3410" s="808"/>
      <c r="K3410" s="1229"/>
      <c r="L3410" s="1229"/>
      <c r="M3410" s="809" t="s">
        <v>939</v>
      </c>
      <c r="N3410" s="1229"/>
      <c r="O3410" s="808" t="s">
        <v>939</v>
      </c>
      <c r="P3410" s="808" t="s">
        <v>939</v>
      </c>
      <c r="Q3410" s="808" t="s">
        <v>939</v>
      </c>
      <c r="R3410" s="1066" t="s">
        <v>939</v>
      </c>
      <c r="S3410" s="810"/>
      <c r="T3410" s="1107"/>
    </row>
    <row r="3411" spans="1:20" s="828" customFormat="1" x14ac:dyDescent="0.25">
      <c r="A3411" s="858" t="s">
        <v>237</v>
      </c>
      <c r="B3411" s="890" t="s">
        <v>332</v>
      </c>
      <c r="C3411" s="822" t="s">
        <v>333</v>
      </c>
      <c r="D3411" s="823">
        <v>70922</v>
      </c>
      <c r="E3411" s="907">
        <v>0</v>
      </c>
      <c r="F3411" s="823">
        <v>23510200</v>
      </c>
      <c r="G3411" s="896" t="s">
        <v>235</v>
      </c>
      <c r="H3411" s="921">
        <v>0</v>
      </c>
      <c r="I3411" s="921">
        <v>100000000</v>
      </c>
      <c r="J3411" s="921">
        <v>0</v>
      </c>
      <c r="K3411" s="1006">
        <f t="shared" ref="K3411:K3414" si="366">M3411-L3411</f>
        <v>50000000</v>
      </c>
      <c r="L3411" s="871"/>
      <c r="M3411" s="871">
        <v>50000000</v>
      </c>
      <c r="N3411" s="871"/>
      <c r="O3411" s="871"/>
      <c r="P3411" s="871"/>
      <c r="Q3411" s="871"/>
      <c r="R3411" s="1068">
        <f>M3411-Q3411</f>
        <v>50000000</v>
      </c>
      <c r="S3411" s="827"/>
      <c r="T3411" s="975"/>
    </row>
    <row r="3412" spans="1:20" s="828" customFormat="1" x14ac:dyDescent="0.25">
      <c r="A3412" s="858" t="s">
        <v>237</v>
      </c>
      <c r="B3412" s="890" t="s">
        <v>522</v>
      </c>
      <c r="C3412" s="822" t="s">
        <v>241</v>
      </c>
      <c r="D3412" s="823">
        <v>70922</v>
      </c>
      <c r="E3412" s="907">
        <v>0</v>
      </c>
      <c r="F3412" s="823">
        <v>23510200</v>
      </c>
      <c r="G3412" s="896" t="s">
        <v>235</v>
      </c>
      <c r="H3412" s="921">
        <v>0</v>
      </c>
      <c r="I3412" s="921">
        <v>8000000</v>
      </c>
      <c r="J3412" s="921">
        <v>0</v>
      </c>
      <c r="K3412" s="1006">
        <f t="shared" si="366"/>
        <v>8000000</v>
      </c>
      <c r="L3412" s="871"/>
      <c r="M3412" s="871">
        <v>8000000</v>
      </c>
      <c r="N3412" s="871"/>
      <c r="O3412" s="871"/>
      <c r="P3412" s="871"/>
      <c r="Q3412" s="871"/>
      <c r="R3412" s="1068">
        <f t="shared" ref="R3412:R3415" si="367">M3412-Q3412</f>
        <v>8000000</v>
      </c>
      <c r="S3412" s="827"/>
      <c r="T3412" s="822"/>
    </row>
    <row r="3413" spans="1:20" s="828" customFormat="1" x14ac:dyDescent="0.25">
      <c r="A3413" s="858" t="s">
        <v>237</v>
      </c>
      <c r="B3413" s="890" t="s">
        <v>467</v>
      </c>
      <c r="C3413" s="822" t="s">
        <v>163</v>
      </c>
      <c r="D3413" s="823">
        <v>70922</v>
      </c>
      <c r="E3413" s="907">
        <v>0</v>
      </c>
      <c r="F3413" s="823">
        <v>23510200</v>
      </c>
      <c r="G3413" s="896" t="s">
        <v>235</v>
      </c>
      <c r="H3413" s="921">
        <v>0</v>
      </c>
      <c r="I3413" s="921">
        <v>5000000</v>
      </c>
      <c r="J3413" s="921">
        <v>0</v>
      </c>
      <c r="K3413" s="1006">
        <f t="shared" si="366"/>
        <v>5000000</v>
      </c>
      <c r="L3413" s="871"/>
      <c r="M3413" s="871">
        <v>5000000</v>
      </c>
      <c r="N3413" s="871"/>
      <c r="O3413" s="871"/>
      <c r="P3413" s="871"/>
      <c r="Q3413" s="871"/>
      <c r="R3413" s="1068">
        <f t="shared" si="367"/>
        <v>5000000</v>
      </c>
      <c r="S3413" s="827"/>
      <c r="T3413" s="822"/>
    </row>
    <row r="3414" spans="1:20" s="828" customFormat="1" x14ac:dyDescent="0.25">
      <c r="A3414" s="858" t="s">
        <v>237</v>
      </c>
      <c r="B3414" s="890" t="s">
        <v>453</v>
      </c>
      <c r="C3414" s="822" t="s">
        <v>678</v>
      </c>
      <c r="D3414" s="823">
        <v>70922</v>
      </c>
      <c r="E3414" s="907">
        <v>0</v>
      </c>
      <c r="F3414" s="823">
        <v>23510200</v>
      </c>
      <c r="G3414" s="896" t="s">
        <v>235</v>
      </c>
      <c r="H3414" s="921">
        <v>0</v>
      </c>
      <c r="I3414" s="921">
        <v>80000000</v>
      </c>
      <c r="J3414" s="921">
        <v>0</v>
      </c>
      <c r="K3414" s="1006">
        <f t="shared" si="366"/>
        <v>80000000</v>
      </c>
      <c r="L3414" s="921"/>
      <c r="M3414" s="921">
        <v>80000000</v>
      </c>
      <c r="N3414" s="921"/>
      <c r="O3414" s="921">
        <v>20591160</v>
      </c>
      <c r="P3414" s="921">
        <f>Q3414-O3414</f>
        <v>34178000</v>
      </c>
      <c r="Q3414" s="921">
        <v>54769160</v>
      </c>
      <c r="R3414" s="1068">
        <f t="shared" si="367"/>
        <v>25230840</v>
      </c>
      <c r="S3414" s="827"/>
      <c r="T3414" s="822"/>
    </row>
    <row r="3415" spans="1:20" s="828" customFormat="1" x14ac:dyDescent="0.25">
      <c r="A3415" s="858" t="s">
        <v>237</v>
      </c>
      <c r="B3415" s="873"/>
      <c r="C3415" s="833" t="s">
        <v>26</v>
      </c>
      <c r="D3415" s="873"/>
      <c r="E3415" s="911"/>
      <c r="F3415" s="873"/>
      <c r="G3415" s="912"/>
      <c r="H3415" s="988">
        <f>SUM(H3411:H3414)</f>
        <v>0</v>
      </c>
      <c r="I3415" s="988">
        <f>SUM(I3411:I3414)</f>
        <v>193000000</v>
      </c>
      <c r="J3415" s="988">
        <f>SUM(J3411:J3414)</f>
        <v>0</v>
      </c>
      <c r="K3415" s="988">
        <f>SUM(K3411:K3414)</f>
        <v>143000000</v>
      </c>
      <c r="L3415" s="768"/>
      <c r="M3415" s="768">
        <f>SUM(M3411:M3414)</f>
        <v>143000000</v>
      </c>
      <c r="N3415" s="768"/>
      <c r="O3415" s="899">
        <f>SUM(O3411:O3414)</f>
        <v>20591160</v>
      </c>
      <c r="P3415" s="899">
        <f>SUM(P3411:P3414)</f>
        <v>34178000</v>
      </c>
      <c r="Q3415" s="899">
        <f>SUM(Q3414)</f>
        <v>54769160</v>
      </c>
      <c r="R3415" s="1093">
        <f t="shared" si="367"/>
        <v>88230840</v>
      </c>
      <c r="S3415" s="908"/>
      <c r="T3415" s="1003"/>
    </row>
    <row r="3416" spans="1:20" s="828" customFormat="1" x14ac:dyDescent="0.25">
      <c r="A3416" s="858"/>
      <c r="B3416" s="877"/>
      <c r="C3416" s="842"/>
      <c r="D3416" s="877"/>
      <c r="E3416" s="913"/>
      <c r="F3416" s="877"/>
      <c r="G3416" s="914"/>
      <c r="H3416" s="1100"/>
      <c r="I3416" s="1100"/>
      <c r="J3416" s="1100"/>
      <c r="K3416" s="1100"/>
      <c r="L3416" s="771"/>
      <c r="M3416" s="771"/>
      <c r="N3416" s="771"/>
      <c r="O3416" s="771"/>
      <c r="P3416" s="771"/>
      <c r="Q3416" s="771"/>
      <c r="R3416" s="1082"/>
      <c r="S3416" s="904"/>
    </row>
    <row r="3417" spans="1:20" s="828" customFormat="1" x14ac:dyDescent="0.25">
      <c r="A3417" s="858"/>
      <c r="B3417" s="877"/>
      <c r="C3417" s="842"/>
      <c r="D3417" s="877"/>
      <c r="E3417" s="913"/>
      <c r="F3417" s="877"/>
      <c r="G3417" s="914"/>
      <c r="H3417" s="1100"/>
      <c r="I3417" s="1100"/>
      <c r="J3417" s="1100"/>
      <c r="K3417" s="1100"/>
      <c r="L3417" s="771"/>
      <c r="M3417" s="771"/>
      <c r="N3417" s="771"/>
      <c r="O3417" s="771"/>
      <c r="P3417" s="771"/>
      <c r="Q3417" s="771"/>
      <c r="R3417" s="1082"/>
      <c r="S3417" s="904"/>
    </row>
    <row r="3418" spans="1:20" s="828" customFormat="1" x14ac:dyDescent="0.25">
      <c r="A3418" s="858"/>
      <c r="B3418" s="877"/>
      <c r="C3418" s="842"/>
      <c r="D3418" s="877"/>
      <c r="E3418" s="913"/>
      <c r="F3418" s="877"/>
      <c r="G3418" s="914"/>
      <c r="H3418" s="1100"/>
      <c r="I3418" s="1100"/>
      <c r="J3418" s="1100"/>
      <c r="K3418" s="1100"/>
      <c r="L3418" s="771"/>
      <c r="M3418" s="771"/>
      <c r="N3418" s="771"/>
      <c r="O3418" s="771"/>
      <c r="P3418" s="771"/>
      <c r="Q3418" s="771"/>
      <c r="R3418" s="1082"/>
      <c r="S3418" s="904"/>
    </row>
    <row r="3419" spans="1:20" s="828" customFormat="1" x14ac:dyDescent="0.25">
      <c r="B3419" s="888"/>
      <c r="C3419" s="1034"/>
      <c r="D3419" s="877"/>
      <c r="E3419" s="913"/>
      <c r="F3419" s="877"/>
      <c r="G3419" s="914"/>
      <c r="H3419" s="915"/>
      <c r="I3419" s="915"/>
      <c r="J3419" s="915"/>
      <c r="K3419" s="915"/>
      <c r="L3419" s="771"/>
      <c r="M3419" s="771"/>
      <c r="N3419" s="771"/>
      <c r="O3419" s="771"/>
      <c r="P3419" s="771"/>
      <c r="Q3419" s="771"/>
      <c r="R3419" s="1075"/>
      <c r="S3419" s="904"/>
    </row>
    <row r="3420" spans="1:20" x14ac:dyDescent="0.25">
      <c r="B3420" s="1238" t="s">
        <v>2128</v>
      </c>
      <c r="C3420" s="1238"/>
      <c r="D3420" s="1238"/>
      <c r="E3420" s="1238"/>
      <c r="F3420" s="1238"/>
      <c r="G3420" s="1238"/>
      <c r="H3420" s="1238"/>
      <c r="I3420" s="1238"/>
      <c r="J3420" s="1238"/>
      <c r="K3420" s="1238"/>
      <c r="L3420" s="1238"/>
      <c r="M3420" s="1238"/>
      <c r="N3420" s="1238"/>
      <c r="O3420" s="1238"/>
      <c r="P3420" s="1238"/>
      <c r="Q3420" s="1238"/>
      <c r="R3420" s="1238"/>
      <c r="S3420" s="1238"/>
    </row>
    <row r="3421" spans="1:20" x14ac:dyDescent="0.25">
      <c r="B3421" s="881" t="s">
        <v>1645</v>
      </c>
      <c r="C3421" s="882"/>
      <c r="D3421" s="883"/>
      <c r="E3421" s="883"/>
      <c r="F3421" s="883"/>
      <c r="G3421" s="883"/>
      <c r="H3421" s="884"/>
      <c r="I3421" s="884"/>
      <c r="J3421" s="884"/>
      <c r="K3421" s="884"/>
      <c r="L3421" s="884"/>
      <c r="M3421" s="885"/>
      <c r="N3421" s="884"/>
      <c r="O3421" s="884"/>
      <c r="P3421" s="884"/>
      <c r="Q3421" s="884"/>
      <c r="R3421" s="1074"/>
      <c r="S3421" s="886"/>
    </row>
    <row r="3422" spans="1:20" s="802" customFormat="1" ht="30" x14ac:dyDescent="0.25">
      <c r="B3422" s="1234" t="s">
        <v>970</v>
      </c>
      <c r="C3422" s="1239" t="s">
        <v>938</v>
      </c>
      <c r="D3422" s="1236" t="s">
        <v>1024</v>
      </c>
      <c r="E3422" s="1230" t="s">
        <v>1025</v>
      </c>
      <c r="F3422" s="1236" t="s">
        <v>1026</v>
      </c>
      <c r="G3422" s="1232" t="s">
        <v>1027</v>
      </c>
      <c r="H3422" s="803" t="s">
        <v>1862</v>
      </c>
      <c r="I3422" s="804" t="s">
        <v>1833</v>
      </c>
      <c r="J3422" s="803" t="s">
        <v>1862</v>
      </c>
      <c r="K3422" s="1228" t="s">
        <v>1948</v>
      </c>
      <c r="L3422" s="1228" t="s">
        <v>1947</v>
      </c>
      <c r="M3422" s="805" t="s">
        <v>1818</v>
      </c>
      <c r="N3422" s="1228" t="s">
        <v>1819</v>
      </c>
      <c r="O3422" s="806" t="s">
        <v>2115</v>
      </c>
      <c r="P3422" s="1090" t="s">
        <v>2135</v>
      </c>
      <c r="Q3422" s="1090" t="s">
        <v>2136</v>
      </c>
      <c r="R3422" s="1065" t="s">
        <v>2132</v>
      </c>
      <c r="S3422" s="807" t="s">
        <v>1850</v>
      </c>
      <c r="T3422" s="1110" t="s">
        <v>1028</v>
      </c>
    </row>
    <row r="3423" spans="1:20" s="802" customFormat="1" x14ac:dyDescent="0.25">
      <c r="B3423" s="1235"/>
      <c r="C3423" s="1240"/>
      <c r="D3423" s="1237"/>
      <c r="E3423" s="1231"/>
      <c r="F3423" s="1237"/>
      <c r="G3423" s="1233"/>
      <c r="H3423" s="808"/>
      <c r="I3423" s="808" t="s">
        <v>939</v>
      </c>
      <c r="J3423" s="808"/>
      <c r="K3423" s="1229"/>
      <c r="L3423" s="1229"/>
      <c r="M3423" s="809" t="s">
        <v>939</v>
      </c>
      <c r="N3423" s="1229"/>
      <c r="O3423" s="808" t="s">
        <v>939</v>
      </c>
      <c r="P3423" s="808" t="s">
        <v>939</v>
      </c>
      <c r="Q3423" s="808" t="s">
        <v>939</v>
      </c>
      <c r="R3423" s="1066" t="s">
        <v>939</v>
      </c>
      <c r="S3423" s="810"/>
      <c r="T3423" s="1107"/>
    </row>
    <row r="3424" spans="1:20" x14ac:dyDescent="0.25">
      <c r="A3424" s="858" t="s">
        <v>84</v>
      </c>
      <c r="B3424" s="812" t="s">
        <v>24</v>
      </c>
      <c r="C3424" s="813" t="s">
        <v>290</v>
      </c>
      <c r="D3424" s="814" t="s">
        <v>1</v>
      </c>
      <c r="E3424" s="968">
        <v>0</v>
      </c>
      <c r="F3424" s="816" t="s">
        <v>27</v>
      </c>
      <c r="G3424" s="817" t="s">
        <v>266</v>
      </c>
      <c r="H3424" s="1007">
        <v>14179849</v>
      </c>
      <c r="I3424" s="1007">
        <v>24776875.32</v>
      </c>
      <c r="J3424" s="1007">
        <v>14179849</v>
      </c>
      <c r="K3424" s="1007">
        <f t="shared" ref="K3424:K3437" si="368">M3424-L3424</f>
        <v>38776875.32</v>
      </c>
      <c r="L3424" s="818"/>
      <c r="M3424" s="819">
        <v>38776875.32</v>
      </c>
      <c r="N3424" s="818"/>
      <c r="O3424" s="818">
        <v>17110831</v>
      </c>
      <c r="P3424" s="818">
        <f>Q3424-O3424</f>
        <v>8243847.9299999997</v>
      </c>
      <c r="Q3424" s="818">
        <v>25354678.93</v>
      </c>
      <c r="R3424" s="1068">
        <f>M3424-Q3424</f>
        <v>13422196.390000001</v>
      </c>
      <c r="S3424" s="820"/>
      <c r="T3424" s="1117"/>
    </row>
    <row r="3425" spans="1:20" s="831" customFormat="1" x14ac:dyDescent="0.25">
      <c r="A3425" s="858" t="s">
        <v>84</v>
      </c>
      <c r="B3425" s="812" t="s">
        <v>2</v>
      </c>
      <c r="C3425" s="822" t="s">
        <v>60</v>
      </c>
      <c r="D3425" s="829">
        <v>70961</v>
      </c>
      <c r="E3425" s="968">
        <v>0</v>
      </c>
      <c r="F3425" s="816" t="s">
        <v>27</v>
      </c>
      <c r="G3425" s="817" t="s">
        <v>266</v>
      </c>
      <c r="H3425" s="1006"/>
      <c r="I3425" s="1006">
        <v>1320000</v>
      </c>
      <c r="J3425" s="1006"/>
      <c r="K3425" s="1006">
        <f t="shared" si="368"/>
        <v>1320000</v>
      </c>
      <c r="L3425" s="830"/>
      <c r="M3425" s="826">
        <v>1320000</v>
      </c>
      <c r="N3425" s="830"/>
      <c r="O3425" s="830"/>
      <c r="P3425" s="830"/>
      <c r="Q3425" s="830"/>
      <c r="R3425" s="1068"/>
      <c r="S3425" s="820"/>
      <c r="T3425" s="1105"/>
    </row>
    <row r="3426" spans="1:20" x14ac:dyDescent="0.25">
      <c r="A3426" s="858" t="s">
        <v>84</v>
      </c>
      <c r="B3426" s="812" t="s">
        <v>3</v>
      </c>
      <c r="C3426" s="822" t="s">
        <v>4</v>
      </c>
      <c r="D3426" s="829">
        <v>70961</v>
      </c>
      <c r="E3426" s="968">
        <v>0</v>
      </c>
      <c r="F3426" s="816" t="s">
        <v>27</v>
      </c>
      <c r="G3426" s="817" t="s">
        <v>266</v>
      </c>
      <c r="H3426" s="1006"/>
      <c r="I3426" s="1006">
        <v>490000</v>
      </c>
      <c r="J3426" s="1006"/>
      <c r="K3426" s="1006">
        <f t="shared" si="368"/>
        <v>490000</v>
      </c>
      <c r="L3426" s="830"/>
      <c r="M3426" s="826">
        <v>490000</v>
      </c>
      <c r="N3426" s="830"/>
      <c r="O3426" s="830"/>
      <c r="P3426" s="830"/>
      <c r="Q3426" s="830"/>
      <c r="R3426" s="1068"/>
      <c r="S3426" s="820"/>
      <c r="T3426" s="1104"/>
    </row>
    <row r="3427" spans="1:20" x14ac:dyDescent="0.25">
      <c r="A3427" s="858" t="s">
        <v>84</v>
      </c>
      <c r="B3427" s="812" t="s">
        <v>85</v>
      </c>
      <c r="C3427" s="822" t="s">
        <v>86</v>
      </c>
      <c r="D3427" s="829">
        <v>70961</v>
      </c>
      <c r="E3427" s="968">
        <v>0</v>
      </c>
      <c r="F3427" s="816" t="s">
        <v>27</v>
      </c>
      <c r="G3427" s="817" t="s">
        <v>266</v>
      </c>
      <c r="H3427" s="1006"/>
      <c r="I3427" s="1006">
        <v>120000</v>
      </c>
      <c r="J3427" s="1006"/>
      <c r="K3427" s="1006">
        <f t="shared" si="368"/>
        <v>120000</v>
      </c>
      <c r="L3427" s="830"/>
      <c r="M3427" s="826">
        <v>120000</v>
      </c>
      <c r="N3427" s="830"/>
      <c r="O3427" s="830"/>
      <c r="P3427" s="830"/>
      <c r="Q3427" s="830"/>
      <c r="R3427" s="1068"/>
      <c r="S3427" s="820"/>
      <c r="T3427" s="1104"/>
    </row>
    <row r="3428" spans="1:20" x14ac:dyDescent="0.25">
      <c r="A3428" s="858" t="s">
        <v>84</v>
      </c>
      <c r="B3428" s="825" t="s">
        <v>52</v>
      </c>
      <c r="C3428" s="822" t="s">
        <v>53</v>
      </c>
      <c r="D3428" s="829">
        <v>70961</v>
      </c>
      <c r="E3428" s="968">
        <v>0</v>
      </c>
      <c r="F3428" s="816" t="s">
        <v>27</v>
      </c>
      <c r="G3428" s="817" t="s">
        <v>266</v>
      </c>
      <c r="H3428" s="1006"/>
      <c r="I3428" s="1006">
        <v>2000000</v>
      </c>
      <c r="J3428" s="1006"/>
      <c r="K3428" s="1006">
        <f t="shared" si="368"/>
        <v>1000000</v>
      </c>
      <c r="L3428" s="830"/>
      <c r="M3428" s="826">
        <v>1000000</v>
      </c>
      <c r="N3428" s="830"/>
      <c r="O3428" s="830"/>
      <c r="P3428" s="830"/>
      <c r="Q3428" s="830"/>
      <c r="R3428" s="1068"/>
      <c r="S3428" s="820"/>
      <c r="T3428" s="1104"/>
    </row>
    <row r="3429" spans="1:20" x14ac:dyDescent="0.25">
      <c r="A3429" s="858" t="s">
        <v>84</v>
      </c>
      <c r="B3429" s="812" t="s">
        <v>71</v>
      </c>
      <c r="C3429" s="822" t="s">
        <v>72</v>
      </c>
      <c r="D3429" s="829">
        <v>70961</v>
      </c>
      <c r="E3429" s="968">
        <v>0</v>
      </c>
      <c r="F3429" s="816" t="s">
        <v>27</v>
      </c>
      <c r="G3429" s="817" t="s">
        <v>266</v>
      </c>
      <c r="H3429" s="1006"/>
      <c r="I3429" s="1006">
        <v>1000000</v>
      </c>
      <c r="J3429" s="1006"/>
      <c r="K3429" s="1006">
        <f t="shared" si="368"/>
        <v>1000000</v>
      </c>
      <c r="L3429" s="830"/>
      <c r="M3429" s="826">
        <v>1000000</v>
      </c>
      <c r="N3429" s="830"/>
      <c r="O3429" s="830"/>
      <c r="P3429" s="830"/>
      <c r="Q3429" s="830"/>
      <c r="R3429" s="1068"/>
      <c r="S3429" s="820"/>
      <c r="T3429" s="1104"/>
    </row>
    <row r="3430" spans="1:20" x14ac:dyDescent="0.25">
      <c r="A3430" s="858" t="s">
        <v>84</v>
      </c>
      <c r="B3430" s="812" t="s">
        <v>32</v>
      </c>
      <c r="C3430" s="822" t="s">
        <v>33</v>
      </c>
      <c r="D3430" s="829">
        <v>70961</v>
      </c>
      <c r="E3430" s="968">
        <v>0</v>
      </c>
      <c r="F3430" s="816" t="s">
        <v>27</v>
      </c>
      <c r="G3430" s="817" t="s">
        <v>266</v>
      </c>
      <c r="H3430" s="1006"/>
      <c r="I3430" s="1006">
        <v>255000</v>
      </c>
      <c r="J3430" s="1006"/>
      <c r="K3430" s="1006">
        <f t="shared" si="368"/>
        <v>255000</v>
      </c>
      <c r="L3430" s="830"/>
      <c r="M3430" s="826">
        <v>255000</v>
      </c>
      <c r="N3430" s="830"/>
      <c r="O3430" s="830"/>
      <c r="P3430" s="830"/>
      <c r="Q3430" s="830"/>
      <c r="R3430" s="1068"/>
      <c r="S3430" s="820"/>
      <c r="T3430" s="1104"/>
    </row>
    <row r="3431" spans="1:20" x14ac:dyDescent="0.25">
      <c r="A3431" s="858" t="s">
        <v>84</v>
      </c>
      <c r="B3431" s="812" t="s">
        <v>34</v>
      </c>
      <c r="C3431" s="822" t="s">
        <v>761</v>
      </c>
      <c r="D3431" s="829">
        <v>70961</v>
      </c>
      <c r="E3431" s="968">
        <v>0</v>
      </c>
      <c r="F3431" s="816" t="s">
        <v>27</v>
      </c>
      <c r="G3431" s="817" t="s">
        <v>266</v>
      </c>
      <c r="H3431" s="1006"/>
      <c r="I3431" s="1006">
        <v>105000</v>
      </c>
      <c r="J3431" s="1006"/>
      <c r="K3431" s="1006">
        <f t="shared" si="368"/>
        <v>105000</v>
      </c>
      <c r="L3431" s="830"/>
      <c r="M3431" s="826">
        <v>105000</v>
      </c>
      <c r="N3431" s="830"/>
      <c r="O3431" s="830"/>
      <c r="P3431" s="830"/>
      <c r="Q3431" s="830"/>
      <c r="R3431" s="1068"/>
      <c r="S3431" s="820"/>
      <c r="T3431" s="1104"/>
    </row>
    <row r="3432" spans="1:20" x14ac:dyDescent="0.25">
      <c r="A3432" s="858" t="s">
        <v>84</v>
      </c>
      <c r="B3432" s="812" t="s">
        <v>13</v>
      </c>
      <c r="C3432" s="822" t="s">
        <v>14</v>
      </c>
      <c r="D3432" s="829">
        <v>70961</v>
      </c>
      <c r="E3432" s="968">
        <v>0</v>
      </c>
      <c r="F3432" s="816" t="s">
        <v>27</v>
      </c>
      <c r="G3432" s="817" t="s">
        <v>266</v>
      </c>
      <c r="H3432" s="1006"/>
      <c r="I3432" s="1006">
        <v>2000000</v>
      </c>
      <c r="J3432" s="1006"/>
      <c r="K3432" s="1006">
        <f t="shared" si="368"/>
        <v>1000000</v>
      </c>
      <c r="L3432" s="830"/>
      <c r="M3432" s="826">
        <v>1000000</v>
      </c>
      <c r="N3432" s="830"/>
      <c r="O3432" s="830"/>
      <c r="P3432" s="830"/>
      <c r="Q3432" s="830"/>
      <c r="R3432" s="1068"/>
      <c r="S3432" s="820"/>
      <c r="T3432" s="1104"/>
    </row>
    <row r="3433" spans="1:20" x14ac:dyDescent="0.25">
      <c r="A3433" s="858" t="s">
        <v>84</v>
      </c>
      <c r="B3433" s="812" t="s">
        <v>15</v>
      </c>
      <c r="C3433" s="822" t="s">
        <v>436</v>
      </c>
      <c r="D3433" s="829">
        <v>70961</v>
      </c>
      <c r="E3433" s="968">
        <v>0</v>
      </c>
      <c r="F3433" s="816" t="s">
        <v>27</v>
      </c>
      <c r="G3433" s="817" t="s">
        <v>266</v>
      </c>
      <c r="H3433" s="1006"/>
      <c r="I3433" s="1006">
        <v>205000</v>
      </c>
      <c r="J3433" s="1006"/>
      <c r="K3433" s="1006">
        <f t="shared" si="368"/>
        <v>205000</v>
      </c>
      <c r="L3433" s="830"/>
      <c r="M3433" s="826">
        <v>205000</v>
      </c>
      <c r="N3433" s="830"/>
      <c r="O3433" s="830"/>
      <c r="P3433" s="830"/>
      <c r="Q3433" s="830"/>
      <c r="R3433" s="1068"/>
      <c r="S3433" s="820"/>
      <c r="T3433" s="1104"/>
    </row>
    <row r="3434" spans="1:20" x14ac:dyDescent="0.25">
      <c r="A3434" s="858" t="s">
        <v>84</v>
      </c>
      <c r="B3434" s="812" t="s">
        <v>17</v>
      </c>
      <c r="C3434" s="822" t="s">
        <v>18</v>
      </c>
      <c r="D3434" s="829">
        <v>70961</v>
      </c>
      <c r="E3434" s="968">
        <v>0</v>
      </c>
      <c r="F3434" s="816" t="s">
        <v>27</v>
      </c>
      <c r="G3434" s="817" t="s">
        <v>266</v>
      </c>
      <c r="H3434" s="1006"/>
      <c r="I3434" s="1006">
        <v>50000</v>
      </c>
      <c r="J3434" s="1006"/>
      <c r="K3434" s="1006">
        <f t="shared" si="368"/>
        <v>50000</v>
      </c>
      <c r="L3434" s="830"/>
      <c r="M3434" s="826">
        <v>50000</v>
      </c>
      <c r="N3434" s="830"/>
      <c r="O3434" s="830"/>
      <c r="P3434" s="830"/>
      <c r="Q3434" s="830"/>
      <c r="R3434" s="1068"/>
      <c r="S3434" s="820"/>
      <c r="T3434" s="1104"/>
    </row>
    <row r="3435" spans="1:20" x14ac:dyDescent="0.25">
      <c r="A3435" s="858" t="s">
        <v>84</v>
      </c>
      <c r="B3435" s="812" t="s">
        <v>19</v>
      </c>
      <c r="C3435" s="822" t="s">
        <v>20</v>
      </c>
      <c r="D3435" s="829">
        <v>70961</v>
      </c>
      <c r="E3435" s="968">
        <v>0</v>
      </c>
      <c r="F3435" s="816" t="s">
        <v>27</v>
      </c>
      <c r="G3435" s="817" t="s">
        <v>266</v>
      </c>
      <c r="H3435" s="1006"/>
      <c r="I3435" s="1006">
        <v>155000</v>
      </c>
      <c r="J3435" s="1006"/>
      <c r="K3435" s="1006">
        <f t="shared" si="368"/>
        <v>155000</v>
      </c>
      <c r="L3435" s="830"/>
      <c r="M3435" s="826">
        <v>155000</v>
      </c>
      <c r="N3435" s="830"/>
      <c r="O3435" s="830"/>
      <c r="P3435" s="830"/>
      <c r="Q3435" s="830"/>
      <c r="R3435" s="1068"/>
      <c r="S3435" s="820"/>
      <c r="T3435" s="1104"/>
    </row>
    <row r="3436" spans="1:20" x14ac:dyDescent="0.25">
      <c r="A3436" s="858" t="s">
        <v>84</v>
      </c>
      <c r="B3436" s="812" t="s">
        <v>37</v>
      </c>
      <c r="C3436" s="822" t="s">
        <v>38</v>
      </c>
      <c r="D3436" s="829">
        <v>70961</v>
      </c>
      <c r="E3436" s="968">
        <v>0</v>
      </c>
      <c r="F3436" s="816" t="s">
        <v>27</v>
      </c>
      <c r="G3436" s="817" t="s">
        <v>266</v>
      </c>
      <c r="H3436" s="1006"/>
      <c r="I3436" s="1006">
        <v>300000</v>
      </c>
      <c r="J3436" s="1006"/>
      <c r="K3436" s="1006">
        <f t="shared" si="368"/>
        <v>300000</v>
      </c>
      <c r="L3436" s="830"/>
      <c r="M3436" s="826">
        <v>300000</v>
      </c>
      <c r="N3436" s="830"/>
      <c r="O3436" s="830"/>
      <c r="P3436" s="830"/>
      <c r="Q3436" s="830"/>
      <c r="R3436" s="1068"/>
      <c r="S3436" s="820"/>
      <c r="T3436" s="1104"/>
    </row>
    <row r="3437" spans="1:20" x14ac:dyDescent="0.25">
      <c r="A3437" s="858" t="s">
        <v>84</v>
      </c>
      <c r="B3437" s="812" t="s">
        <v>1098</v>
      </c>
      <c r="C3437" s="822" t="s">
        <v>82</v>
      </c>
      <c r="D3437" s="829">
        <v>70961</v>
      </c>
      <c r="E3437" s="968">
        <v>0</v>
      </c>
      <c r="F3437" s="816" t="s">
        <v>27</v>
      </c>
      <c r="G3437" s="817" t="s">
        <v>266</v>
      </c>
      <c r="H3437" s="1006"/>
      <c r="I3437" s="1006">
        <v>2000000</v>
      </c>
      <c r="J3437" s="1006"/>
      <c r="K3437" s="1006">
        <f t="shared" si="368"/>
        <v>1500000</v>
      </c>
      <c r="L3437" s="830"/>
      <c r="M3437" s="826">
        <v>1500000</v>
      </c>
      <c r="N3437" s="830"/>
      <c r="O3437" s="830"/>
      <c r="P3437" s="830"/>
      <c r="Q3437" s="830"/>
      <c r="R3437" s="1068"/>
      <c r="S3437" s="820"/>
      <c r="T3437" s="1104"/>
    </row>
    <row r="3438" spans="1:20" x14ac:dyDescent="0.25">
      <c r="A3438" s="858" t="s">
        <v>84</v>
      </c>
      <c r="B3438" s="860"/>
      <c r="C3438" s="833" t="s">
        <v>312</v>
      </c>
      <c r="D3438" s="861"/>
      <c r="E3438" s="862"/>
      <c r="F3438" s="863"/>
      <c r="G3438" s="916"/>
      <c r="H3438" s="992">
        <v>875000</v>
      </c>
      <c r="I3438" s="992">
        <f>SUM(I3425:I3437)</f>
        <v>10000000</v>
      </c>
      <c r="J3438" s="992">
        <v>875000</v>
      </c>
      <c r="K3438" s="992">
        <f>SUM(K3425:K3437)</f>
        <v>7500000</v>
      </c>
      <c r="L3438" s="837"/>
      <c r="M3438" s="838">
        <f>SUM(M3425:M3437)</f>
        <v>7500000</v>
      </c>
      <c r="N3438" s="837"/>
      <c r="O3438" s="839">
        <v>1000000</v>
      </c>
      <c r="P3438" s="839">
        <f>Q3438-O3438</f>
        <v>375000</v>
      </c>
      <c r="Q3438" s="839">
        <v>1375000</v>
      </c>
      <c r="R3438" s="1069">
        <f>M3438-Q3438</f>
        <v>6125000</v>
      </c>
      <c r="S3438" s="840"/>
      <c r="T3438" s="1106"/>
    </row>
    <row r="3439" spans="1:20" x14ac:dyDescent="0.25">
      <c r="A3439" s="858"/>
      <c r="C3439" s="842"/>
      <c r="G3439" s="917"/>
      <c r="H3439" s="929"/>
      <c r="I3439" s="929"/>
      <c r="J3439" s="929"/>
      <c r="K3439" s="929"/>
      <c r="L3439" s="846"/>
      <c r="M3439" s="847"/>
      <c r="N3439" s="846"/>
      <c r="O3439" s="846"/>
      <c r="P3439" s="846"/>
      <c r="Q3439" s="846"/>
      <c r="S3439" s="848"/>
    </row>
    <row r="3440" spans="1:20" x14ac:dyDescent="0.25">
      <c r="B3440" s="1238" t="s">
        <v>2129</v>
      </c>
      <c r="C3440" s="1238"/>
      <c r="D3440" s="1238"/>
      <c r="E3440" s="1238"/>
      <c r="F3440" s="1238"/>
      <c r="G3440" s="1238"/>
      <c r="H3440" s="1238"/>
      <c r="I3440" s="1238"/>
      <c r="J3440" s="1238"/>
      <c r="K3440" s="1238"/>
      <c r="L3440" s="1238"/>
      <c r="M3440" s="1238"/>
      <c r="N3440" s="1238"/>
      <c r="O3440" s="1238"/>
      <c r="P3440" s="1238"/>
      <c r="Q3440" s="1238"/>
      <c r="R3440" s="1238"/>
      <c r="S3440" s="1238"/>
    </row>
    <row r="3441" spans="1:20" x14ac:dyDescent="0.25">
      <c r="B3441" s="881" t="s">
        <v>1645</v>
      </c>
      <c r="C3441" s="882"/>
      <c r="D3441" s="883"/>
      <c r="E3441" s="883"/>
      <c r="F3441" s="883"/>
      <c r="G3441" s="883"/>
      <c r="H3441" s="884"/>
      <c r="I3441" s="884"/>
      <c r="J3441" s="884"/>
      <c r="K3441" s="884"/>
      <c r="L3441" s="884"/>
      <c r="M3441" s="885"/>
      <c r="N3441" s="884"/>
      <c r="O3441" s="884"/>
      <c r="P3441" s="884"/>
      <c r="Q3441" s="884"/>
      <c r="R3441" s="1074"/>
      <c r="S3441" s="886"/>
    </row>
    <row r="3442" spans="1:20" s="802" customFormat="1" ht="30" x14ac:dyDescent="0.25">
      <c r="B3442" s="1234" t="s">
        <v>970</v>
      </c>
      <c r="C3442" s="1239" t="s">
        <v>938</v>
      </c>
      <c r="D3442" s="1236" t="s">
        <v>1024</v>
      </c>
      <c r="E3442" s="1230" t="s">
        <v>1025</v>
      </c>
      <c r="F3442" s="1236" t="s">
        <v>1026</v>
      </c>
      <c r="G3442" s="1232" t="s">
        <v>1027</v>
      </c>
      <c r="H3442" s="803" t="s">
        <v>1862</v>
      </c>
      <c r="I3442" s="804" t="s">
        <v>1833</v>
      </c>
      <c r="J3442" s="803" t="s">
        <v>1862</v>
      </c>
      <c r="K3442" s="1228" t="s">
        <v>1948</v>
      </c>
      <c r="L3442" s="1228" t="s">
        <v>1947</v>
      </c>
      <c r="M3442" s="805" t="s">
        <v>1818</v>
      </c>
      <c r="N3442" s="1228" t="s">
        <v>1819</v>
      </c>
      <c r="O3442" s="806" t="s">
        <v>2115</v>
      </c>
      <c r="P3442" s="1090" t="s">
        <v>2135</v>
      </c>
      <c r="Q3442" s="1090" t="s">
        <v>2136</v>
      </c>
      <c r="R3442" s="1065" t="s">
        <v>2132</v>
      </c>
      <c r="S3442" s="807" t="s">
        <v>1850</v>
      </c>
      <c r="T3442" s="1110" t="s">
        <v>1028</v>
      </c>
    </row>
    <row r="3443" spans="1:20" s="802" customFormat="1" x14ac:dyDescent="0.25">
      <c r="B3443" s="1235"/>
      <c r="C3443" s="1240"/>
      <c r="D3443" s="1237"/>
      <c r="E3443" s="1231"/>
      <c r="F3443" s="1237"/>
      <c r="G3443" s="1233"/>
      <c r="H3443" s="808"/>
      <c r="I3443" s="808" t="s">
        <v>939</v>
      </c>
      <c r="J3443" s="808"/>
      <c r="K3443" s="1229"/>
      <c r="L3443" s="1229"/>
      <c r="M3443" s="809" t="s">
        <v>939</v>
      </c>
      <c r="N3443" s="1229"/>
      <c r="O3443" s="808" t="s">
        <v>939</v>
      </c>
      <c r="P3443" s="808" t="s">
        <v>939</v>
      </c>
      <c r="Q3443" s="808" t="s">
        <v>939</v>
      </c>
      <c r="R3443" s="1066" t="s">
        <v>939</v>
      </c>
      <c r="S3443" s="810"/>
      <c r="T3443" s="1107"/>
    </row>
    <row r="3444" spans="1:20" s="828" customFormat="1" x14ac:dyDescent="0.25">
      <c r="A3444" s="858" t="s">
        <v>84</v>
      </c>
      <c r="B3444" s="890" t="s">
        <v>467</v>
      </c>
      <c r="C3444" s="822" t="s">
        <v>163</v>
      </c>
      <c r="D3444" s="829">
        <v>70961</v>
      </c>
      <c r="E3444" s="907">
        <v>0</v>
      </c>
      <c r="F3444" s="823" t="s">
        <v>27</v>
      </c>
      <c r="G3444" s="896" t="s">
        <v>235</v>
      </c>
      <c r="H3444" s="921"/>
      <c r="I3444" s="921">
        <v>10000000</v>
      </c>
      <c r="J3444" s="921"/>
      <c r="K3444" s="1006">
        <f t="shared" ref="K3444:K3446" si="369">M3444-L3444</f>
        <v>10000000</v>
      </c>
      <c r="L3444" s="871"/>
      <c r="M3444" s="871">
        <v>10000000</v>
      </c>
      <c r="N3444" s="871"/>
      <c r="O3444" s="871"/>
      <c r="P3444" s="871"/>
      <c r="Q3444" s="871"/>
      <c r="R3444" s="1068">
        <f>M3444-Q3444</f>
        <v>10000000</v>
      </c>
      <c r="S3444" s="827"/>
      <c r="T3444" s="975"/>
    </row>
    <row r="3445" spans="1:20" s="828" customFormat="1" x14ac:dyDescent="0.25">
      <c r="A3445" s="858" t="s">
        <v>84</v>
      </c>
      <c r="B3445" s="890" t="s">
        <v>484</v>
      </c>
      <c r="C3445" s="822" t="s">
        <v>726</v>
      </c>
      <c r="D3445" s="829">
        <v>70961</v>
      </c>
      <c r="E3445" s="907">
        <v>0</v>
      </c>
      <c r="F3445" s="823" t="s">
        <v>27</v>
      </c>
      <c r="G3445" s="896" t="s">
        <v>235</v>
      </c>
      <c r="H3445" s="921"/>
      <c r="I3445" s="921">
        <v>50000000</v>
      </c>
      <c r="J3445" s="921"/>
      <c r="K3445" s="1006">
        <f t="shared" si="369"/>
        <v>50000000</v>
      </c>
      <c r="L3445" s="871"/>
      <c r="M3445" s="871">
        <v>50000000</v>
      </c>
      <c r="N3445" s="871"/>
      <c r="O3445" s="871"/>
      <c r="P3445" s="871"/>
      <c r="Q3445" s="871"/>
      <c r="R3445" s="1068">
        <f t="shared" ref="R3445:R3447" si="370">M3445-Q3445</f>
        <v>50000000</v>
      </c>
      <c r="S3445" s="827"/>
      <c r="T3445" s="822"/>
    </row>
    <row r="3446" spans="1:20" s="828" customFormat="1" x14ac:dyDescent="0.25">
      <c r="A3446" s="858" t="s">
        <v>84</v>
      </c>
      <c r="B3446" s="890" t="s">
        <v>453</v>
      </c>
      <c r="C3446" s="822" t="s">
        <v>678</v>
      </c>
      <c r="D3446" s="829">
        <v>70961</v>
      </c>
      <c r="E3446" s="907">
        <v>0</v>
      </c>
      <c r="F3446" s="823" t="s">
        <v>27</v>
      </c>
      <c r="G3446" s="896" t="s">
        <v>235</v>
      </c>
      <c r="H3446" s="921">
        <v>205300720</v>
      </c>
      <c r="I3446" s="921">
        <v>400000000</v>
      </c>
      <c r="J3446" s="921">
        <v>205300720</v>
      </c>
      <c r="K3446" s="1006">
        <f t="shared" si="369"/>
        <v>400000000</v>
      </c>
      <c r="L3446" s="871"/>
      <c r="M3446" s="871">
        <v>400000000</v>
      </c>
      <c r="N3446" s="871"/>
      <c r="O3446" s="871">
        <v>205300720</v>
      </c>
      <c r="P3446" s="871"/>
      <c r="Q3446" s="871">
        <v>235449920</v>
      </c>
      <c r="R3446" s="1068">
        <f t="shared" si="370"/>
        <v>164550080</v>
      </c>
      <c r="S3446" s="827"/>
      <c r="T3446" s="822"/>
    </row>
    <row r="3447" spans="1:20" s="828" customFormat="1" x14ac:dyDescent="0.25">
      <c r="A3447" s="858" t="s">
        <v>84</v>
      </c>
      <c r="B3447" s="887"/>
      <c r="C3447" s="833" t="s">
        <v>26</v>
      </c>
      <c r="D3447" s="887"/>
      <c r="E3447" s="897"/>
      <c r="F3447" s="887"/>
      <c r="G3447" s="898"/>
      <c r="H3447" s="988">
        <f>SUM(H3444:H3446)</f>
        <v>205300720</v>
      </c>
      <c r="I3447" s="988">
        <f>SUM(I3444:I3446)</f>
        <v>460000000</v>
      </c>
      <c r="J3447" s="988">
        <f>SUM(J3444:J3446)</f>
        <v>205300720</v>
      </c>
      <c r="K3447" s="988">
        <f>SUM(K3444:K3446)</f>
        <v>460000000</v>
      </c>
      <c r="L3447" s="768"/>
      <c r="M3447" s="768">
        <f>SUM(M3444:M3446)</f>
        <v>460000000</v>
      </c>
      <c r="N3447" s="768"/>
      <c r="O3447" s="899">
        <f>SUM(O3444:O3446)</f>
        <v>205300720</v>
      </c>
      <c r="P3447" s="899"/>
      <c r="Q3447" s="899">
        <f>SUM(Q3446)</f>
        <v>235449920</v>
      </c>
      <c r="R3447" s="1093">
        <f t="shared" si="370"/>
        <v>224550080</v>
      </c>
      <c r="S3447" s="908"/>
      <c r="T3447" s="1003"/>
    </row>
    <row r="3448" spans="1:20" s="828" customFormat="1" x14ac:dyDescent="0.25">
      <c r="A3448" s="858"/>
      <c r="B3448" s="888"/>
      <c r="C3448" s="842"/>
      <c r="D3448" s="888"/>
      <c r="E3448" s="902"/>
      <c r="F3448" s="888"/>
      <c r="G3448" s="903"/>
      <c r="H3448" s="1100"/>
      <c r="I3448" s="1100"/>
      <c r="J3448" s="1100"/>
      <c r="K3448" s="1100"/>
      <c r="L3448" s="771"/>
      <c r="M3448" s="771"/>
      <c r="N3448" s="771"/>
      <c r="O3448" s="771"/>
      <c r="P3448" s="771"/>
      <c r="Q3448" s="771"/>
      <c r="R3448" s="1082"/>
      <c r="S3448" s="904"/>
    </row>
    <row r="3449" spans="1:20" s="828" customFormat="1" x14ac:dyDescent="0.25">
      <c r="A3449" s="858"/>
      <c r="B3449" s="888"/>
      <c r="C3449" s="842"/>
      <c r="D3449" s="888"/>
      <c r="E3449" s="902"/>
      <c r="F3449" s="888"/>
      <c r="G3449" s="903"/>
      <c r="H3449" s="1100"/>
      <c r="I3449" s="1100"/>
      <c r="J3449" s="1100"/>
      <c r="K3449" s="1100"/>
      <c r="L3449" s="771"/>
      <c r="M3449" s="771"/>
      <c r="N3449" s="771"/>
      <c r="O3449" s="771"/>
      <c r="P3449" s="771"/>
      <c r="Q3449" s="771"/>
      <c r="R3449" s="1082"/>
      <c r="S3449" s="904"/>
    </row>
    <row r="3450" spans="1:20" s="828" customFormat="1" x14ac:dyDescent="0.25">
      <c r="A3450" s="858"/>
      <c r="B3450" s="888"/>
      <c r="C3450" s="842"/>
      <c r="D3450" s="888"/>
      <c r="E3450" s="902"/>
      <c r="F3450" s="888"/>
      <c r="G3450" s="903"/>
      <c r="H3450" s="1100"/>
      <c r="I3450" s="1100"/>
      <c r="J3450" s="1100"/>
      <c r="K3450" s="1100"/>
      <c r="L3450" s="771"/>
      <c r="M3450" s="771"/>
      <c r="N3450" s="771"/>
      <c r="O3450" s="771"/>
      <c r="P3450" s="771"/>
      <c r="Q3450" s="771"/>
      <c r="R3450" s="1082"/>
      <c r="S3450" s="904"/>
    </row>
    <row r="3451" spans="1:20" s="828" customFormat="1" x14ac:dyDescent="0.25">
      <c r="A3451" s="858"/>
      <c r="B3451" s="888"/>
      <c r="C3451" s="842"/>
      <c r="D3451" s="888"/>
      <c r="E3451" s="902"/>
      <c r="F3451" s="888"/>
      <c r="G3451" s="903"/>
      <c r="H3451" s="1100"/>
      <c r="I3451" s="1100"/>
      <c r="J3451" s="1100"/>
      <c r="K3451" s="1100"/>
      <c r="L3451" s="771"/>
      <c r="M3451" s="771"/>
      <c r="N3451" s="771"/>
      <c r="O3451" s="771"/>
      <c r="P3451" s="771"/>
      <c r="Q3451" s="771"/>
      <c r="R3451" s="1082"/>
      <c r="S3451" s="904"/>
    </row>
    <row r="3452" spans="1:20" s="828" customFormat="1" x14ac:dyDescent="0.25">
      <c r="B3452" s="888"/>
      <c r="C3452" s="1034"/>
      <c r="D3452" s="888"/>
      <c r="E3452" s="902"/>
      <c r="F3452" s="888"/>
      <c r="G3452" s="903"/>
      <c r="H3452" s="924"/>
      <c r="I3452" s="924"/>
      <c r="J3452" s="924"/>
      <c r="K3452" s="924"/>
      <c r="L3452" s="771"/>
      <c r="M3452" s="771"/>
      <c r="N3452" s="771"/>
      <c r="O3452" s="771"/>
      <c r="P3452" s="771"/>
      <c r="Q3452" s="771"/>
      <c r="R3452" s="1075"/>
      <c r="S3452" s="904"/>
    </row>
    <row r="3453" spans="1:20" s="828" customFormat="1" x14ac:dyDescent="0.25">
      <c r="B3453" s="888"/>
      <c r="C3453" s="1034"/>
      <c r="D3453" s="888"/>
      <c r="E3453" s="902"/>
      <c r="F3453" s="888"/>
      <c r="G3453" s="903"/>
      <c r="H3453" s="924"/>
      <c r="I3453" s="924"/>
      <c r="J3453" s="924"/>
      <c r="K3453" s="924"/>
      <c r="L3453" s="771"/>
      <c r="M3453" s="771"/>
      <c r="N3453" s="771"/>
      <c r="O3453" s="771"/>
      <c r="P3453" s="771"/>
      <c r="Q3453" s="771"/>
      <c r="R3453" s="1075"/>
      <c r="S3453" s="904"/>
    </row>
    <row r="3454" spans="1:20" x14ac:dyDescent="0.25">
      <c r="B3454" s="1238" t="s">
        <v>2128</v>
      </c>
      <c r="C3454" s="1238"/>
      <c r="D3454" s="1238"/>
      <c r="E3454" s="1238"/>
      <c r="F3454" s="1238"/>
      <c r="G3454" s="1238"/>
      <c r="H3454" s="1238"/>
      <c r="I3454" s="1238"/>
      <c r="J3454" s="1238"/>
      <c r="K3454" s="1238"/>
      <c r="L3454" s="1238"/>
      <c r="M3454" s="1238"/>
      <c r="N3454" s="1238"/>
      <c r="O3454" s="1238"/>
      <c r="P3454" s="1238"/>
      <c r="Q3454" s="1238"/>
      <c r="R3454" s="1238"/>
      <c r="S3454" s="1238"/>
    </row>
    <row r="3455" spans="1:20" x14ac:dyDescent="0.25">
      <c r="B3455" s="881" t="s">
        <v>1646</v>
      </c>
      <c r="C3455" s="882"/>
      <c r="D3455" s="883"/>
      <c r="E3455" s="883"/>
      <c r="F3455" s="883"/>
      <c r="G3455" s="883"/>
      <c r="H3455" s="884"/>
      <c r="I3455" s="884"/>
      <c r="J3455" s="884"/>
      <c r="K3455" s="884"/>
      <c r="L3455" s="884"/>
      <c r="M3455" s="885"/>
      <c r="N3455" s="884"/>
      <c r="O3455" s="884"/>
      <c r="P3455" s="884"/>
      <c r="Q3455" s="884"/>
      <c r="R3455" s="1074"/>
      <c r="S3455" s="886"/>
    </row>
    <row r="3456" spans="1:20" s="802" customFormat="1" ht="30" x14ac:dyDescent="0.25">
      <c r="B3456" s="1234" t="s">
        <v>970</v>
      </c>
      <c r="C3456" s="1239" t="s">
        <v>938</v>
      </c>
      <c r="D3456" s="1236" t="s">
        <v>1024</v>
      </c>
      <c r="E3456" s="1230" t="s">
        <v>1025</v>
      </c>
      <c r="F3456" s="1236" t="s">
        <v>1026</v>
      </c>
      <c r="G3456" s="1232" t="s">
        <v>1027</v>
      </c>
      <c r="H3456" s="803" t="s">
        <v>1862</v>
      </c>
      <c r="I3456" s="804" t="s">
        <v>1833</v>
      </c>
      <c r="J3456" s="803" t="s">
        <v>1862</v>
      </c>
      <c r="K3456" s="1228" t="s">
        <v>1948</v>
      </c>
      <c r="L3456" s="1228" t="s">
        <v>1947</v>
      </c>
      <c r="M3456" s="805" t="s">
        <v>1818</v>
      </c>
      <c r="N3456" s="1228" t="s">
        <v>1819</v>
      </c>
      <c r="O3456" s="806" t="s">
        <v>2115</v>
      </c>
      <c r="P3456" s="1090" t="s">
        <v>2135</v>
      </c>
      <c r="Q3456" s="1090" t="s">
        <v>2136</v>
      </c>
      <c r="R3456" s="1065" t="s">
        <v>2132</v>
      </c>
      <c r="S3456" s="807" t="s">
        <v>1850</v>
      </c>
      <c r="T3456" s="1110" t="s">
        <v>1028</v>
      </c>
    </row>
    <row r="3457" spans="1:20" s="802" customFormat="1" x14ac:dyDescent="0.25">
      <c r="B3457" s="1235"/>
      <c r="C3457" s="1240"/>
      <c r="D3457" s="1237"/>
      <c r="E3457" s="1231"/>
      <c r="F3457" s="1237"/>
      <c r="G3457" s="1233"/>
      <c r="H3457" s="808"/>
      <c r="I3457" s="808" t="s">
        <v>939</v>
      </c>
      <c r="J3457" s="808"/>
      <c r="K3457" s="1229"/>
      <c r="L3457" s="1229"/>
      <c r="M3457" s="809" t="s">
        <v>939</v>
      </c>
      <c r="N3457" s="1229"/>
      <c r="O3457" s="808" t="s">
        <v>939</v>
      </c>
      <c r="P3457" s="808" t="s">
        <v>939</v>
      </c>
      <c r="Q3457" s="808" t="s">
        <v>939</v>
      </c>
      <c r="R3457" s="1066" t="s">
        <v>939</v>
      </c>
      <c r="S3457" s="810"/>
      <c r="T3457" s="1107"/>
    </row>
    <row r="3458" spans="1:20" x14ac:dyDescent="0.25">
      <c r="A3458" s="858" t="s">
        <v>1812</v>
      </c>
      <c r="B3458" s="825" t="s">
        <v>25</v>
      </c>
      <c r="C3458" s="822" t="s">
        <v>59</v>
      </c>
      <c r="D3458" s="829">
        <v>70971</v>
      </c>
      <c r="E3458" s="968">
        <v>0</v>
      </c>
      <c r="F3458" s="816">
        <v>23540000</v>
      </c>
      <c r="G3458" s="817" t="s">
        <v>266</v>
      </c>
      <c r="H3458" s="1006"/>
      <c r="I3458" s="1006">
        <v>250000</v>
      </c>
      <c r="J3458" s="1006"/>
      <c r="K3458" s="1006">
        <f t="shared" ref="K3458:K3464" si="371">M3458-L3458</f>
        <v>260000</v>
      </c>
      <c r="L3458" s="830"/>
      <c r="M3458" s="826">
        <v>260000</v>
      </c>
      <c r="N3458" s="830"/>
      <c r="O3458" s="830"/>
      <c r="P3458" s="830"/>
      <c r="Q3458" s="830"/>
      <c r="R3458" s="1068"/>
      <c r="S3458" s="820"/>
      <c r="T3458" s="1117"/>
    </row>
    <row r="3459" spans="1:20" x14ac:dyDescent="0.25">
      <c r="A3459" s="858" t="s">
        <v>1812</v>
      </c>
      <c r="B3459" s="812" t="s">
        <v>3</v>
      </c>
      <c r="C3459" s="822" t="s">
        <v>4</v>
      </c>
      <c r="D3459" s="829">
        <v>70971</v>
      </c>
      <c r="E3459" s="968">
        <v>0</v>
      </c>
      <c r="F3459" s="816">
        <v>23540000</v>
      </c>
      <c r="G3459" s="817" t="s">
        <v>266</v>
      </c>
      <c r="H3459" s="1006"/>
      <c r="I3459" s="1006">
        <v>735000</v>
      </c>
      <c r="J3459" s="1006"/>
      <c r="K3459" s="1006">
        <f t="shared" si="371"/>
        <v>290000</v>
      </c>
      <c r="L3459" s="830"/>
      <c r="M3459" s="826">
        <v>290000</v>
      </c>
      <c r="N3459" s="830"/>
      <c r="O3459" s="830"/>
      <c r="P3459" s="830"/>
      <c r="Q3459" s="830"/>
      <c r="R3459" s="1068"/>
      <c r="S3459" s="820"/>
      <c r="T3459" s="1104"/>
    </row>
    <row r="3460" spans="1:20" x14ac:dyDescent="0.25">
      <c r="A3460" s="858" t="s">
        <v>1812</v>
      </c>
      <c r="B3460" s="812" t="s">
        <v>32</v>
      </c>
      <c r="C3460" s="822" t="s">
        <v>33</v>
      </c>
      <c r="D3460" s="829">
        <v>70971</v>
      </c>
      <c r="E3460" s="968">
        <v>0</v>
      </c>
      <c r="F3460" s="816">
        <v>23540000</v>
      </c>
      <c r="G3460" s="817" t="s">
        <v>266</v>
      </c>
      <c r="H3460" s="1006"/>
      <c r="I3460" s="1006">
        <v>175000</v>
      </c>
      <c r="J3460" s="1006"/>
      <c r="K3460" s="1006">
        <f t="shared" si="371"/>
        <v>175000</v>
      </c>
      <c r="L3460" s="830"/>
      <c r="M3460" s="826">
        <v>175000</v>
      </c>
      <c r="N3460" s="830"/>
      <c r="O3460" s="830"/>
      <c r="P3460" s="830"/>
      <c r="Q3460" s="830"/>
      <c r="R3460" s="1068"/>
      <c r="S3460" s="820"/>
      <c r="T3460" s="1104"/>
    </row>
    <row r="3461" spans="1:20" x14ac:dyDescent="0.25">
      <c r="A3461" s="858" t="s">
        <v>1812</v>
      </c>
      <c r="B3461" s="812" t="s">
        <v>17</v>
      </c>
      <c r="C3461" s="822" t="s">
        <v>18</v>
      </c>
      <c r="D3461" s="829">
        <v>70971</v>
      </c>
      <c r="E3461" s="968">
        <v>0</v>
      </c>
      <c r="F3461" s="816">
        <v>23540000</v>
      </c>
      <c r="G3461" s="817" t="s">
        <v>266</v>
      </c>
      <c r="H3461" s="1006"/>
      <c r="I3461" s="1006">
        <v>470000</v>
      </c>
      <c r="J3461" s="1006"/>
      <c r="K3461" s="1006">
        <f t="shared" si="371"/>
        <v>280000</v>
      </c>
      <c r="L3461" s="830"/>
      <c r="M3461" s="826">
        <v>280000</v>
      </c>
      <c r="N3461" s="830"/>
      <c r="O3461" s="830"/>
      <c r="P3461" s="830"/>
      <c r="Q3461" s="830"/>
      <c r="R3461" s="1068"/>
      <c r="S3461" s="820"/>
      <c r="T3461" s="1104"/>
    </row>
    <row r="3462" spans="1:20" x14ac:dyDescent="0.25">
      <c r="A3462" s="858" t="s">
        <v>1812</v>
      </c>
      <c r="B3462" s="812" t="s">
        <v>47</v>
      </c>
      <c r="C3462" s="822" t="s">
        <v>63</v>
      </c>
      <c r="D3462" s="829">
        <v>70971</v>
      </c>
      <c r="E3462" s="968">
        <v>0</v>
      </c>
      <c r="F3462" s="816">
        <v>23540000</v>
      </c>
      <c r="G3462" s="817" t="s">
        <v>266</v>
      </c>
      <c r="H3462" s="1006"/>
      <c r="I3462" s="1006">
        <v>135000</v>
      </c>
      <c r="J3462" s="1006"/>
      <c r="K3462" s="1006">
        <f t="shared" si="371"/>
        <v>135000</v>
      </c>
      <c r="L3462" s="830"/>
      <c r="M3462" s="826">
        <v>135000</v>
      </c>
      <c r="N3462" s="830"/>
      <c r="O3462" s="830"/>
      <c r="P3462" s="830"/>
      <c r="Q3462" s="830"/>
      <c r="R3462" s="1068"/>
      <c r="S3462" s="820"/>
      <c r="T3462" s="1104"/>
    </row>
    <row r="3463" spans="1:20" x14ac:dyDescent="0.25">
      <c r="A3463" s="858" t="s">
        <v>1812</v>
      </c>
      <c r="B3463" s="812" t="s">
        <v>19</v>
      </c>
      <c r="C3463" s="822" t="s">
        <v>20</v>
      </c>
      <c r="D3463" s="829">
        <v>70971</v>
      </c>
      <c r="E3463" s="968">
        <v>0</v>
      </c>
      <c r="F3463" s="816">
        <v>23540000</v>
      </c>
      <c r="G3463" s="817" t="s">
        <v>266</v>
      </c>
      <c r="H3463" s="1006"/>
      <c r="I3463" s="1006">
        <v>10000</v>
      </c>
      <c r="J3463" s="1006"/>
      <c r="K3463" s="1006">
        <f t="shared" si="371"/>
        <v>10000</v>
      </c>
      <c r="L3463" s="830"/>
      <c r="M3463" s="826">
        <v>10000</v>
      </c>
      <c r="N3463" s="830"/>
      <c r="O3463" s="830"/>
      <c r="P3463" s="830"/>
      <c r="Q3463" s="830"/>
      <c r="R3463" s="1068"/>
      <c r="S3463" s="820"/>
      <c r="T3463" s="1104"/>
    </row>
    <row r="3464" spans="1:20" x14ac:dyDescent="0.25">
      <c r="A3464" s="858" t="s">
        <v>1812</v>
      </c>
      <c r="B3464" s="812" t="s">
        <v>376</v>
      </c>
      <c r="C3464" s="822" t="s">
        <v>377</v>
      </c>
      <c r="D3464" s="829">
        <v>70971</v>
      </c>
      <c r="E3464" s="968">
        <v>0</v>
      </c>
      <c r="F3464" s="816">
        <v>23540000</v>
      </c>
      <c r="G3464" s="817" t="s">
        <v>266</v>
      </c>
      <c r="H3464" s="1006"/>
      <c r="I3464" s="1006">
        <v>25000</v>
      </c>
      <c r="J3464" s="1006"/>
      <c r="K3464" s="1006">
        <f t="shared" si="371"/>
        <v>25000</v>
      </c>
      <c r="L3464" s="830"/>
      <c r="M3464" s="826">
        <v>25000</v>
      </c>
      <c r="N3464" s="830"/>
      <c r="O3464" s="830"/>
      <c r="P3464" s="830"/>
      <c r="Q3464" s="830"/>
      <c r="R3464" s="1068"/>
      <c r="S3464" s="820"/>
      <c r="T3464" s="1104"/>
    </row>
    <row r="3465" spans="1:20" s="831" customFormat="1" x14ac:dyDescent="0.25">
      <c r="A3465" s="858" t="s">
        <v>1812</v>
      </c>
      <c r="B3465" s="860"/>
      <c r="C3465" s="833" t="s">
        <v>312</v>
      </c>
      <c r="D3465" s="861"/>
      <c r="E3465" s="862"/>
      <c r="F3465" s="863"/>
      <c r="G3465" s="916"/>
      <c r="H3465" s="988">
        <v>437500</v>
      </c>
      <c r="I3465" s="992">
        <f>SUM(I3458:I3464)</f>
        <v>1800000</v>
      </c>
      <c r="J3465" s="988">
        <v>437500</v>
      </c>
      <c r="K3465" s="988">
        <f>SUM(K3458:K3464)</f>
        <v>1175000</v>
      </c>
      <c r="L3465" s="837"/>
      <c r="M3465" s="838">
        <f>SUM(M3458:M3464)</f>
        <v>1175000</v>
      </c>
      <c r="N3465" s="837"/>
      <c r="O3465" s="839">
        <v>500000</v>
      </c>
      <c r="P3465" s="839">
        <f>Q3465-O3465</f>
        <v>187500</v>
      </c>
      <c r="Q3465" s="839">
        <v>687500</v>
      </c>
      <c r="R3465" s="1069">
        <f>M3465-Q3465</f>
        <v>487500</v>
      </c>
      <c r="S3465" s="840"/>
      <c r="T3465" s="1108"/>
    </row>
    <row r="3466" spans="1:20" x14ac:dyDescent="0.25">
      <c r="B3466" s="841"/>
      <c r="C3466" s="842"/>
      <c r="D3466" s="843"/>
      <c r="E3466" s="844"/>
      <c r="F3466" s="845"/>
      <c r="G3466" s="917"/>
      <c r="H3466" s="922"/>
      <c r="I3466" s="922"/>
      <c r="J3466" s="922"/>
      <c r="K3466" s="922"/>
      <c r="L3466" s="846"/>
      <c r="M3466" s="847"/>
      <c r="N3466" s="846"/>
      <c r="O3466" s="846"/>
      <c r="P3466" s="846"/>
      <c r="Q3466" s="846"/>
      <c r="S3466" s="848"/>
    </row>
    <row r="3467" spans="1:20" x14ac:dyDescent="0.25">
      <c r="B3467" s="841"/>
      <c r="C3467" s="842"/>
      <c r="D3467" s="843"/>
      <c r="E3467" s="844"/>
      <c r="F3467" s="845"/>
      <c r="G3467" s="917"/>
      <c r="H3467" s="922"/>
      <c r="I3467" s="922"/>
      <c r="J3467" s="922"/>
      <c r="K3467" s="922"/>
      <c r="L3467" s="846"/>
      <c r="M3467" s="847"/>
      <c r="N3467" s="846"/>
      <c r="O3467" s="846"/>
      <c r="P3467" s="846"/>
      <c r="Q3467" s="846"/>
      <c r="S3467" s="848"/>
    </row>
    <row r="3468" spans="1:20" x14ac:dyDescent="0.25">
      <c r="B3468" s="1238" t="s">
        <v>2128</v>
      </c>
      <c r="C3468" s="1238"/>
      <c r="D3468" s="1238"/>
      <c r="E3468" s="1238"/>
      <c r="F3468" s="1238"/>
      <c r="G3468" s="1238"/>
      <c r="H3468" s="1238"/>
      <c r="I3468" s="1238"/>
      <c r="J3468" s="1238"/>
      <c r="K3468" s="1238"/>
      <c r="L3468" s="1238"/>
      <c r="M3468" s="1238"/>
      <c r="N3468" s="1238"/>
      <c r="O3468" s="1238"/>
      <c r="P3468" s="1238"/>
      <c r="Q3468" s="1238"/>
      <c r="R3468" s="1238"/>
      <c r="S3468" s="1238"/>
    </row>
    <row r="3469" spans="1:20" x14ac:dyDescent="0.25">
      <c r="B3469" s="881" t="s">
        <v>1683</v>
      </c>
      <c r="C3469" s="882"/>
      <c r="D3469" s="883"/>
      <c r="E3469" s="883"/>
      <c r="F3469" s="883"/>
      <c r="G3469" s="883"/>
      <c r="H3469" s="884"/>
      <c r="I3469" s="884"/>
      <c r="J3469" s="884"/>
      <c r="K3469" s="884"/>
      <c r="L3469" s="884"/>
      <c r="M3469" s="885"/>
      <c r="N3469" s="884"/>
      <c r="O3469" s="884"/>
      <c r="P3469" s="884"/>
      <c r="Q3469" s="884"/>
      <c r="R3469" s="1074"/>
      <c r="S3469" s="886"/>
    </row>
    <row r="3470" spans="1:20" s="802" customFormat="1" ht="30" x14ac:dyDescent="0.25">
      <c r="B3470" s="1234" t="s">
        <v>970</v>
      </c>
      <c r="C3470" s="1239" t="s">
        <v>938</v>
      </c>
      <c r="D3470" s="1236" t="s">
        <v>1024</v>
      </c>
      <c r="E3470" s="1230" t="s">
        <v>1025</v>
      </c>
      <c r="F3470" s="1236" t="s">
        <v>1026</v>
      </c>
      <c r="G3470" s="1232" t="s">
        <v>1027</v>
      </c>
      <c r="H3470" s="803" t="s">
        <v>1862</v>
      </c>
      <c r="I3470" s="804" t="s">
        <v>1833</v>
      </c>
      <c r="J3470" s="803" t="s">
        <v>1862</v>
      </c>
      <c r="K3470" s="1228" t="s">
        <v>1948</v>
      </c>
      <c r="L3470" s="1228" t="s">
        <v>1947</v>
      </c>
      <c r="M3470" s="805" t="s">
        <v>1818</v>
      </c>
      <c r="N3470" s="1228" t="s">
        <v>1819</v>
      </c>
      <c r="O3470" s="806" t="s">
        <v>2115</v>
      </c>
      <c r="P3470" s="1090" t="s">
        <v>2135</v>
      </c>
      <c r="Q3470" s="1090" t="s">
        <v>2136</v>
      </c>
      <c r="R3470" s="1065" t="s">
        <v>2132</v>
      </c>
      <c r="S3470" s="807" t="s">
        <v>1850</v>
      </c>
      <c r="T3470" s="1110" t="s">
        <v>1028</v>
      </c>
    </row>
    <row r="3471" spans="1:20" s="802" customFormat="1" x14ac:dyDescent="0.25">
      <c r="B3471" s="1235"/>
      <c r="C3471" s="1240"/>
      <c r="D3471" s="1237"/>
      <c r="E3471" s="1231"/>
      <c r="F3471" s="1237"/>
      <c r="G3471" s="1233"/>
      <c r="H3471" s="808"/>
      <c r="I3471" s="808" t="s">
        <v>939</v>
      </c>
      <c r="J3471" s="808"/>
      <c r="K3471" s="1229"/>
      <c r="L3471" s="1229"/>
      <c r="M3471" s="809" t="s">
        <v>939</v>
      </c>
      <c r="N3471" s="1229"/>
      <c r="O3471" s="808" t="s">
        <v>939</v>
      </c>
      <c r="P3471" s="808" t="s">
        <v>939</v>
      </c>
      <c r="Q3471" s="808" t="s">
        <v>939</v>
      </c>
      <c r="R3471" s="1066" t="s">
        <v>939</v>
      </c>
      <c r="S3471" s="810"/>
      <c r="T3471" s="1107"/>
    </row>
    <row r="3472" spans="1:20" x14ac:dyDescent="0.25">
      <c r="A3472" s="858" t="s">
        <v>1684</v>
      </c>
      <c r="B3472" s="812" t="s">
        <v>24</v>
      </c>
      <c r="C3472" s="813" t="s">
        <v>290</v>
      </c>
      <c r="D3472" s="829">
        <v>70131</v>
      </c>
      <c r="E3472" s="968">
        <v>0</v>
      </c>
      <c r="F3472" s="829">
        <v>23510200</v>
      </c>
      <c r="G3472" s="829" t="s">
        <v>266</v>
      </c>
      <c r="H3472" s="1042">
        <v>1574163</v>
      </c>
      <c r="I3472" s="1042">
        <v>11591438</v>
      </c>
      <c r="J3472" s="1042">
        <v>1574163</v>
      </c>
      <c r="K3472" s="1007">
        <f t="shared" ref="K3472" si="372">M3472-L3472</f>
        <v>11591438</v>
      </c>
      <c r="L3472" s="818"/>
      <c r="M3472" s="819">
        <v>11591438</v>
      </c>
      <c r="N3472" s="818"/>
      <c r="O3472" s="818">
        <v>2386824</v>
      </c>
      <c r="P3472" s="818">
        <f>Q3472-O3472</f>
        <v>2370514.2599999998</v>
      </c>
      <c r="Q3472" s="818">
        <v>4757338.26</v>
      </c>
      <c r="R3472" s="1068">
        <f>M3472-Q3472</f>
        <v>6834099.7400000002</v>
      </c>
      <c r="S3472" s="909"/>
      <c r="T3472" s="1117"/>
    </row>
    <row r="3473" spans="1:20" x14ac:dyDescent="0.25">
      <c r="A3473" s="858" t="s">
        <v>1684</v>
      </c>
      <c r="B3473" s="938" t="s">
        <v>2</v>
      </c>
      <c r="C3473" s="822" t="s">
        <v>60</v>
      </c>
      <c r="D3473" s="823">
        <v>70940</v>
      </c>
      <c r="E3473" s="968">
        <v>0</v>
      </c>
      <c r="F3473" s="829">
        <v>23510200</v>
      </c>
      <c r="G3473" s="829" t="s">
        <v>266</v>
      </c>
      <c r="H3473" s="972">
        <v>500000</v>
      </c>
      <c r="I3473" s="972">
        <v>2500000</v>
      </c>
      <c r="J3473" s="972">
        <v>500000</v>
      </c>
      <c r="K3473" s="1006">
        <f t="shared" ref="K3473:K3482" si="373">M3473-L3473</f>
        <v>2500000</v>
      </c>
      <c r="L3473" s="830"/>
      <c r="M3473" s="826">
        <v>2500000</v>
      </c>
      <c r="N3473" s="830"/>
      <c r="O3473" s="830"/>
      <c r="P3473" s="830">
        <f t="shared" ref="P3473:P3475" si="374">Q3473-O3473</f>
        <v>0</v>
      </c>
      <c r="Q3473" s="830">
        <v>0</v>
      </c>
      <c r="R3473" s="1068">
        <f t="shared" ref="R3473:R3483" si="375">M3473-Q3473</f>
        <v>2500000</v>
      </c>
      <c r="S3473" s="909"/>
      <c r="T3473" s="1104"/>
    </row>
    <row r="3474" spans="1:20" x14ac:dyDescent="0.25">
      <c r="A3474" s="858" t="s">
        <v>1684</v>
      </c>
      <c r="B3474" s="822" t="s">
        <v>67</v>
      </c>
      <c r="C3474" s="822" t="s">
        <v>92</v>
      </c>
      <c r="D3474" s="823">
        <v>70940</v>
      </c>
      <c r="E3474" s="968">
        <v>0</v>
      </c>
      <c r="F3474" s="829">
        <v>23510200</v>
      </c>
      <c r="G3474" s="829" t="s">
        <v>266</v>
      </c>
      <c r="H3474" s="972"/>
      <c r="I3474" s="972">
        <v>300000</v>
      </c>
      <c r="J3474" s="972"/>
      <c r="K3474" s="1006">
        <f t="shared" si="373"/>
        <v>300000</v>
      </c>
      <c r="L3474" s="830"/>
      <c r="M3474" s="826">
        <v>300000</v>
      </c>
      <c r="N3474" s="830"/>
      <c r="O3474" s="830"/>
      <c r="P3474" s="830">
        <f t="shared" si="374"/>
        <v>0</v>
      </c>
      <c r="Q3474" s="830">
        <v>0</v>
      </c>
      <c r="R3474" s="1068">
        <f t="shared" si="375"/>
        <v>300000</v>
      </c>
      <c r="S3474" s="909"/>
      <c r="T3474" s="1104"/>
    </row>
    <row r="3475" spans="1:20" x14ac:dyDescent="0.25">
      <c r="A3475" s="858" t="s">
        <v>1684</v>
      </c>
      <c r="B3475" s="822" t="s">
        <v>3</v>
      </c>
      <c r="C3475" s="822" t="s">
        <v>4</v>
      </c>
      <c r="D3475" s="823">
        <v>70940</v>
      </c>
      <c r="E3475" s="968">
        <v>0</v>
      </c>
      <c r="F3475" s="829">
        <v>23510200</v>
      </c>
      <c r="G3475" s="829" t="s">
        <v>266</v>
      </c>
      <c r="H3475" s="972"/>
      <c r="I3475" s="972">
        <v>1500000</v>
      </c>
      <c r="J3475" s="972"/>
      <c r="K3475" s="1006">
        <f t="shared" si="373"/>
        <v>1000000</v>
      </c>
      <c r="L3475" s="830"/>
      <c r="M3475" s="826">
        <v>1000000</v>
      </c>
      <c r="N3475" s="830"/>
      <c r="O3475" s="830"/>
      <c r="P3475" s="830">
        <f t="shared" si="374"/>
        <v>500000</v>
      </c>
      <c r="Q3475" s="830">
        <v>500000</v>
      </c>
      <c r="R3475" s="1068">
        <f t="shared" si="375"/>
        <v>500000</v>
      </c>
      <c r="S3475" s="909"/>
      <c r="T3475" s="1104"/>
    </row>
    <row r="3476" spans="1:20" x14ac:dyDescent="0.25">
      <c r="A3476" s="858" t="s">
        <v>1684</v>
      </c>
      <c r="B3476" s="822" t="s">
        <v>32</v>
      </c>
      <c r="C3476" s="822" t="s">
        <v>33</v>
      </c>
      <c r="D3476" s="823">
        <v>70940</v>
      </c>
      <c r="E3476" s="968">
        <v>0</v>
      </c>
      <c r="F3476" s="829">
        <v>23510200</v>
      </c>
      <c r="G3476" s="829" t="s">
        <v>266</v>
      </c>
      <c r="H3476" s="972">
        <v>1000000</v>
      </c>
      <c r="I3476" s="972">
        <v>9000000</v>
      </c>
      <c r="J3476" s="972">
        <v>1000000</v>
      </c>
      <c r="K3476" s="1006">
        <f t="shared" si="373"/>
        <v>5000000</v>
      </c>
      <c r="L3476" s="830"/>
      <c r="M3476" s="826">
        <v>5000000</v>
      </c>
      <c r="N3476" s="830"/>
      <c r="O3476" s="830">
        <v>2000000</v>
      </c>
      <c r="P3476" s="830">
        <f>Q3476-O3476</f>
        <v>0</v>
      </c>
      <c r="Q3476" s="830">
        <v>2000000</v>
      </c>
      <c r="R3476" s="1068">
        <f t="shared" si="375"/>
        <v>3000000</v>
      </c>
      <c r="S3476" s="909"/>
      <c r="T3476" s="1104"/>
    </row>
    <row r="3477" spans="1:20" x14ac:dyDescent="0.25">
      <c r="A3477" s="858" t="s">
        <v>1684</v>
      </c>
      <c r="B3477" s="1010" t="s">
        <v>11</v>
      </c>
      <c r="C3477" s="822" t="s">
        <v>1346</v>
      </c>
      <c r="D3477" s="823">
        <v>70940</v>
      </c>
      <c r="E3477" s="968">
        <v>0</v>
      </c>
      <c r="F3477" s="829">
        <v>23510200</v>
      </c>
      <c r="G3477" s="829" t="s">
        <v>266</v>
      </c>
      <c r="H3477" s="972">
        <v>500000</v>
      </c>
      <c r="I3477" s="972">
        <v>1200000</v>
      </c>
      <c r="J3477" s="972">
        <v>500000</v>
      </c>
      <c r="K3477" s="1006">
        <f t="shared" si="373"/>
        <v>1200000</v>
      </c>
      <c r="L3477" s="830"/>
      <c r="M3477" s="826">
        <v>1200000</v>
      </c>
      <c r="N3477" s="830"/>
      <c r="O3477" s="830">
        <v>500000</v>
      </c>
      <c r="P3477" s="830">
        <f t="shared" ref="P3477:P3482" si="376">Q3477-O3477</f>
        <v>0</v>
      </c>
      <c r="Q3477" s="830">
        <v>500000</v>
      </c>
      <c r="R3477" s="1068">
        <f t="shared" si="375"/>
        <v>700000</v>
      </c>
      <c r="S3477" s="909"/>
      <c r="T3477" s="1104"/>
    </row>
    <row r="3478" spans="1:20" x14ac:dyDescent="0.25">
      <c r="A3478" s="858" t="s">
        <v>1684</v>
      </c>
      <c r="B3478" s="812" t="s">
        <v>13</v>
      </c>
      <c r="C3478" s="822" t="s">
        <v>14</v>
      </c>
      <c r="D3478" s="823">
        <v>70940</v>
      </c>
      <c r="E3478" s="968">
        <v>0</v>
      </c>
      <c r="F3478" s="829">
        <v>23510200</v>
      </c>
      <c r="G3478" s="829" t="s">
        <v>266</v>
      </c>
      <c r="H3478" s="972">
        <v>5000000</v>
      </c>
      <c r="I3478" s="972">
        <v>35000000</v>
      </c>
      <c r="J3478" s="972">
        <v>5000000</v>
      </c>
      <c r="K3478" s="1006">
        <f t="shared" si="373"/>
        <v>20000000</v>
      </c>
      <c r="L3478" s="830"/>
      <c r="M3478" s="826">
        <v>20000000</v>
      </c>
      <c r="N3478" s="830"/>
      <c r="O3478" s="830">
        <v>5000000</v>
      </c>
      <c r="P3478" s="830">
        <f t="shared" si="376"/>
        <v>0</v>
      </c>
      <c r="Q3478" s="830">
        <v>5000000</v>
      </c>
      <c r="R3478" s="1068">
        <f t="shared" si="375"/>
        <v>15000000</v>
      </c>
      <c r="S3478" s="909"/>
      <c r="T3478" s="1104"/>
    </row>
    <row r="3479" spans="1:20" x14ac:dyDescent="0.25">
      <c r="A3479" s="858" t="s">
        <v>1684</v>
      </c>
      <c r="B3479" s="822" t="s">
        <v>15</v>
      </c>
      <c r="C3479" s="822" t="s">
        <v>436</v>
      </c>
      <c r="D3479" s="823">
        <v>70940</v>
      </c>
      <c r="E3479" s="968">
        <v>0</v>
      </c>
      <c r="F3479" s="829">
        <v>23510200</v>
      </c>
      <c r="G3479" s="829" t="s">
        <v>266</v>
      </c>
      <c r="H3479" s="972"/>
      <c r="I3479" s="972">
        <v>1000000</v>
      </c>
      <c r="J3479" s="972"/>
      <c r="K3479" s="1006">
        <f t="shared" si="373"/>
        <v>1000000</v>
      </c>
      <c r="L3479" s="830"/>
      <c r="M3479" s="826">
        <v>1000000</v>
      </c>
      <c r="N3479" s="830"/>
      <c r="O3479" s="830">
        <v>500000</v>
      </c>
      <c r="P3479" s="830">
        <f t="shared" si="376"/>
        <v>0</v>
      </c>
      <c r="Q3479" s="830">
        <v>500000</v>
      </c>
      <c r="R3479" s="1068">
        <f t="shared" si="375"/>
        <v>500000</v>
      </c>
      <c r="S3479" s="909"/>
      <c r="T3479" s="1104"/>
    </row>
    <row r="3480" spans="1:20" x14ac:dyDescent="0.25">
      <c r="A3480" s="858" t="s">
        <v>1684</v>
      </c>
      <c r="B3480" s="822" t="s">
        <v>17</v>
      </c>
      <c r="C3480" s="822" t="s">
        <v>18</v>
      </c>
      <c r="D3480" s="823">
        <v>70940</v>
      </c>
      <c r="E3480" s="968">
        <v>0</v>
      </c>
      <c r="F3480" s="829">
        <v>23510200</v>
      </c>
      <c r="G3480" s="829" t="s">
        <v>266</v>
      </c>
      <c r="H3480" s="972">
        <v>1000000</v>
      </c>
      <c r="I3480" s="972">
        <v>2100000</v>
      </c>
      <c r="J3480" s="972">
        <v>1000000</v>
      </c>
      <c r="K3480" s="1006">
        <f t="shared" si="373"/>
        <v>2100000</v>
      </c>
      <c r="L3480" s="830"/>
      <c r="M3480" s="826">
        <v>2100000</v>
      </c>
      <c r="N3480" s="830"/>
      <c r="O3480" s="830">
        <v>1000000</v>
      </c>
      <c r="P3480" s="830">
        <f t="shared" si="376"/>
        <v>0</v>
      </c>
      <c r="Q3480" s="830">
        <v>1000000</v>
      </c>
      <c r="R3480" s="1068">
        <f t="shared" si="375"/>
        <v>1100000</v>
      </c>
      <c r="S3480" s="909"/>
      <c r="T3480" s="1104"/>
    </row>
    <row r="3481" spans="1:20" x14ac:dyDescent="0.25">
      <c r="A3481" s="858" t="s">
        <v>1684</v>
      </c>
      <c r="B3481" s="822" t="s">
        <v>19</v>
      </c>
      <c r="C3481" s="822" t="s">
        <v>20</v>
      </c>
      <c r="D3481" s="823">
        <v>70940</v>
      </c>
      <c r="E3481" s="968">
        <v>0</v>
      </c>
      <c r="F3481" s="829">
        <v>23510200</v>
      </c>
      <c r="G3481" s="829" t="s">
        <v>266</v>
      </c>
      <c r="H3481" s="972"/>
      <c r="I3481" s="972">
        <v>200000</v>
      </c>
      <c r="J3481" s="972"/>
      <c r="K3481" s="1006">
        <f t="shared" si="373"/>
        <v>200000</v>
      </c>
      <c r="L3481" s="830"/>
      <c r="M3481" s="826">
        <v>200000</v>
      </c>
      <c r="N3481" s="830"/>
      <c r="O3481" s="830"/>
      <c r="P3481" s="830">
        <f t="shared" si="376"/>
        <v>0</v>
      </c>
      <c r="Q3481" s="830">
        <v>0</v>
      </c>
      <c r="R3481" s="1068">
        <f t="shared" si="375"/>
        <v>200000</v>
      </c>
      <c r="S3481" s="909"/>
      <c r="T3481" s="1104"/>
    </row>
    <row r="3482" spans="1:20" x14ac:dyDescent="0.25">
      <c r="A3482" s="858" t="s">
        <v>1684</v>
      </c>
      <c r="B3482" s="822" t="s">
        <v>37</v>
      </c>
      <c r="C3482" s="822" t="s">
        <v>38</v>
      </c>
      <c r="D3482" s="823">
        <v>70940</v>
      </c>
      <c r="E3482" s="968">
        <v>0</v>
      </c>
      <c r="F3482" s="829">
        <v>23510200</v>
      </c>
      <c r="G3482" s="829" t="s">
        <v>266</v>
      </c>
      <c r="H3482" s="972">
        <v>500000</v>
      </c>
      <c r="I3482" s="972">
        <v>1200000</v>
      </c>
      <c r="J3482" s="972">
        <v>500000</v>
      </c>
      <c r="K3482" s="1006">
        <f t="shared" si="373"/>
        <v>1200000</v>
      </c>
      <c r="L3482" s="830"/>
      <c r="M3482" s="826">
        <v>1200000</v>
      </c>
      <c r="N3482" s="830"/>
      <c r="O3482" s="830"/>
      <c r="P3482" s="830">
        <f t="shared" si="376"/>
        <v>1000000</v>
      </c>
      <c r="Q3482" s="830">
        <v>1000000</v>
      </c>
      <c r="R3482" s="1068">
        <f t="shared" si="375"/>
        <v>200000</v>
      </c>
      <c r="S3482" s="909"/>
      <c r="T3482" s="1104"/>
    </row>
    <row r="3483" spans="1:20" x14ac:dyDescent="0.25">
      <c r="A3483" s="858" t="s">
        <v>1684</v>
      </c>
      <c r="B3483" s="860"/>
      <c r="C3483" s="833" t="s">
        <v>312</v>
      </c>
      <c r="D3483" s="834"/>
      <c r="E3483" s="946"/>
      <c r="F3483" s="834"/>
      <c r="G3483" s="834"/>
      <c r="H3483" s="1004">
        <f>SUM(H3473:H3482)</f>
        <v>8500000</v>
      </c>
      <c r="I3483" s="1004">
        <f>SUM(I3473:I3482)</f>
        <v>54000000</v>
      </c>
      <c r="J3483" s="1004">
        <f>SUM(J3473:J3482)</f>
        <v>8500000</v>
      </c>
      <c r="K3483" s="1004">
        <f>SUM(K3473:K3482)</f>
        <v>34500000</v>
      </c>
      <c r="L3483" s="837"/>
      <c r="M3483" s="838">
        <f>SUM(M3473:M3482)</f>
        <v>34500000</v>
      </c>
      <c r="N3483" s="837"/>
      <c r="O3483" s="959">
        <f>SUM(O3473:O3482)</f>
        <v>9000000</v>
      </c>
      <c r="P3483" s="959">
        <f>SUM(P3473:P3482)</f>
        <v>1500000</v>
      </c>
      <c r="Q3483" s="959">
        <f>SUM(Q3473:Q3482)</f>
        <v>10500000</v>
      </c>
      <c r="R3483" s="1093">
        <f t="shared" si="375"/>
        <v>24000000</v>
      </c>
      <c r="S3483" s="840"/>
      <c r="T3483" s="1106"/>
    </row>
    <row r="3484" spans="1:20" x14ac:dyDescent="0.25">
      <c r="A3484" s="858"/>
      <c r="C3484" s="842"/>
      <c r="D3484" s="843"/>
      <c r="E3484" s="948"/>
      <c r="F3484" s="843"/>
      <c r="G3484" s="843"/>
      <c r="H3484" s="895"/>
      <c r="I3484" s="895"/>
      <c r="J3484" s="895"/>
      <c r="K3484" s="895"/>
      <c r="L3484" s="846"/>
      <c r="M3484" s="847"/>
      <c r="N3484" s="846"/>
      <c r="O3484" s="847"/>
      <c r="P3484" s="847"/>
      <c r="Q3484" s="847"/>
      <c r="R3484" s="1082"/>
      <c r="S3484" s="848"/>
    </row>
    <row r="3485" spans="1:20" x14ac:dyDescent="0.25">
      <c r="A3485" s="858"/>
      <c r="C3485" s="842"/>
      <c r="D3485" s="843"/>
      <c r="E3485" s="948"/>
      <c r="F3485" s="843"/>
      <c r="G3485" s="843"/>
      <c r="H3485" s="895"/>
      <c r="I3485" s="895"/>
      <c r="J3485" s="895"/>
      <c r="K3485" s="895"/>
      <c r="L3485" s="846"/>
      <c r="M3485" s="847"/>
      <c r="N3485" s="846"/>
      <c r="O3485" s="847"/>
      <c r="P3485" s="847"/>
      <c r="Q3485" s="847"/>
      <c r="R3485" s="1082"/>
      <c r="S3485" s="848"/>
    </row>
    <row r="3486" spans="1:20" x14ac:dyDescent="0.25">
      <c r="A3486" s="858"/>
      <c r="C3486" s="842"/>
      <c r="D3486" s="843"/>
      <c r="E3486" s="948"/>
      <c r="F3486" s="843"/>
      <c r="G3486" s="843"/>
      <c r="H3486" s="895"/>
      <c r="I3486" s="895"/>
      <c r="J3486" s="895"/>
      <c r="K3486" s="895"/>
      <c r="L3486" s="846"/>
      <c r="M3486" s="847"/>
      <c r="N3486" s="846"/>
      <c r="O3486" s="847"/>
      <c r="P3486" s="847"/>
      <c r="Q3486" s="847"/>
      <c r="R3486" s="1082"/>
      <c r="S3486" s="848"/>
    </row>
    <row r="3487" spans="1:20" x14ac:dyDescent="0.25">
      <c r="C3487" s="842"/>
      <c r="D3487" s="843"/>
      <c r="E3487" s="948"/>
      <c r="F3487" s="843"/>
      <c r="G3487" s="843"/>
      <c r="H3487" s="895"/>
      <c r="I3487" s="895"/>
      <c r="J3487" s="895"/>
      <c r="K3487" s="895"/>
      <c r="L3487" s="846"/>
      <c r="M3487" s="847"/>
      <c r="N3487" s="846"/>
      <c r="O3487" s="846"/>
      <c r="P3487" s="846"/>
      <c r="Q3487" s="846"/>
      <c r="S3487" s="848"/>
    </row>
    <row r="3488" spans="1:20" x14ac:dyDescent="0.25">
      <c r="B3488" s="1238" t="s">
        <v>2129</v>
      </c>
      <c r="C3488" s="1238"/>
      <c r="D3488" s="1238"/>
      <c r="E3488" s="1238"/>
      <c r="F3488" s="1238"/>
      <c r="G3488" s="1238"/>
      <c r="H3488" s="1238"/>
      <c r="I3488" s="1238"/>
      <c r="J3488" s="1238"/>
      <c r="K3488" s="1238"/>
      <c r="L3488" s="1238"/>
      <c r="M3488" s="1238"/>
      <c r="N3488" s="1238"/>
      <c r="O3488" s="1238"/>
      <c r="P3488" s="1238"/>
      <c r="Q3488" s="1238"/>
      <c r="R3488" s="1238"/>
      <c r="S3488" s="1238"/>
    </row>
    <row r="3489" spans="1:20" x14ac:dyDescent="0.25">
      <c r="B3489" s="881" t="s">
        <v>1683</v>
      </c>
      <c r="C3489" s="882"/>
      <c r="D3489" s="883"/>
      <c r="E3489" s="883"/>
      <c r="F3489" s="883"/>
      <c r="G3489" s="883"/>
      <c r="H3489" s="884"/>
      <c r="I3489" s="884"/>
      <c r="J3489" s="884"/>
      <c r="K3489" s="884"/>
      <c r="L3489" s="884"/>
      <c r="M3489" s="885"/>
      <c r="N3489" s="884"/>
      <c r="O3489" s="884"/>
      <c r="P3489" s="884"/>
      <c r="Q3489" s="884"/>
      <c r="R3489" s="1074"/>
      <c r="S3489" s="886"/>
    </row>
    <row r="3490" spans="1:20" s="802" customFormat="1" ht="30" x14ac:dyDescent="0.25">
      <c r="B3490" s="1234" t="s">
        <v>970</v>
      </c>
      <c r="C3490" s="1239" t="s">
        <v>938</v>
      </c>
      <c r="D3490" s="1236" t="s">
        <v>1024</v>
      </c>
      <c r="E3490" s="1230" t="s">
        <v>1025</v>
      </c>
      <c r="F3490" s="1236" t="s">
        <v>1026</v>
      </c>
      <c r="G3490" s="1232" t="s">
        <v>1027</v>
      </c>
      <c r="H3490" s="803" t="s">
        <v>1862</v>
      </c>
      <c r="I3490" s="804" t="s">
        <v>1833</v>
      </c>
      <c r="J3490" s="803" t="s">
        <v>1862</v>
      </c>
      <c r="K3490" s="1228" t="s">
        <v>1948</v>
      </c>
      <c r="L3490" s="1228" t="s">
        <v>1947</v>
      </c>
      <c r="M3490" s="805" t="s">
        <v>1818</v>
      </c>
      <c r="N3490" s="1228" t="s">
        <v>1819</v>
      </c>
      <c r="O3490" s="806" t="s">
        <v>2115</v>
      </c>
      <c r="P3490" s="1090" t="s">
        <v>2135</v>
      </c>
      <c r="Q3490" s="1090" t="s">
        <v>2136</v>
      </c>
      <c r="R3490" s="1065" t="s">
        <v>2132</v>
      </c>
      <c r="S3490" s="807" t="s">
        <v>1850</v>
      </c>
      <c r="T3490" s="1110" t="s">
        <v>1028</v>
      </c>
    </row>
    <row r="3491" spans="1:20" s="802" customFormat="1" x14ac:dyDescent="0.25">
      <c r="B3491" s="1235"/>
      <c r="C3491" s="1240"/>
      <c r="D3491" s="1237"/>
      <c r="E3491" s="1231"/>
      <c r="F3491" s="1237"/>
      <c r="G3491" s="1233"/>
      <c r="H3491" s="808"/>
      <c r="I3491" s="808" t="s">
        <v>939</v>
      </c>
      <c r="J3491" s="808"/>
      <c r="K3491" s="1229"/>
      <c r="L3491" s="1229"/>
      <c r="M3491" s="809" t="s">
        <v>939</v>
      </c>
      <c r="N3491" s="1229"/>
      <c r="O3491" s="808" t="s">
        <v>939</v>
      </c>
      <c r="P3491" s="808" t="s">
        <v>939</v>
      </c>
      <c r="Q3491" s="808" t="s">
        <v>939</v>
      </c>
      <c r="R3491" s="1066" t="s">
        <v>939</v>
      </c>
      <c r="S3491" s="810"/>
      <c r="T3491" s="1102"/>
    </row>
    <row r="3492" spans="1:20" s="828" customFormat="1" x14ac:dyDescent="0.25">
      <c r="A3492" s="858" t="s">
        <v>1684</v>
      </c>
      <c r="B3492" s="890" t="s">
        <v>469</v>
      </c>
      <c r="C3492" s="822" t="s">
        <v>162</v>
      </c>
      <c r="D3492" s="823">
        <v>70940</v>
      </c>
      <c r="E3492" s="907">
        <v>0</v>
      </c>
      <c r="F3492" s="890" t="s">
        <v>354</v>
      </c>
      <c r="G3492" s="896" t="s">
        <v>235</v>
      </c>
      <c r="H3492" s="1053"/>
      <c r="I3492" s="1053">
        <v>2000000</v>
      </c>
      <c r="J3492" s="1053"/>
      <c r="K3492" s="1006">
        <f t="shared" ref="K3492:K3494" si="377">M3492-L3492</f>
        <v>2000000</v>
      </c>
      <c r="L3492" s="920"/>
      <c r="M3492" s="871">
        <v>2000000</v>
      </c>
      <c r="N3492" s="920"/>
      <c r="O3492" s="920"/>
      <c r="P3492" s="920"/>
      <c r="Q3492" s="920"/>
      <c r="R3492" s="1068">
        <f>M3492-Q3492</f>
        <v>2000000</v>
      </c>
      <c r="S3492" s="1150"/>
      <c r="T3492" s="975"/>
    </row>
    <row r="3493" spans="1:20" s="828" customFormat="1" ht="90" x14ac:dyDescent="0.25">
      <c r="A3493" s="858" t="s">
        <v>1684</v>
      </c>
      <c r="B3493" s="890" t="s">
        <v>467</v>
      </c>
      <c r="C3493" s="822" t="s">
        <v>163</v>
      </c>
      <c r="D3493" s="823">
        <v>70940</v>
      </c>
      <c r="E3493" s="907">
        <v>0</v>
      </c>
      <c r="F3493" s="890" t="s">
        <v>354</v>
      </c>
      <c r="G3493" s="896" t="s">
        <v>235</v>
      </c>
      <c r="H3493" s="1053">
        <v>1495000</v>
      </c>
      <c r="I3493" s="1053">
        <v>1500000</v>
      </c>
      <c r="J3493" s="1053">
        <v>1495000</v>
      </c>
      <c r="K3493" s="1006">
        <f t="shared" si="377"/>
        <v>5000000</v>
      </c>
      <c r="L3493" s="920"/>
      <c r="M3493" s="871">
        <v>5000000</v>
      </c>
      <c r="N3493" s="920"/>
      <c r="O3493" s="920">
        <v>1495000</v>
      </c>
      <c r="P3493" s="920">
        <f>Q3493-O3493</f>
        <v>0</v>
      </c>
      <c r="Q3493" s="920">
        <v>1495000</v>
      </c>
      <c r="R3493" s="1068">
        <f t="shared" ref="R3493:R3495" si="378">M3493-Q3493</f>
        <v>3505000</v>
      </c>
      <c r="S3493" s="1150"/>
      <c r="T3493" s="1131" t="s">
        <v>2206</v>
      </c>
    </row>
    <row r="3494" spans="1:20" s="828" customFormat="1" ht="60" x14ac:dyDescent="0.25">
      <c r="A3494" s="858" t="s">
        <v>1684</v>
      </c>
      <c r="B3494" s="890" t="s">
        <v>453</v>
      </c>
      <c r="C3494" s="822" t="s">
        <v>678</v>
      </c>
      <c r="D3494" s="823">
        <v>70940</v>
      </c>
      <c r="E3494" s="907">
        <v>0</v>
      </c>
      <c r="F3494" s="890" t="s">
        <v>354</v>
      </c>
      <c r="G3494" s="896" t="s">
        <v>235</v>
      </c>
      <c r="H3494" s="1054"/>
      <c r="I3494" s="1054">
        <v>300000000</v>
      </c>
      <c r="J3494" s="1054"/>
      <c r="K3494" s="1006">
        <f t="shared" si="377"/>
        <v>100000000</v>
      </c>
      <c r="L3494" s="871"/>
      <c r="M3494" s="871">
        <v>100000000</v>
      </c>
      <c r="N3494" s="871"/>
      <c r="O3494" s="871">
        <v>9952098</v>
      </c>
      <c r="P3494" s="871">
        <f>Q3494-O3494</f>
        <v>33250000.060000002</v>
      </c>
      <c r="Q3494" s="871">
        <v>43202098.060000002</v>
      </c>
      <c r="R3494" s="1068">
        <f t="shared" si="378"/>
        <v>56797901.939999998</v>
      </c>
      <c r="S3494" s="1150"/>
      <c r="T3494" s="1131" t="s">
        <v>2207</v>
      </c>
    </row>
    <row r="3495" spans="1:20" s="828" customFormat="1" x14ac:dyDescent="0.25">
      <c r="A3495" s="858" t="s">
        <v>1684</v>
      </c>
      <c r="B3495" s="1003"/>
      <c r="C3495" s="833" t="s">
        <v>26</v>
      </c>
      <c r="D3495" s="887"/>
      <c r="E3495" s="897"/>
      <c r="F3495" s="887"/>
      <c r="G3495" s="898"/>
      <c r="H3495" s="988">
        <f>SUM(H3492:H3494)</f>
        <v>1495000</v>
      </c>
      <c r="I3495" s="988">
        <f>SUM(I3492:I3494)</f>
        <v>303500000</v>
      </c>
      <c r="J3495" s="988">
        <f>SUM(J3492:J3494)</f>
        <v>1495000</v>
      </c>
      <c r="K3495" s="1007">
        <f>SUM(K3492:K3494)</f>
        <v>107000000</v>
      </c>
      <c r="L3495" s="768"/>
      <c r="M3495" s="768">
        <f>SUM(M3492:M3494)</f>
        <v>107000000</v>
      </c>
      <c r="N3495" s="768"/>
      <c r="O3495" s="899">
        <f>SUM(O3492:O3494)</f>
        <v>11447098</v>
      </c>
      <c r="P3495" s="899">
        <f>SUM(P3492:P3494)</f>
        <v>33250000.060000002</v>
      </c>
      <c r="Q3495" s="899">
        <f>SUM(Q3493:Q3494)</f>
        <v>44697098.060000002</v>
      </c>
      <c r="R3495" s="1093">
        <f t="shared" si="378"/>
        <v>62302901.939999998</v>
      </c>
      <c r="S3495" s="1135"/>
      <c r="T3495" s="1003"/>
    </row>
    <row r="3496" spans="1:20" s="828" customFormat="1" x14ac:dyDescent="0.25">
      <c r="C3496" s="842"/>
      <c r="D3496" s="888"/>
      <c r="E3496" s="902"/>
      <c r="F3496" s="888"/>
      <c r="G3496" s="903"/>
      <c r="H3496" s="924"/>
      <c r="I3496" s="924"/>
      <c r="J3496" s="924"/>
      <c r="K3496" s="924"/>
      <c r="L3496" s="771"/>
      <c r="M3496" s="771"/>
      <c r="N3496" s="771"/>
      <c r="O3496" s="771"/>
      <c r="P3496" s="771"/>
      <c r="Q3496" s="771"/>
      <c r="R3496" s="1075"/>
      <c r="S3496" s="904"/>
    </row>
    <row r="3497" spans="1:20" x14ac:dyDescent="0.25">
      <c r="B3497" s="1238" t="s">
        <v>2128</v>
      </c>
      <c r="C3497" s="1238"/>
      <c r="D3497" s="1238"/>
      <c r="E3497" s="1238"/>
      <c r="F3497" s="1238"/>
      <c r="G3497" s="1238"/>
      <c r="H3497" s="1238"/>
      <c r="I3497" s="1238"/>
      <c r="J3497" s="1238"/>
      <c r="K3497" s="1238"/>
      <c r="L3497" s="1238"/>
      <c r="M3497" s="1238"/>
      <c r="N3497" s="1238"/>
      <c r="O3497" s="1238"/>
      <c r="P3497" s="1238"/>
      <c r="Q3497" s="1238"/>
      <c r="R3497" s="1238"/>
      <c r="S3497" s="1238"/>
    </row>
    <row r="3498" spans="1:20" x14ac:dyDescent="0.25">
      <c r="B3498" s="881" t="s">
        <v>1696</v>
      </c>
      <c r="C3498" s="882"/>
      <c r="D3498" s="883"/>
      <c r="E3498" s="883"/>
      <c r="F3498" s="883"/>
      <c r="G3498" s="883"/>
      <c r="H3498" s="884"/>
      <c r="I3498" s="884"/>
      <c r="J3498" s="884"/>
      <c r="K3498" s="884"/>
      <c r="L3498" s="884"/>
      <c r="M3498" s="885"/>
      <c r="N3498" s="884"/>
      <c r="O3498" s="884"/>
      <c r="P3498" s="884"/>
      <c r="Q3498" s="884"/>
      <c r="R3498" s="1074"/>
      <c r="S3498" s="886"/>
    </row>
    <row r="3499" spans="1:20" s="802" customFormat="1" ht="30" x14ac:dyDescent="0.25">
      <c r="B3499" s="1234" t="s">
        <v>970</v>
      </c>
      <c r="C3499" s="1239" t="s">
        <v>938</v>
      </c>
      <c r="D3499" s="1236" t="s">
        <v>1024</v>
      </c>
      <c r="E3499" s="1230" t="s">
        <v>1025</v>
      </c>
      <c r="F3499" s="1236" t="s">
        <v>1026</v>
      </c>
      <c r="G3499" s="1232" t="s">
        <v>1027</v>
      </c>
      <c r="H3499" s="803" t="s">
        <v>1862</v>
      </c>
      <c r="I3499" s="804" t="s">
        <v>1833</v>
      </c>
      <c r="J3499" s="803" t="s">
        <v>1862</v>
      </c>
      <c r="K3499" s="1228" t="s">
        <v>1948</v>
      </c>
      <c r="L3499" s="1228" t="s">
        <v>1947</v>
      </c>
      <c r="M3499" s="805" t="s">
        <v>1818</v>
      </c>
      <c r="N3499" s="1228" t="s">
        <v>1819</v>
      </c>
      <c r="O3499" s="806" t="s">
        <v>2115</v>
      </c>
      <c r="P3499" s="1090" t="s">
        <v>2135</v>
      </c>
      <c r="Q3499" s="1090" t="s">
        <v>2136</v>
      </c>
      <c r="R3499" s="1065" t="s">
        <v>2132</v>
      </c>
      <c r="S3499" s="807" t="s">
        <v>1850</v>
      </c>
      <c r="T3499" s="1110" t="s">
        <v>1028</v>
      </c>
    </row>
    <row r="3500" spans="1:20" s="802" customFormat="1" x14ac:dyDescent="0.25">
      <c r="B3500" s="1235"/>
      <c r="C3500" s="1240"/>
      <c r="D3500" s="1237"/>
      <c r="E3500" s="1231"/>
      <c r="F3500" s="1237"/>
      <c r="G3500" s="1233"/>
      <c r="H3500" s="808"/>
      <c r="I3500" s="808" t="s">
        <v>939</v>
      </c>
      <c r="J3500" s="808"/>
      <c r="K3500" s="1229"/>
      <c r="L3500" s="1229"/>
      <c r="M3500" s="809" t="s">
        <v>939</v>
      </c>
      <c r="N3500" s="1229"/>
      <c r="O3500" s="808" t="s">
        <v>939</v>
      </c>
      <c r="P3500" s="808" t="s">
        <v>939</v>
      </c>
      <c r="Q3500" s="808" t="s">
        <v>939</v>
      </c>
      <c r="R3500" s="1066" t="s">
        <v>939</v>
      </c>
      <c r="S3500" s="810"/>
      <c r="T3500" s="1102"/>
    </row>
    <row r="3501" spans="1:20" x14ac:dyDescent="0.25">
      <c r="A3501" s="858" t="s">
        <v>1813</v>
      </c>
      <c r="B3501" s="825" t="s">
        <v>25</v>
      </c>
      <c r="C3501" s="822" t="s">
        <v>59</v>
      </c>
      <c r="D3501" s="829">
        <v>70941</v>
      </c>
      <c r="E3501" s="968">
        <v>0</v>
      </c>
      <c r="F3501" s="816">
        <v>23540000</v>
      </c>
      <c r="G3501" s="817" t="s">
        <v>266</v>
      </c>
      <c r="H3501" s="1006"/>
      <c r="I3501" s="1006">
        <v>300000</v>
      </c>
      <c r="J3501" s="1006"/>
      <c r="K3501" s="1006">
        <f t="shared" ref="K3501:K3508" si="379">M3501-L3501</f>
        <v>200000</v>
      </c>
      <c r="L3501" s="830"/>
      <c r="M3501" s="826">
        <v>200000</v>
      </c>
      <c r="N3501" s="830"/>
      <c r="O3501" s="830"/>
      <c r="P3501" s="830"/>
      <c r="Q3501" s="830"/>
      <c r="R3501" s="1068"/>
      <c r="S3501" s="820"/>
      <c r="T3501" s="1117"/>
    </row>
    <row r="3502" spans="1:20" x14ac:dyDescent="0.25">
      <c r="A3502" s="858" t="s">
        <v>1813</v>
      </c>
      <c r="B3502" s="812" t="s">
        <v>2</v>
      </c>
      <c r="C3502" s="822" t="s">
        <v>60</v>
      </c>
      <c r="D3502" s="829">
        <v>70941</v>
      </c>
      <c r="E3502" s="968">
        <v>0</v>
      </c>
      <c r="F3502" s="816">
        <v>23540000</v>
      </c>
      <c r="G3502" s="817" t="s">
        <v>266</v>
      </c>
      <c r="H3502" s="1006"/>
      <c r="I3502" s="1006">
        <v>200000</v>
      </c>
      <c r="J3502" s="1006"/>
      <c r="K3502" s="1006">
        <f t="shared" si="379"/>
        <v>200000</v>
      </c>
      <c r="L3502" s="830"/>
      <c r="M3502" s="826">
        <v>200000</v>
      </c>
      <c r="N3502" s="830"/>
      <c r="O3502" s="830"/>
      <c r="P3502" s="830"/>
      <c r="Q3502" s="830"/>
      <c r="R3502" s="1068"/>
      <c r="S3502" s="820"/>
      <c r="T3502" s="1104"/>
    </row>
    <row r="3503" spans="1:20" x14ac:dyDescent="0.25">
      <c r="A3503" s="858" t="s">
        <v>1813</v>
      </c>
      <c r="B3503" s="812" t="s">
        <v>3</v>
      </c>
      <c r="C3503" s="822" t="s">
        <v>4</v>
      </c>
      <c r="D3503" s="829">
        <v>70941</v>
      </c>
      <c r="E3503" s="968">
        <v>0</v>
      </c>
      <c r="F3503" s="816">
        <v>23540000</v>
      </c>
      <c r="G3503" s="817" t="s">
        <v>266</v>
      </c>
      <c r="H3503" s="1006"/>
      <c r="I3503" s="1006">
        <v>250000</v>
      </c>
      <c r="J3503" s="1006"/>
      <c r="K3503" s="1006">
        <f t="shared" si="379"/>
        <v>162000</v>
      </c>
      <c r="L3503" s="830"/>
      <c r="M3503" s="826">
        <v>162000</v>
      </c>
      <c r="N3503" s="830"/>
      <c r="O3503" s="830"/>
      <c r="P3503" s="830"/>
      <c r="Q3503" s="830"/>
      <c r="R3503" s="1068"/>
      <c r="S3503" s="820"/>
      <c r="T3503" s="1104"/>
    </row>
    <row r="3504" spans="1:20" x14ac:dyDescent="0.25">
      <c r="A3504" s="858" t="s">
        <v>1813</v>
      </c>
      <c r="B3504" s="812" t="s">
        <v>71</v>
      </c>
      <c r="C3504" s="822" t="s">
        <v>72</v>
      </c>
      <c r="D3504" s="829">
        <v>70941</v>
      </c>
      <c r="E3504" s="968">
        <v>0</v>
      </c>
      <c r="F3504" s="816">
        <v>23540000</v>
      </c>
      <c r="G3504" s="817" t="s">
        <v>266</v>
      </c>
      <c r="H3504" s="1006"/>
      <c r="I3504" s="1006">
        <v>200000</v>
      </c>
      <c r="J3504" s="1006"/>
      <c r="K3504" s="1006">
        <f t="shared" si="379"/>
        <v>200000</v>
      </c>
      <c r="L3504" s="830"/>
      <c r="M3504" s="826">
        <v>200000</v>
      </c>
      <c r="N3504" s="830"/>
      <c r="O3504" s="830"/>
      <c r="P3504" s="830"/>
      <c r="Q3504" s="830"/>
      <c r="R3504" s="1068"/>
      <c r="S3504" s="820"/>
      <c r="T3504" s="1104"/>
    </row>
    <row r="3505" spans="1:20" x14ac:dyDescent="0.25">
      <c r="A3505" s="858" t="s">
        <v>1813</v>
      </c>
      <c r="B3505" s="812" t="s">
        <v>32</v>
      </c>
      <c r="C3505" s="822" t="s">
        <v>440</v>
      </c>
      <c r="D3505" s="829">
        <v>70941</v>
      </c>
      <c r="E3505" s="968">
        <v>0</v>
      </c>
      <c r="F3505" s="816">
        <v>23540000</v>
      </c>
      <c r="G3505" s="817" t="s">
        <v>266</v>
      </c>
      <c r="H3505" s="1006"/>
      <c r="I3505" s="1006">
        <v>10000</v>
      </c>
      <c r="J3505" s="1006"/>
      <c r="K3505" s="1006">
        <f t="shared" si="379"/>
        <v>10000</v>
      </c>
      <c r="L3505" s="830"/>
      <c r="M3505" s="826">
        <v>10000</v>
      </c>
      <c r="N3505" s="830"/>
      <c r="O3505" s="830"/>
      <c r="P3505" s="830"/>
      <c r="Q3505" s="830"/>
      <c r="R3505" s="1068"/>
      <c r="S3505" s="820"/>
      <c r="T3505" s="1104"/>
    </row>
    <row r="3506" spans="1:20" x14ac:dyDescent="0.25">
      <c r="A3506" s="858" t="s">
        <v>1813</v>
      </c>
      <c r="B3506" s="812" t="s">
        <v>7</v>
      </c>
      <c r="C3506" s="822" t="s">
        <v>8</v>
      </c>
      <c r="D3506" s="829">
        <v>70941</v>
      </c>
      <c r="E3506" s="968">
        <v>0</v>
      </c>
      <c r="F3506" s="816">
        <v>23540000</v>
      </c>
      <c r="G3506" s="817" t="s">
        <v>266</v>
      </c>
      <c r="H3506" s="1006"/>
      <c r="I3506" s="1006">
        <v>135000</v>
      </c>
      <c r="J3506" s="1006"/>
      <c r="K3506" s="1006">
        <f t="shared" si="379"/>
        <v>135000</v>
      </c>
      <c r="L3506" s="830"/>
      <c r="M3506" s="826">
        <v>135000</v>
      </c>
      <c r="N3506" s="830"/>
      <c r="O3506" s="830"/>
      <c r="P3506" s="830"/>
      <c r="Q3506" s="830"/>
      <c r="R3506" s="1068"/>
      <c r="S3506" s="820"/>
      <c r="T3506" s="1104"/>
    </row>
    <row r="3507" spans="1:20" x14ac:dyDescent="0.25">
      <c r="A3507" s="858" t="s">
        <v>1813</v>
      </c>
      <c r="B3507" s="812" t="s">
        <v>19</v>
      </c>
      <c r="C3507" s="822" t="s">
        <v>20</v>
      </c>
      <c r="D3507" s="829">
        <v>70941</v>
      </c>
      <c r="E3507" s="968">
        <v>0</v>
      </c>
      <c r="F3507" s="816">
        <v>23540000</v>
      </c>
      <c r="G3507" s="817" t="s">
        <v>266</v>
      </c>
      <c r="H3507" s="1006"/>
      <c r="I3507" s="1006">
        <v>5000</v>
      </c>
      <c r="J3507" s="1006"/>
      <c r="K3507" s="1006">
        <f t="shared" si="379"/>
        <v>5000</v>
      </c>
      <c r="L3507" s="830"/>
      <c r="M3507" s="826">
        <v>5000</v>
      </c>
      <c r="N3507" s="830"/>
      <c r="O3507" s="830"/>
      <c r="P3507" s="830"/>
      <c r="Q3507" s="830"/>
      <c r="R3507" s="1068"/>
      <c r="S3507" s="820"/>
      <c r="T3507" s="1104"/>
    </row>
    <row r="3508" spans="1:20" x14ac:dyDescent="0.25">
      <c r="A3508" s="858" t="s">
        <v>1813</v>
      </c>
      <c r="B3508" s="812" t="s">
        <v>37</v>
      </c>
      <c r="C3508" s="822" t="s">
        <v>38</v>
      </c>
      <c r="D3508" s="829">
        <v>70941</v>
      </c>
      <c r="E3508" s="968">
        <v>0</v>
      </c>
      <c r="F3508" s="816">
        <v>23540000</v>
      </c>
      <c r="G3508" s="817" t="s">
        <v>266</v>
      </c>
      <c r="H3508" s="1006"/>
      <c r="I3508" s="1006">
        <v>100000</v>
      </c>
      <c r="J3508" s="1006"/>
      <c r="K3508" s="1006">
        <f t="shared" si="379"/>
        <v>100000</v>
      </c>
      <c r="L3508" s="830"/>
      <c r="M3508" s="826">
        <v>100000</v>
      </c>
      <c r="N3508" s="830"/>
      <c r="O3508" s="830"/>
      <c r="P3508" s="830"/>
      <c r="Q3508" s="830"/>
      <c r="R3508" s="1068"/>
      <c r="S3508" s="820"/>
      <c r="T3508" s="1104"/>
    </row>
    <row r="3509" spans="1:20" x14ac:dyDescent="0.25">
      <c r="A3509" s="858" t="s">
        <v>1813</v>
      </c>
      <c r="B3509" s="860"/>
      <c r="C3509" s="833" t="s">
        <v>312</v>
      </c>
      <c r="D3509" s="861"/>
      <c r="E3509" s="862"/>
      <c r="F3509" s="863"/>
      <c r="G3509" s="916"/>
      <c r="H3509" s="992"/>
      <c r="I3509" s="992">
        <f>SUM(I3501:I3508)</f>
        <v>1200000</v>
      </c>
      <c r="J3509" s="992"/>
      <c r="K3509" s="992">
        <f>SUM(K3501:K3508)</f>
        <v>1012000</v>
      </c>
      <c r="L3509" s="837"/>
      <c r="M3509" s="838">
        <f>SUM(M3501:M3508)</f>
        <v>1012000</v>
      </c>
      <c r="N3509" s="837"/>
      <c r="O3509" s="839"/>
      <c r="P3509" s="839"/>
      <c r="Q3509" s="839"/>
      <c r="R3509" s="1069"/>
      <c r="S3509" s="840"/>
      <c r="T3509" s="1106"/>
    </row>
    <row r="3510" spans="1:20" x14ac:dyDescent="0.25">
      <c r="B3510" s="1238" t="s">
        <v>2128</v>
      </c>
      <c r="C3510" s="1238"/>
      <c r="D3510" s="1238"/>
      <c r="E3510" s="1238"/>
      <c r="F3510" s="1238"/>
      <c r="G3510" s="1238"/>
      <c r="H3510" s="1238"/>
      <c r="I3510" s="1238"/>
      <c r="J3510" s="1238"/>
      <c r="K3510" s="1238"/>
      <c r="L3510" s="1238"/>
      <c r="M3510" s="1238"/>
      <c r="N3510" s="1238"/>
      <c r="O3510" s="1238"/>
      <c r="P3510" s="1238"/>
      <c r="Q3510" s="1238"/>
      <c r="R3510" s="1238"/>
      <c r="S3510" s="1238"/>
    </row>
    <row r="3511" spans="1:20" x14ac:dyDescent="0.25">
      <c r="B3511" s="881" t="s">
        <v>1695</v>
      </c>
      <c r="C3511" s="882"/>
      <c r="D3511" s="883"/>
      <c r="E3511" s="883"/>
      <c r="F3511" s="883"/>
      <c r="G3511" s="883"/>
      <c r="H3511" s="884"/>
      <c r="I3511" s="884"/>
      <c r="J3511" s="884"/>
      <c r="K3511" s="884"/>
      <c r="L3511" s="884"/>
      <c r="M3511" s="885"/>
      <c r="N3511" s="884"/>
      <c r="O3511" s="884"/>
      <c r="P3511" s="884"/>
      <c r="Q3511" s="884"/>
      <c r="R3511" s="1074"/>
      <c r="S3511" s="886"/>
    </row>
    <row r="3512" spans="1:20" s="802" customFormat="1" ht="30" x14ac:dyDescent="0.25">
      <c r="B3512" s="1234" t="s">
        <v>970</v>
      </c>
      <c r="C3512" s="1239" t="s">
        <v>938</v>
      </c>
      <c r="D3512" s="1236" t="s">
        <v>1024</v>
      </c>
      <c r="E3512" s="1230" t="s">
        <v>1025</v>
      </c>
      <c r="F3512" s="1236" t="s">
        <v>1026</v>
      </c>
      <c r="G3512" s="1232" t="s">
        <v>1027</v>
      </c>
      <c r="H3512" s="803" t="s">
        <v>1862</v>
      </c>
      <c r="I3512" s="804" t="s">
        <v>1833</v>
      </c>
      <c r="J3512" s="803" t="s">
        <v>1862</v>
      </c>
      <c r="K3512" s="1228" t="s">
        <v>1948</v>
      </c>
      <c r="L3512" s="1228" t="s">
        <v>1947</v>
      </c>
      <c r="M3512" s="805" t="s">
        <v>1818</v>
      </c>
      <c r="N3512" s="1228" t="s">
        <v>1819</v>
      </c>
      <c r="O3512" s="806" t="s">
        <v>2115</v>
      </c>
      <c r="P3512" s="1090" t="s">
        <v>2135</v>
      </c>
      <c r="Q3512" s="1090" t="s">
        <v>2136</v>
      </c>
      <c r="R3512" s="1065" t="s">
        <v>2132</v>
      </c>
      <c r="S3512" s="807" t="s">
        <v>1850</v>
      </c>
      <c r="T3512" s="1110" t="s">
        <v>1028</v>
      </c>
    </row>
    <row r="3513" spans="1:20" s="802" customFormat="1" x14ac:dyDescent="0.25">
      <c r="B3513" s="1235"/>
      <c r="C3513" s="1240"/>
      <c r="D3513" s="1237"/>
      <c r="E3513" s="1231"/>
      <c r="F3513" s="1237"/>
      <c r="G3513" s="1233"/>
      <c r="H3513" s="808"/>
      <c r="I3513" s="808" t="s">
        <v>939</v>
      </c>
      <c r="J3513" s="808"/>
      <c r="K3513" s="1229"/>
      <c r="L3513" s="1229"/>
      <c r="M3513" s="809" t="s">
        <v>939</v>
      </c>
      <c r="N3513" s="1229"/>
      <c r="O3513" s="808" t="s">
        <v>939</v>
      </c>
      <c r="P3513" s="808" t="s">
        <v>939</v>
      </c>
      <c r="Q3513" s="808" t="s">
        <v>939</v>
      </c>
      <c r="R3513" s="1066" t="s">
        <v>939</v>
      </c>
      <c r="S3513" s="810"/>
      <c r="T3513" s="1102"/>
    </row>
    <row r="3514" spans="1:20" x14ac:dyDescent="0.25">
      <c r="A3514" s="858" t="s">
        <v>1703</v>
      </c>
      <c r="B3514" s="812" t="s">
        <v>24</v>
      </c>
      <c r="C3514" s="813" t="s">
        <v>290</v>
      </c>
      <c r="D3514" s="814" t="s">
        <v>1</v>
      </c>
      <c r="E3514" s="968">
        <v>0</v>
      </c>
      <c r="F3514" s="816" t="s">
        <v>194</v>
      </c>
      <c r="G3514" s="817" t="s">
        <v>266</v>
      </c>
      <c r="H3514" s="1007">
        <v>163799563</v>
      </c>
      <c r="I3514" s="1007">
        <v>416425340</v>
      </c>
      <c r="J3514" s="1007">
        <v>163799563</v>
      </c>
      <c r="K3514" s="1007">
        <f t="shared" ref="K3514:K3527" si="380">M3514-L3514</f>
        <v>416425340</v>
      </c>
      <c r="L3514" s="818"/>
      <c r="M3514" s="819">
        <v>416425340</v>
      </c>
      <c r="N3514" s="818"/>
      <c r="O3514" s="818">
        <v>197967363</v>
      </c>
      <c r="P3514" s="818">
        <f>Q3514-O3514</f>
        <v>97170038.800000012</v>
      </c>
      <c r="Q3514" s="818">
        <v>295137401.80000001</v>
      </c>
      <c r="R3514" s="1068">
        <f>M3514-Q3514</f>
        <v>121287938.19999999</v>
      </c>
      <c r="S3514" s="909"/>
      <c r="T3514" s="1117"/>
    </row>
    <row r="3515" spans="1:20" x14ac:dyDescent="0.25">
      <c r="A3515" s="858" t="s">
        <v>1703</v>
      </c>
      <c r="B3515" s="812" t="s">
        <v>2</v>
      </c>
      <c r="C3515" s="822" t="s">
        <v>60</v>
      </c>
      <c r="D3515" s="829" t="s">
        <v>189</v>
      </c>
      <c r="E3515" s="824">
        <v>0</v>
      </c>
      <c r="F3515" s="816" t="s">
        <v>194</v>
      </c>
      <c r="G3515" s="817" t="s">
        <v>266</v>
      </c>
      <c r="H3515" s="1006"/>
      <c r="I3515" s="1006">
        <v>340000</v>
      </c>
      <c r="J3515" s="1006"/>
      <c r="K3515" s="1006">
        <f t="shared" si="380"/>
        <v>340000</v>
      </c>
      <c r="L3515" s="830"/>
      <c r="M3515" s="826">
        <v>340000</v>
      </c>
      <c r="N3515" s="830"/>
      <c r="O3515" s="830"/>
      <c r="P3515" s="830"/>
      <c r="Q3515" s="830"/>
      <c r="R3515" s="1068"/>
      <c r="S3515" s="820"/>
      <c r="T3515" s="1104"/>
    </row>
    <row r="3516" spans="1:20" x14ac:dyDescent="0.25">
      <c r="A3516" s="858" t="s">
        <v>1703</v>
      </c>
      <c r="B3516" s="812" t="s">
        <v>67</v>
      </c>
      <c r="C3516" s="822" t="s">
        <v>92</v>
      </c>
      <c r="D3516" s="829" t="s">
        <v>189</v>
      </c>
      <c r="E3516" s="824">
        <v>0</v>
      </c>
      <c r="F3516" s="816" t="s">
        <v>194</v>
      </c>
      <c r="G3516" s="817" t="s">
        <v>266</v>
      </c>
      <c r="H3516" s="1006"/>
      <c r="I3516" s="1006">
        <v>500000</v>
      </c>
      <c r="J3516" s="1006"/>
      <c r="K3516" s="1006">
        <f t="shared" si="380"/>
        <v>500000</v>
      </c>
      <c r="L3516" s="830"/>
      <c r="M3516" s="826">
        <v>500000</v>
      </c>
      <c r="N3516" s="830"/>
      <c r="O3516" s="830"/>
      <c r="P3516" s="830"/>
      <c r="Q3516" s="830"/>
      <c r="R3516" s="1068"/>
      <c r="S3516" s="820"/>
      <c r="T3516" s="1104"/>
    </row>
    <row r="3517" spans="1:20" x14ac:dyDescent="0.25">
      <c r="A3517" s="858" t="s">
        <v>1703</v>
      </c>
      <c r="B3517" s="812" t="s">
        <v>113</v>
      </c>
      <c r="C3517" s="822" t="s">
        <v>114</v>
      </c>
      <c r="D3517" s="829" t="s">
        <v>189</v>
      </c>
      <c r="E3517" s="824">
        <v>0</v>
      </c>
      <c r="F3517" s="816" t="s">
        <v>194</v>
      </c>
      <c r="G3517" s="817" t="s">
        <v>266</v>
      </c>
      <c r="H3517" s="1006"/>
      <c r="I3517" s="1006">
        <v>4000000</v>
      </c>
      <c r="J3517" s="1006"/>
      <c r="K3517" s="1006">
        <f t="shared" si="380"/>
        <v>4000000</v>
      </c>
      <c r="L3517" s="830"/>
      <c r="M3517" s="826">
        <v>4000000</v>
      </c>
      <c r="N3517" s="830"/>
      <c r="O3517" s="830"/>
      <c r="P3517" s="830"/>
      <c r="Q3517" s="830"/>
      <c r="R3517" s="1068"/>
      <c r="S3517" s="820"/>
      <c r="T3517" s="1104"/>
    </row>
    <row r="3518" spans="1:20" x14ac:dyDescent="0.25">
      <c r="A3518" s="858" t="s">
        <v>1703</v>
      </c>
      <c r="B3518" s="812" t="s">
        <v>3</v>
      </c>
      <c r="C3518" s="822" t="s">
        <v>4</v>
      </c>
      <c r="D3518" s="829" t="s">
        <v>189</v>
      </c>
      <c r="E3518" s="824">
        <v>0</v>
      </c>
      <c r="F3518" s="816" t="s">
        <v>194</v>
      </c>
      <c r="G3518" s="817" t="s">
        <v>266</v>
      </c>
      <c r="H3518" s="1006"/>
      <c r="I3518" s="1006">
        <v>400000</v>
      </c>
      <c r="J3518" s="1006"/>
      <c r="K3518" s="1006">
        <f t="shared" si="380"/>
        <v>400000</v>
      </c>
      <c r="L3518" s="830"/>
      <c r="M3518" s="826">
        <v>400000</v>
      </c>
      <c r="N3518" s="830"/>
      <c r="O3518" s="830"/>
      <c r="P3518" s="830"/>
      <c r="Q3518" s="830"/>
      <c r="R3518" s="1068"/>
      <c r="S3518" s="820"/>
      <c r="T3518" s="1104"/>
    </row>
    <row r="3519" spans="1:20" x14ac:dyDescent="0.25">
      <c r="A3519" s="858" t="s">
        <v>1703</v>
      </c>
      <c r="B3519" s="812" t="s">
        <v>97</v>
      </c>
      <c r="C3519" s="822" t="s">
        <v>98</v>
      </c>
      <c r="D3519" s="829" t="s">
        <v>189</v>
      </c>
      <c r="E3519" s="824">
        <v>0</v>
      </c>
      <c r="F3519" s="816" t="s">
        <v>194</v>
      </c>
      <c r="G3519" s="817" t="s">
        <v>266</v>
      </c>
      <c r="H3519" s="1006"/>
      <c r="I3519" s="1006">
        <v>60000</v>
      </c>
      <c r="J3519" s="1006"/>
      <c r="K3519" s="1006">
        <f t="shared" si="380"/>
        <v>60000</v>
      </c>
      <c r="L3519" s="830"/>
      <c r="M3519" s="826">
        <v>60000</v>
      </c>
      <c r="N3519" s="830"/>
      <c r="O3519" s="830"/>
      <c r="P3519" s="830"/>
      <c r="Q3519" s="830"/>
      <c r="R3519" s="1068"/>
      <c r="S3519" s="820"/>
      <c r="T3519" s="1104"/>
    </row>
    <row r="3520" spans="1:20" x14ac:dyDescent="0.25">
      <c r="A3520" s="858" t="s">
        <v>1703</v>
      </c>
      <c r="B3520" s="812" t="s">
        <v>52</v>
      </c>
      <c r="C3520" s="822" t="s">
        <v>53</v>
      </c>
      <c r="D3520" s="829" t="s">
        <v>189</v>
      </c>
      <c r="E3520" s="824">
        <v>0</v>
      </c>
      <c r="F3520" s="816" t="s">
        <v>194</v>
      </c>
      <c r="G3520" s="817" t="s">
        <v>266</v>
      </c>
      <c r="H3520" s="1006"/>
      <c r="I3520" s="1006">
        <v>225000</v>
      </c>
      <c r="J3520" s="1006"/>
      <c r="K3520" s="1006">
        <f t="shared" si="380"/>
        <v>225000</v>
      </c>
      <c r="L3520" s="830"/>
      <c r="M3520" s="826">
        <v>225000</v>
      </c>
      <c r="N3520" s="830"/>
      <c r="O3520" s="830"/>
      <c r="P3520" s="830"/>
      <c r="Q3520" s="830"/>
      <c r="R3520" s="1068"/>
      <c r="S3520" s="820"/>
      <c r="T3520" s="1104"/>
    </row>
    <row r="3521" spans="1:20" x14ac:dyDescent="0.25">
      <c r="A3521" s="858" t="s">
        <v>1703</v>
      </c>
      <c r="B3521" s="812" t="s">
        <v>106</v>
      </c>
      <c r="C3521" s="822" t="s">
        <v>107</v>
      </c>
      <c r="D3521" s="829" t="s">
        <v>189</v>
      </c>
      <c r="E3521" s="824">
        <v>0</v>
      </c>
      <c r="F3521" s="816" t="s">
        <v>194</v>
      </c>
      <c r="G3521" s="817" t="s">
        <v>266</v>
      </c>
      <c r="H3521" s="1006"/>
      <c r="I3521" s="1006">
        <v>300000</v>
      </c>
      <c r="J3521" s="1006"/>
      <c r="K3521" s="1006">
        <f t="shared" si="380"/>
        <v>300000</v>
      </c>
      <c r="L3521" s="830"/>
      <c r="M3521" s="826">
        <v>300000</v>
      </c>
      <c r="N3521" s="830"/>
      <c r="O3521" s="830"/>
      <c r="P3521" s="830"/>
      <c r="Q3521" s="830"/>
      <c r="R3521" s="1068"/>
      <c r="S3521" s="820"/>
      <c r="T3521" s="1104"/>
    </row>
    <row r="3522" spans="1:20" x14ac:dyDescent="0.25">
      <c r="A3522" s="858" t="s">
        <v>1703</v>
      </c>
      <c r="B3522" s="812" t="s">
        <v>5</v>
      </c>
      <c r="C3522" s="822" t="s">
        <v>6</v>
      </c>
      <c r="D3522" s="829" t="s">
        <v>189</v>
      </c>
      <c r="E3522" s="824">
        <v>0</v>
      </c>
      <c r="F3522" s="816" t="s">
        <v>194</v>
      </c>
      <c r="G3522" s="817" t="s">
        <v>266</v>
      </c>
      <c r="H3522" s="1006"/>
      <c r="I3522" s="1006">
        <v>5000000</v>
      </c>
      <c r="J3522" s="1006"/>
      <c r="K3522" s="1006">
        <f t="shared" si="380"/>
        <v>5000000</v>
      </c>
      <c r="L3522" s="830"/>
      <c r="M3522" s="826">
        <v>5000000</v>
      </c>
      <c r="N3522" s="830"/>
      <c r="O3522" s="830"/>
      <c r="P3522" s="830"/>
      <c r="Q3522" s="830"/>
      <c r="R3522" s="1068"/>
      <c r="S3522" s="820"/>
      <c r="T3522" s="1104"/>
    </row>
    <row r="3523" spans="1:20" x14ac:dyDescent="0.25">
      <c r="A3523" s="858" t="s">
        <v>1703</v>
      </c>
      <c r="B3523" s="812" t="s">
        <v>32</v>
      </c>
      <c r="C3523" s="822" t="s">
        <v>33</v>
      </c>
      <c r="D3523" s="829" t="s">
        <v>189</v>
      </c>
      <c r="E3523" s="824">
        <v>0</v>
      </c>
      <c r="F3523" s="816" t="s">
        <v>194</v>
      </c>
      <c r="G3523" s="817" t="s">
        <v>266</v>
      </c>
      <c r="H3523" s="1006"/>
      <c r="I3523" s="1006">
        <v>190000</v>
      </c>
      <c r="J3523" s="1006"/>
      <c r="K3523" s="1006">
        <f t="shared" si="380"/>
        <v>190000</v>
      </c>
      <c r="L3523" s="830"/>
      <c r="M3523" s="826">
        <v>190000</v>
      </c>
      <c r="N3523" s="830"/>
      <c r="O3523" s="830"/>
      <c r="P3523" s="830"/>
      <c r="Q3523" s="830"/>
      <c r="R3523" s="1068"/>
      <c r="S3523" s="820"/>
      <c r="T3523" s="1104"/>
    </row>
    <row r="3524" spans="1:20" x14ac:dyDescent="0.25">
      <c r="A3524" s="858" t="s">
        <v>1703</v>
      </c>
      <c r="B3524" s="812" t="s">
        <v>79</v>
      </c>
      <c r="C3524" s="822" t="s">
        <v>80</v>
      </c>
      <c r="D3524" s="829" t="s">
        <v>189</v>
      </c>
      <c r="E3524" s="824">
        <v>0</v>
      </c>
      <c r="F3524" s="816" t="s">
        <v>194</v>
      </c>
      <c r="G3524" s="817" t="s">
        <v>266</v>
      </c>
      <c r="H3524" s="1006"/>
      <c r="I3524" s="1006">
        <v>8000000</v>
      </c>
      <c r="J3524" s="1006"/>
      <c r="K3524" s="1006">
        <f t="shared" si="380"/>
        <v>6750000</v>
      </c>
      <c r="L3524" s="830"/>
      <c r="M3524" s="826">
        <v>6750000</v>
      </c>
      <c r="N3524" s="830"/>
      <c r="O3524" s="830">
        <v>1000000</v>
      </c>
      <c r="P3524" s="830">
        <f>Q3524-O3524</f>
        <v>375000</v>
      </c>
      <c r="Q3524" s="830">
        <v>1375000</v>
      </c>
      <c r="R3524" s="1068">
        <f t="shared" ref="R3524:R3528" si="381">M3524-Q3524</f>
        <v>5375000</v>
      </c>
      <c r="S3524" s="820"/>
      <c r="T3524" s="1104"/>
    </row>
    <row r="3525" spans="1:20" x14ac:dyDescent="0.25">
      <c r="A3525" s="858" t="s">
        <v>1703</v>
      </c>
      <c r="B3525" s="812" t="s">
        <v>15</v>
      </c>
      <c r="C3525" s="822" t="s">
        <v>436</v>
      </c>
      <c r="D3525" s="829" t="s">
        <v>189</v>
      </c>
      <c r="E3525" s="824">
        <v>0</v>
      </c>
      <c r="F3525" s="816" t="s">
        <v>194</v>
      </c>
      <c r="G3525" s="817" t="s">
        <v>266</v>
      </c>
      <c r="H3525" s="1006"/>
      <c r="I3525" s="1006">
        <v>425000</v>
      </c>
      <c r="J3525" s="1006"/>
      <c r="K3525" s="1006">
        <f t="shared" si="380"/>
        <v>425000</v>
      </c>
      <c r="L3525" s="830"/>
      <c r="M3525" s="826">
        <v>425000</v>
      </c>
      <c r="N3525" s="830"/>
      <c r="O3525" s="830"/>
      <c r="P3525" s="830"/>
      <c r="Q3525" s="830"/>
      <c r="R3525" s="1068"/>
      <c r="S3525" s="820"/>
      <c r="T3525" s="1104"/>
    </row>
    <row r="3526" spans="1:20" x14ac:dyDescent="0.25">
      <c r="A3526" s="858" t="s">
        <v>1703</v>
      </c>
      <c r="B3526" s="812" t="s">
        <v>17</v>
      </c>
      <c r="C3526" s="822" t="s">
        <v>18</v>
      </c>
      <c r="D3526" s="829" t="s">
        <v>189</v>
      </c>
      <c r="E3526" s="824">
        <v>0</v>
      </c>
      <c r="F3526" s="816" t="s">
        <v>194</v>
      </c>
      <c r="G3526" s="817" t="s">
        <v>266</v>
      </c>
      <c r="H3526" s="1006"/>
      <c r="I3526" s="1006">
        <v>500000</v>
      </c>
      <c r="J3526" s="1006"/>
      <c r="K3526" s="1006">
        <f t="shared" si="380"/>
        <v>500000</v>
      </c>
      <c r="L3526" s="830"/>
      <c r="M3526" s="826">
        <v>500000</v>
      </c>
      <c r="N3526" s="830"/>
      <c r="O3526" s="830"/>
      <c r="P3526" s="830"/>
      <c r="Q3526" s="830"/>
      <c r="R3526" s="1068"/>
      <c r="S3526" s="820"/>
      <c r="T3526" s="1104"/>
    </row>
    <row r="3527" spans="1:20" x14ac:dyDescent="0.25">
      <c r="A3527" s="858" t="s">
        <v>1703</v>
      </c>
      <c r="B3527" s="812" t="s">
        <v>19</v>
      </c>
      <c r="C3527" s="822" t="s">
        <v>20</v>
      </c>
      <c r="D3527" s="829" t="s">
        <v>189</v>
      </c>
      <c r="E3527" s="824">
        <v>0</v>
      </c>
      <c r="F3527" s="816" t="s">
        <v>194</v>
      </c>
      <c r="G3527" s="817" t="s">
        <v>266</v>
      </c>
      <c r="H3527" s="1006"/>
      <c r="I3527" s="1006">
        <v>60000</v>
      </c>
      <c r="J3527" s="1006"/>
      <c r="K3527" s="1006">
        <f t="shared" si="380"/>
        <v>60000</v>
      </c>
      <c r="L3527" s="830"/>
      <c r="M3527" s="826">
        <v>60000</v>
      </c>
      <c r="N3527" s="830"/>
      <c r="O3527" s="830"/>
      <c r="P3527" s="830"/>
      <c r="Q3527" s="830"/>
      <c r="R3527" s="1068"/>
      <c r="S3527" s="820"/>
      <c r="T3527" s="1104"/>
    </row>
    <row r="3528" spans="1:20" x14ac:dyDescent="0.25">
      <c r="A3528" s="858" t="s">
        <v>1703</v>
      </c>
      <c r="B3528" s="860"/>
      <c r="C3528" s="833" t="s">
        <v>312</v>
      </c>
      <c r="D3528" s="861"/>
      <c r="E3528" s="862"/>
      <c r="F3528" s="863"/>
      <c r="G3528" s="916"/>
      <c r="H3528" s="992">
        <v>875500</v>
      </c>
      <c r="I3528" s="992">
        <f>SUM(I3515:I3527)</f>
        <v>20000000</v>
      </c>
      <c r="J3528" s="992">
        <v>875500</v>
      </c>
      <c r="K3528" s="992">
        <f>SUM(K3515:K3527)</f>
        <v>18750000</v>
      </c>
      <c r="L3528" s="837"/>
      <c r="M3528" s="838">
        <f>SUM(M3515:M3527)</f>
        <v>18750000</v>
      </c>
      <c r="N3528" s="837"/>
      <c r="O3528" s="959">
        <f>SUM(O3515:O3527)</f>
        <v>1000000</v>
      </c>
      <c r="P3528" s="959">
        <f>SUM(P3515:P3527)</f>
        <v>375000</v>
      </c>
      <c r="Q3528" s="959">
        <f>SUM(Q3515:Q3527)</f>
        <v>1375000</v>
      </c>
      <c r="R3528" s="1093">
        <f t="shared" si="381"/>
        <v>17375000</v>
      </c>
      <c r="S3528" s="840"/>
      <c r="T3528" s="1106"/>
    </row>
    <row r="3529" spans="1:20" x14ac:dyDescent="0.25">
      <c r="B3529" s="841"/>
      <c r="C3529" s="842"/>
      <c r="D3529" s="843"/>
      <c r="E3529" s="844"/>
      <c r="F3529" s="845"/>
      <c r="G3529" s="917"/>
      <c r="H3529" s="922"/>
      <c r="I3529" s="922"/>
      <c r="J3529" s="922"/>
      <c r="K3529" s="922"/>
      <c r="L3529" s="846"/>
      <c r="M3529" s="847"/>
      <c r="N3529" s="846"/>
      <c r="O3529" s="846"/>
      <c r="P3529" s="846"/>
      <c r="Q3529" s="846"/>
      <c r="S3529" s="848"/>
    </row>
    <row r="3530" spans="1:20" x14ac:dyDescent="0.25">
      <c r="B3530" s="841"/>
      <c r="C3530" s="842"/>
      <c r="D3530" s="843"/>
      <c r="E3530" s="844"/>
      <c r="F3530" s="845"/>
      <c r="G3530" s="917"/>
      <c r="H3530" s="922"/>
      <c r="I3530" s="922"/>
      <c r="J3530" s="922"/>
      <c r="K3530" s="922"/>
      <c r="L3530" s="846"/>
      <c r="M3530" s="847"/>
      <c r="N3530" s="846"/>
      <c r="O3530" s="846"/>
      <c r="P3530" s="846"/>
      <c r="Q3530" s="846"/>
      <c r="S3530" s="848"/>
    </row>
    <row r="3531" spans="1:20" x14ac:dyDescent="0.25">
      <c r="B3531" s="1238" t="s">
        <v>2129</v>
      </c>
      <c r="C3531" s="1238"/>
      <c r="D3531" s="1238"/>
      <c r="E3531" s="1238"/>
      <c r="F3531" s="1238"/>
      <c r="G3531" s="1238"/>
      <c r="H3531" s="1238"/>
      <c r="I3531" s="1238"/>
      <c r="J3531" s="1238"/>
      <c r="K3531" s="1238"/>
      <c r="L3531" s="1238"/>
      <c r="M3531" s="1238"/>
      <c r="N3531" s="1238"/>
      <c r="O3531" s="1238"/>
      <c r="P3531" s="1238"/>
      <c r="Q3531" s="1238"/>
      <c r="R3531" s="1238"/>
      <c r="S3531" s="1238"/>
    </row>
    <row r="3532" spans="1:20" x14ac:dyDescent="0.25">
      <c r="B3532" s="881" t="s">
        <v>1695</v>
      </c>
      <c r="C3532" s="882"/>
      <c r="D3532" s="883"/>
      <c r="E3532" s="883"/>
      <c r="F3532" s="883"/>
      <c r="G3532" s="883"/>
      <c r="H3532" s="884"/>
      <c r="I3532" s="884"/>
      <c r="J3532" s="884"/>
      <c r="K3532" s="884"/>
      <c r="L3532" s="884"/>
      <c r="M3532" s="885"/>
      <c r="N3532" s="884"/>
      <c r="O3532" s="884"/>
      <c r="P3532" s="884"/>
      <c r="Q3532" s="884"/>
      <c r="R3532" s="1074"/>
      <c r="S3532" s="886"/>
    </row>
    <row r="3533" spans="1:20" s="802" customFormat="1" ht="30" x14ac:dyDescent="0.25">
      <c r="B3533" s="1234" t="s">
        <v>970</v>
      </c>
      <c r="C3533" s="1239" t="s">
        <v>938</v>
      </c>
      <c r="D3533" s="1236" t="s">
        <v>1024</v>
      </c>
      <c r="E3533" s="1230" t="s">
        <v>1025</v>
      </c>
      <c r="F3533" s="1236" t="s">
        <v>1026</v>
      </c>
      <c r="G3533" s="1232" t="s">
        <v>1027</v>
      </c>
      <c r="H3533" s="803" t="s">
        <v>1862</v>
      </c>
      <c r="I3533" s="804" t="s">
        <v>1833</v>
      </c>
      <c r="J3533" s="803" t="s">
        <v>1862</v>
      </c>
      <c r="K3533" s="1228" t="s">
        <v>1948</v>
      </c>
      <c r="L3533" s="1228" t="s">
        <v>1947</v>
      </c>
      <c r="M3533" s="805" t="s">
        <v>1818</v>
      </c>
      <c r="N3533" s="1228" t="s">
        <v>1819</v>
      </c>
      <c r="O3533" s="806" t="s">
        <v>2115</v>
      </c>
      <c r="P3533" s="1090" t="s">
        <v>2135</v>
      </c>
      <c r="Q3533" s="1090" t="s">
        <v>2136</v>
      </c>
      <c r="R3533" s="1065" t="s">
        <v>2132</v>
      </c>
      <c r="S3533" s="807" t="s">
        <v>1850</v>
      </c>
      <c r="T3533" s="1110" t="s">
        <v>1028</v>
      </c>
    </row>
    <row r="3534" spans="1:20" s="802" customFormat="1" x14ac:dyDescent="0.25">
      <c r="B3534" s="1235"/>
      <c r="C3534" s="1240"/>
      <c r="D3534" s="1237"/>
      <c r="E3534" s="1231"/>
      <c r="F3534" s="1237"/>
      <c r="G3534" s="1233"/>
      <c r="H3534" s="808"/>
      <c r="I3534" s="808" t="s">
        <v>939</v>
      </c>
      <c r="J3534" s="808"/>
      <c r="K3534" s="1229"/>
      <c r="L3534" s="1229"/>
      <c r="M3534" s="809" t="s">
        <v>939</v>
      </c>
      <c r="N3534" s="1229"/>
      <c r="O3534" s="808" t="s">
        <v>939</v>
      </c>
      <c r="P3534" s="808" t="s">
        <v>939</v>
      </c>
      <c r="Q3534" s="808" t="s">
        <v>939</v>
      </c>
      <c r="R3534" s="1066" t="s">
        <v>939</v>
      </c>
      <c r="S3534" s="810"/>
      <c r="T3534" s="1116"/>
    </row>
    <row r="3535" spans="1:20" s="828" customFormat="1" x14ac:dyDescent="0.25">
      <c r="A3535" s="858" t="s">
        <v>1703</v>
      </c>
      <c r="B3535" s="890" t="s">
        <v>332</v>
      </c>
      <c r="C3535" s="822" t="s">
        <v>333</v>
      </c>
      <c r="D3535" s="823" t="s">
        <v>189</v>
      </c>
      <c r="E3535" s="824">
        <v>0</v>
      </c>
      <c r="F3535" s="816" t="s">
        <v>194</v>
      </c>
      <c r="G3535" s="896" t="s">
        <v>235</v>
      </c>
      <c r="H3535" s="921">
        <v>0</v>
      </c>
      <c r="I3535" s="921">
        <v>90000000</v>
      </c>
      <c r="J3535" s="921">
        <v>0</v>
      </c>
      <c r="K3535" s="1006">
        <f t="shared" ref="K3535" si="382">M3535-L3535</f>
        <v>50000000</v>
      </c>
      <c r="L3535" s="871"/>
      <c r="M3535" s="871">
        <v>50000000</v>
      </c>
      <c r="N3535" s="871"/>
      <c r="O3535" s="871"/>
      <c r="P3535" s="871"/>
      <c r="Q3535" s="871"/>
      <c r="R3535" s="1068"/>
      <c r="S3535" s="827"/>
      <c r="T3535" s="822"/>
    </row>
    <row r="3536" spans="1:20" s="828" customFormat="1" x14ac:dyDescent="0.25">
      <c r="A3536" s="858" t="s">
        <v>1703</v>
      </c>
      <c r="B3536" s="887"/>
      <c r="C3536" s="833" t="s">
        <v>26</v>
      </c>
      <c r="D3536" s="887"/>
      <c r="E3536" s="897"/>
      <c r="F3536" s="887"/>
      <c r="G3536" s="898"/>
      <c r="H3536" s="1046">
        <f t="shared" ref="H3536" si="383">SUM(H3535:H3535)</f>
        <v>0</v>
      </c>
      <c r="I3536" s="1046">
        <f t="shared" ref="I3536:J3536" si="384">SUM(I3535:I3535)</f>
        <v>90000000</v>
      </c>
      <c r="J3536" s="1046">
        <f t="shared" si="384"/>
        <v>0</v>
      </c>
      <c r="K3536" s="1046">
        <f>SUM(K3535)</f>
        <v>50000000</v>
      </c>
      <c r="L3536" s="768"/>
      <c r="M3536" s="768">
        <f>SUM(M3535:M3535)</f>
        <v>50000000</v>
      </c>
      <c r="N3536" s="768"/>
      <c r="O3536" s="899"/>
      <c r="P3536" s="899"/>
      <c r="Q3536" s="899"/>
      <c r="R3536" s="1069"/>
      <c r="S3536" s="908"/>
      <c r="T3536" s="1003"/>
    </row>
    <row r="3537" spans="1:20" s="828" customFormat="1" x14ac:dyDescent="0.25">
      <c r="A3537" s="858"/>
      <c r="B3537" s="888"/>
      <c r="C3537" s="842"/>
      <c r="D3537" s="888"/>
      <c r="E3537" s="902"/>
      <c r="F3537" s="888"/>
      <c r="G3537" s="903"/>
      <c r="H3537" s="1050"/>
      <c r="I3537" s="1050"/>
      <c r="J3537" s="1050"/>
      <c r="K3537" s="1050"/>
      <c r="L3537" s="771"/>
      <c r="M3537" s="771"/>
      <c r="N3537" s="771"/>
      <c r="O3537" s="771"/>
      <c r="P3537" s="771"/>
      <c r="Q3537" s="771"/>
      <c r="R3537" s="1075"/>
      <c r="S3537" s="904"/>
    </row>
    <row r="3538" spans="1:20" s="828" customFormat="1" x14ac:dyDescent="0.25">
      <c r="A3538" s="858"/>
      <c r="B3538" s="888"/>
      <c r="C3538" s="842"/>
      <c r="D3538" s="888"/>
      <c r="E3538" s="902"/>
      <c r="F3538" s="888"/>
      <c r="G3538" s="903"/>
      <c r="H3538" s="1050"/>
      <c r="I3538" s="1050"/>
      <c r="J3538" s="1050"/>
      <c r="K3538" s="1050"/>
      <c r="L3538" s="771"/>
      <c r="M3538" s="771"/>
      <c r="N3538" s="771"/>
      <c r="O3538" s="771"/>
      <c r="P3538" s="771"/>
      <c r="Q3538" s="771"/>
      <c r="R3538" s="1075"/>
      <c r="S3538" s="904"/>
    </row>
    <row r="3539" spans="1:20" s="828" customFormat="1" x14ac:dyDescent="0.25">
      <c r="A3539" s="858"/>
      <c r="B3539" s="888"/>
      <c r="C3539" s="842"/>
      <c r="D3539" s="888"/>
      <c r="E3539" s="902"/>
      <c r="F3539" s="888"/>
      <c r="G3539" s="903"/>
      <c r="H3539" s="1050"/>
      <c r="I3539" s="1050"/>
      <c r="J3539" s="1050"/>
      <c r="K3539" s="1050"/>
      <c r="L3539" s="771"/>
      <c r="M3539" s="771"/>
      <c r="N3539" s="771"/>
      <c r="O3539" s="771"/>
      <c r="P3539" s="771"/>
      <c r="Q3539" s="771"/>
      <c r="R3539" s="1075"/>
      <c r="S3539" s="904"/>
    </row>
    <row r="3540" spans="1:20" s="828" customFormat="1" x14ac:dyDescent="0.25">
      <c r="A3540" s="858"/>
      <c r="B3540" s="888"/>
      <c r="C3540" s="842"/>
      <c r="D3540" s="888"/>
      <c r="E3540" s="902"/>
      <c r="F3540" s="888"/>
      <c r="G3540" s="903"/>
      <c r="H3540" s="1050"/>
      <c r="I3540" s="1050"/>
      <c r="J3540" s="1050"/>
      <c r="K3540" s="1050"/>
      <c r="L3540" s="771"/>
      <c r="M3540" s="771"/>
      <c r="N3540" s="771"/>
      <c r="O3540" s="771"/>
      <c r="P3540" s="771"/>
      <c r="Q3540" s="771"/>
      <c r="R3540" s="1075"/>
      <c r="S3540" s="904"/>
    </row>
    <row r="3541" spans="1:20" s="828" customFormat="1" x14ac:dyDescent="0.25">
      <c r="A3541" s="858"/>
      <c r="B3541" s="888"/>
      <c r="C3541" s="842"/>
      <c r="D3541" s="888"/>
      <c r="E3541" s="902"/>
      <c r="F3541" s="888"/>
      <c r="G3541" s="903"/>
      <c r="H3541" s="1050"/>
      <c r="I3541" s="1050"/>
      <c r="J3541" s="1050"/>
      <c r="K3541" s="1050"/>
      <c r="L3541" s="771"/>
      <c r="M3541" s="771"/>
      <c r="N3541" s="771"/>
      <c r="O3541" s="771"/>
      <c r="P3541" s="771"/>
      <c r="Q3541" s="771"/>
      <c r="R3541" s="1075"/>
      <c r="S3541" s="904"/>
    </row>
    <row r="3542" spans="1:20" s="828" customFormat="1" x14ac:dyDescent="0.25">
      <c r="A3542" s="858"/>
      <c r="B3542" s="888"/>
      <c r="C3542" s="842"/>
      <c r="D3542" s="888"/>
      <c r="E3542" s="902"/>
      <c r="F3542" s="888"/>
      <c r="G3542" s="903"/>
      <c r="H3542" s="1050"/>
      <c r="I3542" s="1050"/>
      <c r="J3542" s="1050"/>
      <c r="K3542" s="1050"/>
      <c r="L3542" s="771"/>
      <c r="M3542" s="771"/>
      <c r="N3542" s="771"/>
      <c r="O3542" s="771"/>
      <c r="P3542" s="771"/>
      <c r="Q3542" s="771"/>
      <c r="R3542" s="1075"/>
      <c r="S3542" s="904"/>
    </row>
    <row r="3543" spans="1:20" s="828" customFormat="1" x14ac:dyDescent="0.25">
      <c r="A3543" s="858"/>
      <c r="B3543" s="888"/>
      <c r="C3543" s="842"/>
      <c r="D3543" s="888"/>
      <c r="E3543" s="902"/>
      <c r="F3543" s="888"/>
      <c r="G3543" s="903"/>
      <c r="H3543" s="1050"/>
      <c r="I3543" s="1050"/>
      <c r="J3543" s="1050"/>
      <c r="K3543" s="1050"/>
      <c r="L3543" s="771"/>
      <c r="M3543" s="771"/>
      <c r="N3543" s="771"/>
      <c r="O3543" s="771"/>
      <c r="P3543" s="771"/>
      <c r="Q3543" s="771"/>
      <c r="R3543" s="1075"/>
      <c r="S3543" s="904"/>
    </row>
    <row r="3544" spans="1:20" s="828" customFormat="1" x14ac:dyDescent="0.25">
      <c r="A3544" s="858"/>
      <c r="B3544" s="888"/>
      <c r="C3544" s="842"/>
      <c r="D3544" s="888"/>
      <c r="E3544" s="902"/>
      <c r="F3544" s="888"/>
      <c r="G3544" s="903"/>
      <c r="H3544" s="1050"/>
      <c r="I3544" s="1050"/>
      <c r="J3544" s="1050"/>
      <c r="K3544" s="1050"/>
      <c r="L3544" s="771"/>
      <c r="M3544" s="771"/>
      <c r="N3544" s="771"/>
      <c r="O3544" s="771"/>
      <c r="P3544" s="771"/>
      <c r="Q3544" s="771"/>
      <c r="R3544" s="1075"/>
      <c r="S3544" s="904"/>
    </row>
    <row r="3545" spans="1:20" ht="13.5" customHeight="1" x14ac:dyDescent="0.25">
      <c r="B3545" s="1238" t="s">
        <v>2128</v>
      </c>
      <c r="C3545" s="1238"/>
      <c r="D3545" s="1238"/>
      <c r="E3545" s="1238"/>
      <c r="F3545" s="1238"/>
      <c r="G3545" s="1238"/>
      <c r="H3545" s="1238"/>
      <c r="I3545" s="1238"/>
      <c r="J3545" s="1238"/>
      <c r="K3545" s="1238"/>
      <c r="L3545" s="1238"/>
      <c r="M3545" s="1238"/>
      <c r="N3545" s="1238"/>
      <c r="O3545" s="1238"/>
      <c r="P3545" s="1238"/>
      <c r="Q3545" s="1238"/>
      <c r="R3545" s="1238"/>
      <c r="S3545" s="1238"/>
    </row>
    <row r="3546" spans="1:20" ht="13.5" customHeight="1" x14ac:dyDescent="0.25">
      <c r="B3546" s="881" t="s">
        <v>1694</v>
      </c>
      <c r="C3546" s="882"/>
      <c r="D3546" s="883"/>
      <c r="E3546" s="883"/>
      <c r="F3546" s="883"/>
      <c r="G3546" s="883"/>
      <c r="H3546" s="884"/>
      <c r="I3546" s="884"/>
      <c r="J3546" s="884"/>
      <c r="K3546" s="884"/>
      <c r="L3546" s="884"/>
      <c r="M3546" s="885"/>
      <c r="N3546" s="884"/>
      <c r="O3546" s="884"/>
      <c r="P3546" s="884"/>
      <c r="Q3546" s="884"/>
      <c r="R3546" s="1074"/>
      <c r="S3546" s="886"/>
    </row>
    <row r="3547" spans="1:20" s="802" customFormat="1" ht="27.6" customHeight="1" x14ac:dyDescent="0.25">
      <c r="B3547" s="1234" t="s">
        <v>970</v>
      </c>
      <c r="C3547" s="1239" t="s">
        <v>938</v>
      </c>
      <c r="D3547" s="1236" t="s">
        <v>1024</v>
      </c>
      <c r="E3547" s="1230" t="s">
        <v>1025</v>
      </c>
      <c r="F3547" s="1236" t="s">
        <v>1026</v>
      </c>
      <c r="G3547" s="1232" t="s">
        <v>1027</v>
      </c>
      <c r="H3547" s="803" t="s">
        <v>1862</v>
      </c>
      <c r="I3547" s="804" t="s">
        <v>1833</v>
      </c>
      <c r="J3547" s="803" t="s">
        <v>1862</v>
      </c>
      <c r="K3547" s="1228" t="s">
        <v>1948</v>
      </c>
      <c r="L3547" s="1228" t="s">
        <v>1947</v>
      </c>
      <c r="M3547" s="805" t="s">
        <v>1818</v>
      </c>
      <c r="N3547" s="1228" t="s">
        <v>1819</v>
      </c>
      <c r="O3547" s="806" t="s">
        <v>2115</v>
      </c>
      <c r="P3547" s="1090" t="s">
        <v>2135</v>
      </c>
      <c r="Q3547" s="1090" t="s">
        <v>2136</v>
      </c>
      <c r="R3547" s="1065" t="s">
        <v>2132</v>
      </c>
      <c r="S3547" s="807" t="s">
        <v>1850</v>
      </c>
      <c r="T3547" s="1110" t="s">
        <v>1028</v>
      </c>
    </row>
    <row r="3548" spans="1:20" s="802" customFormat="1" ht="12" customHeight="1" x14ac:dyDescent="0.25">
      <c r="B3548" s="1235"/>
      <c r="C3548" s="1240"/>
      <c r="D3548" s="1237"/>
      <c r="E3548" s="1231"/>
      <c r="F3548" s="1237"/>
      <c r="G3548" s="1233"/>
      <c r="H3548" s="808"/>
      <c r="I3548" s="808" t="s">
        <v>939</v>
      </c>
      <c r="J3548" s="808"/>
      <c r="K3548" s="1229"/>
      <c r="L3548" s="1229"/>
      <c r="M3548" s="809" t="s">
        <v>939</v>
      </c>
      <c r="N3548" s="1229"/>
      <c r="O3548" s="808" t="s">
        <v>939</v>
      </c>
      <c r="P3548" s="808" t="s">
        <v>939</v>
      </c>
      <c r="Q3548" s="808" t="s">
        <v>939</v>
      </c>
      <c r="R3548" s="1066" t="s">
        <v>939</v>
      </c>
      <c r="S3548" s="810"/>
      <c r="T3548" s="1102"/>
    </row>
    <row r="3549" spans="1:20" ht="13.15" customHeight="1" x14ac:dyDescent="0.25">
      <c r="A3549" s="858" t="s">
        <v>1702</v>
      </c>
      <c r="B3549" s="1028" t="s">
        <v>24</v>
      </c>
      <c r="C3549" s="997" t="s">
        <v>290</v>
      </c>
      <c r="D3549" s="1048" t="s">
        <v>1</v>
      </c>
      <c r="E3549" s="999">
        <v>0</v>
      </c>
      <c r="F3549" s="1029" t="s">
        <v>27</v>
      </c>
      <c r="G3549" s="1030" t="s">
        <v>266</v>
      </c>
      <c r="H3549" s="1049">
        <v>853051989</v>
      </c>
      <c r="I3549" s="1049">
        <v>2413685650</v>
      </c>
      <c r="J3549" s="1049">
        <v>853051989</v>
      </c>
      <c r="K3549" s="1007">
        <f t="shared" ref="K3549:K3579" si="385">M3549-L3549</f>
        <v>2163685650</v>
      </c>
      <c r="L3549" s="1000"/>
      <c r="M3549" s="1001">
        <v>2163685650</v>
      </c>
      <c r="N3549" s="1000"/>
      <c r="O3549" s="1000">
        <v>1011856544</v>
      </c>
      <c r="P3549" s="818">
        <f>Q3549-O3549</f>
        <v>529688486.9000001</v>
      </c>
      <c r="Q3549" s="818">
        <v>1541545030.9000001</v>
      </c>
      <c r="R3549" s="1068">
        <f>M3549-Q3549</f>
        <v>622140619.0999999</v>
      </c>
      <c r="S3549" s="1018"/>
      <c r="T3549" s="1117"/>
    </row>
    <row r="3550" spans="1:20" ht="13.15" customHeight="1" x14ac:dyDescent="0.25">
      <c r="A3550" s="858" t="s">
        <v>1702</v>
      </c>
      <c r="B3550" s="825" t="s">
        <v>25</v>
      </c>
      <c r="C3550" s="822" t="s">
        <v>59</v>
      </c>
      <c r="D3550" s="829" t="s">
        <v>165</v>
      </c>
      <c r="E3550" s="968">
        <v>0</v>
      </c>
      <c r="F3550" s="816" t="s">
        <v>27</v>
      </c>
      <c r="G3550" s="817" t="s">
        <v>266</v>
      </c>
      <c r="H3550" s="1006"/>
      <c r="I3550" s="1006">
        <v>21750000</v>
      </c>
      <c r="J3550" s="1006"/>
      <c r="K3550" s="1006">
        <f t="shared" si="385"/>
        <v>11750000</v>
      </c>
      <c r="L3550" s="830"/>
      <c r="M3550" s="826">
        <v>11750000</v>
      </c>
      <c r="N3550" s="830"/>
      <c r="O3550" s="830">
        <v>10000000</v>
      </c>
      <c r="P3550" s="830"/>
      <c r="Q3550" s="830">
        <v>10000000</v>
      </c>
      <c r="R3550" s="1068">
        <f t="shared" ref="R3550:R3580" si="386">M3550-Q3550</f>
        <v>1750000</v>
      </c>
      <c r="S3550" s="820"/>
      <c r="T3550" s="1104"/>
    </row>
    <row r="3551" spans="1:20" ht="13.15" customHeight="1" x14ac:dyDescent="0.25">
      <c r="A3551" s="858" t="s">
        <v>1702</v>
      </c>
      <c r="B3551" s="812" t="s">
        <v>2</v>
      </c>
      <c r="C3551" s="822" t="s">
        <v>60</v>
      </c>
      <c r="D3551" s="829" t="s">
        <v>165</v>
      </c>
      <c r="E3551" s="968">
        <v>0</v>
      </c>
      <c r="F3551" s="816" t="s">
        <v>27</v>
      </c>
      <c r="G3551" s="817" t="s">
        <v>266</v>
      </c>
      <c r="H3551" s="1006"/>
      <c r="I3551" s="1006">
        <v>30130000</v>
      </c>
      <c r="J3551" s="1006"/>
      <c r="K3551" s="1006">
        <f t="shared" si="385"/>
        <v>6130000</v>
      </c>
      <c r="L3551" s="830"/>
      <c r="M3551" s="826">
        <v>6130000</v>
      </c>
      <c r="N3551" s="830"/>
      <c r="O3551" s="830"/>
      <c r="P3551" s="830">
        <f>Q3551-O3551</f>
        <v>0</v>
      </c>
      <c r="Q3551" s="830"/>
      <c r="R3551" s="1068">
        <f t="shared" si="386"/>
        <v>6130000</v>
      </c>
      <c r="S3551" s="820"/>
      <c r="T3551" s="1104"/>
    </row>
    <row r="3552" spans="1:20" ht="13.15" customHeight="1" x14ac:dyDescent="0.25">
      <c r="A3552" s="858" t="s">
        <v>1702</v>
      </c>
      <c r="B3552" s="812" t="s">
        <v>67</v>
      </c>
      <c r="C3552" s="822" t="s">
        <v>92</v>
      </c>
      <c r="D3552" s="829" t="s">
        <v>165</v>
      </c>
      <c r="E3552" s="968">
        <v>0</v>
      </c>
      <c r="F3552" s="816" t="s">
        <v>27</v>
      </c>
      <c r="G3552" s="817" t="s">
        <v>266</v>
      </c>
      <c r="H3552" s="1006"/>
      <c r="I3552" s="1006">
        <v>4975000</v>
      </c>
      <c r="J3552" s="1006"/>
      <c r="K3552" s="1006">
        <f t="shared" si="385"/>
        <v>2975000</v>
      </c>
      <c r="L3552" s="830"/>
      <c r="M3552" s="826">
        <v>2975000</v>
      </c>
      <c r="N3552" s="830"/>
      <c r="O3552" s="830"/>
      <c r="P3552" s="830">
        <f t="shared" ref="P3552:P3579" si="387">Q3552-O3552</f>
        <v>0</v>
      </c>
      <c r="Q3552" s="830"/>
      <c r="R3552" s="1068">
        <f t="shared" si="386"/>
        <v>2975000</v>
      </c>
      <c r="S3552" s="820"/>
      <c r="T3552" s="1104"/>
    </row>
    <row r="3553" spans="1:20" ht="13.15" customHeight="1" x14ac:dyDescent="0.25">
      <c r="A3553" s="858" t="s">
        <v>1702</v>
      </c>
      <c r="B3553" s="812" t="s">
        <v>113</v>
      </c>
      <c r="C3553" s="822" t="s">
        <v>114</v>
      </c>
      <c r="D3553" s="829" t="s">
        <v>165</v>
      </c>
      <c r="E3553" s="968">
        <v>0</v>
      </c>
      <c r="F3553" s="816" t="s">
        <v>27</v>
      </c>
      <c r="G3553" s="817" t="s">
        <v>266</v>
      </c>
      <c r="H3553" s="1006"/>
      <c r="I3553" s="1006">
        <v>2000000</v>
      </c>
      <c r="J3553" s="1006"/>
      <c r="K3553" s="1006">
        <f t="shared" si="385"/>
        <v>1000000</v>
      </c>
      <c r="L3553" s="830"/>
      <c r="M3553" s="826">
        <v>1000000</v>
      </c>
      <c r="N3553" s="830"/>
      <c r="O3553" s="830"/>
      <c r="P3553" s="830">
        <f t="shared" si="387"/>
        <v>0</v>
      </c>
      <c r="Q3553" s="830"/>
      <c r="R3553" s="1068">
        <f t="shared" si="386"/>
        <v>1000000</v>
      </c>
      <c r="S3553" s="820"/>
      <c r="T3553" s="1104"/>
    </row>
    <row r="3554" spans="1:20" ht="13.15" customHeight="1" x14ac:dyDescent="0.25">
      <c r="A3554" s="858" t="s">
        <v>1702</v>
      </c>
      <c r="B3554" s="812" t="s">
        <v>167</v>
      </c>
      <c r="C3554" s="822" t="s">
        <v>168</v>
      </c>
      <c r="D3554" s="829" t="s">
        <v>165</v>
      </c>
      <c r="E3554" s="968">
        <v>0</v>
      </c>
      <c r="F3554" s="816" t="s">
        <v>27</v>
      </c>
      <c r="G3554" s="817" t="s">
        <v>266</v>
      </c>
      <c r="H3554" s="1006"/>
      <c r="I3554" s="1006">
        <v>200000</v>
      </c>
      <c r="J3554" s="1006"/>
      <c r="K3554" s="1006">
        <f t="shared" si="385"/>
        <v>200000</v>
      </c>
      <c r="L3554" s="830"/>
      <c r="M3554" s="826">
        <v>200000</v>
      </c>
      <c r="N3554" s="830"/>
      <c r="O3554" s="830"/>
      <c r="P3554" s="830">
        <f t="shared" si="387"/>
        <v>0</v>
      </c>
      <c r="Q3554" s="830"/>
      <c r="R3554" s="1068">
        <f t="shared" si="386"/>
        <v>200000</v>
      </c>
      <c r="S3554" s="820"/>
      <c r="T3554" s="1104"/>
    </row>
    <row r="3555" spans="1:20" ht="13.15" customHeight="1" x14ac:dyDescent="0.25">
      <c r="A3555" s="858" t="s">
        <v>1702</v>
      </c>
      <c r="B3555" s="812" t="s">
        <v>169</v>
      </c>
      <c r="C3555" s="822" t="s">
        <v>170</v>
      </c>
      <c r="D3555" s="829" t="s">
        <v>165</v>
      </c>
      <c r="E3555" s="968">
        <v>0</v>
      </c>
      <c r="F3555" s="816" t="s">
        <v>27</v>
      </c>
      <c r="G3555" s="817" t="s">
        <v>266</v>
      </c>
      <c r="H3555" s="1006"/>
      <c r="I3555" s="1006">
        <v>500000</v>
      </c>
      <c r="J3555" s="1006"/>
      <c r="K3555" s="1006">
        <f t="shared" si="385"/>
        <v>500000</v>
      </c>
      <c r="L3555" s="830"/>
      <c r="M3555" s="826">
        <v>500000</v>
      </c>
      <c r="N3555" s="830"/>
      <c r="O3555" s="830"/>
      <c r="P3555" s="830">
        <f t="shared" si="387"/>
        <v>0</v>
      </c>
      <c r="Q3555" s="830"/>
      <c r="R3555" s="1068">
        <f t="shared" si="386"/>
        <v>500000</v>
      </c>
      <c r="S3555" s="820"/>
      <c r="T3555" s="1104"/>
    </row>
    <row r="3556" spans="1:20" ht="13.15" customHeight="1" x14ac:dyDescent="0.25">
      <c r="A3556" s="858" t="s">
        <v>1702</v>
      </c>
      <c r="B3556" s="812" t="s">
        <v>3</v>
      </c>
      <c r="C3556" s="822" t="s">
        <v>4</v>
      </c>
      <c r="D3556" s="829" t="s">
        <v>165</v>
      </c>
      <c r="E3556" s="968">
        <v>0</v>
      </c>
      <c r="F3556" s="816" t="s">
        <v>27</v>
      </c>
      <c r="G3556" s="817" t="s">
        <v>266</v>
      </c>
      <c r="H3556" s="1006"/>
      <c r="I3556" s="1006">
        <v>15125000</v>
      </c>
      <c r="J3556" s="1006"/>
      <c r="K3556" s="1006">
        <f t="shared" si="385"/>
        <v>10125000</v>
      </c>
      <c r="L3556" s="920"/>
      <c r="M3556" s="871">
        <v>10125000</v>
      </c>
      <c r="N3556" s="920"/>
      <c r="O3556" s="920">
        <v>10000000</v>
      </c>
      <c r="P3556" s="830">
        <f t="shared" si="387"/>
        <v>0</v>
      </c>
      <c r="Q3556" s="920">
        <v>10000000</v>
      </c>
      <c r="R3556" s="1068">
        <f t="shared" si="386"/>
        <v>125000</v>
      </c>
      <c r="S3556" s="820"/>
      <c r="T3556" s="1104"/>
    </row>
    <row r="3557" spans="1:20" ht="13.15" customHeight="1" x14ac:dyDescent="0.25">
      <c r="A3557" s="858" t="s">
        <v>1702</v>
      </c>
      <c r="B3557" s="812" t="s">
        <v>85</v>
      </c>
      <c r="C3557" s="822" t="s">
        <v>86</v>
      </c>
      <c r="D3557" s="829" t="s">
        <v>165</v>
      </c>
      <c r="E3557" s="968">
        <v>0</v>
      </c>
      <c r="F3557" s="816" t="s">
        <v>27</v>
      </c>
      <c r="G3557" s="817" t="s">
        <v>266</v>
      </c>
      <c r="H3557" s="1006"/>
      <c r="I3557" s="1006">
        <v>3000000</v>
      </c>
      <c r="J3557" s="1006"/>
      <c r="K3557" s="1006">
        <f t="shared" si="385"/>
        <v>2000000</v>
      </c>
      <c r="L3557" s="830"/>
      <c r="M3557" s="826">
        <v>2000000</v>
      </c>
      <c r="N3557" s="830"/>
      <c r="O3557" s="830"/>
      <c r="P3557" s="830">
        <f t="shared" si="387"/>
        <v>0</v>
      </c>
      <c r="Q3557" s="830"/>
      <c r="R3557" s="1068">
        <f t="shared" si="386"/>
        <v>2000000</v>
      </c>
      <c r="S3557" s="820"/>
      <c r="T3557" s="1104"/>
    </row>
    <row r="3558" spans="1:20" ht="13.15" customHeight="1" x14ac:dyDescent="0.25">
      <c r="A3558" s="858" t="s">
        <v>1702</v>
      </c>
      <c r="B3558" s="812" t="s">
        <v>97</v>
      </c>
      <c r="C3558" s="822" t="s">
        <v>98</v>
      </c>
      <c r="D3558" s="829" t="s">
        <v>165</v>
      </c>
      <c r="E3558" s="968">
        <v>0</v>
      </c>
      <c r="F3558" s="816" t="s">
        <v>27</v>
      </c>
      <c r="G3558" s="817" t="s">
        <v>266</v>
      </c>
      <c r="H3558" s="1006"/>
      <c r="I3558" s="1006">
        <v>787500</v>
      </c>
      <c r="J3558" s="1006"/>
      <c r="K3558" s="1006">
        <f t="shared" si="385"/>
        <v>787500</v>
      </c>
      <c r="L3558" s="830"/>
      <c r="M3558" s="826">
        <v>787500</v>
      </c>
      <c r="N3558" s="830"/>
      <c r="O3558" s="830"/>
      <c r="P3558" s="830">
        <f t="shared" si="387"/>
        <v>0</v>
      </c>
      <c r="Q3558" s="830"/>
      <c r="R3558" s="1068">
        <f t="shared" si="386"/>
        <v>787500</v>
      </c>
      <c r="S3558" s="820"/>
      <c r="T3558" s="1104"/>
    </row>
    <row r="3559" spans="1:20" ht="13.15" customHeight="1" x14ac:dyDescent="0.25">
      <c r="A3559" s="858" t="s">
        <v>1702</v>
      </c>
      <c r="B3559" s="812" t="s">
        <v>52</v>
      </c>
      <c r="C3559" s="822" t="s">
        <v>53</v>
      </c>
      <c r="D3559" s="829" t="s">
        <v>165</v>
      </c>
      <c r="E3559" s="968">
        <v>0</v>
      </c>
      <c r="F3559" s="816" t="s">
        <v>27</v>
      </c>
      <c r="G3559" s="817" t="s">
        <v>266</v>
      </c>
      <c r="H3559" s="1006"/>
      <c r="I3559" s="1006">
        <v>15000000</v>
      </c>
      <c r="J3559" s="1006"/>
      <c r="K3559" s="1006">
        <f t="shared" si="385"/>
        <v>10000000</v>
      </c>
      <c r="L3559" s="830"/>
      <c r="M3559" s="826">
        <v>10000000</v>
      </c>
      <c r="N3559" s="830"/>
      <c r="O3559" s="830">
        <v>5000000</v>
      </c>
      <c r="P3559" s="830">
        <f t="shared" si="387"/>
        <v>0</v>
      </c>
      <c r="Q3559" s="830">
        <v>5000000</v>
      </c>
      <c r="R3559" s="1068">
        <f t="shared" si="386"/>
        <v>5000000</v>
      </c>
      <c r="S3559" s="820"/>
      <c r="T3559" s="1104"/>
    </row>
    <row r="3560" spans="1:20" ht="13.15" customHeight="1" x14ac:dyDescent="0.25">
      <c r="A3560" s="858" t="s">
        <v>1702</v>
      </c>
      <c r="B3560" s="812" t="s">
        <v>5</v>
      </c>
      <c r="C3560" s="822" t="s">
        <v>6</v>
      </c>
      <c r="D3560" s="829" t="s">
        <v>165</v>
      </c>
      <c r="E3560" s="968">
        <v>0</v>
      </c>
      <c r="F3560" s="816" t="s">
        <v>27</v>
      </c>
      <c r="G3560" s="817" t="s">
        <v>266</v>
      </c>
      <c r="H3560" s="1006"/>
      <c r="I3560" s="1006">
        <v>3625000</v>
      </c>
      <c r="J3560" s="1006"/>
      <c r="K3560" s="1006">
        <f t="shared" si="385"/>
        <v>3625000</v>
      </c>
      <c r="L3560" s="830"/>
      <c r="M3560" s="826">
        <v>3625000</v>
      </c>
      <c r="N3560" s="830"/>
      <c r="O3560" s="830"/>
      <c r="P3560" s="830">
        <f t="shared" si="387"/>
        <v>300000</v>
      </c>
      <c r="Q3560" s="830">
        <v>300000</v>
      </c>
      <c r="R3560" s="1068">
        <f t="shared" si="386"/>
        <v>3325000</v>
      </c>
      <c r="S3560" s="820"/>
      <c r="T3560" s="1104"/>
    </row>
    <row r="3561" spans="1:20" ht="13.15" customHeight="1" x14ac:dyDescent="0.25">
      <c r="A3561" s="858" t="s">
        <v>1702</v>
      </c>
      <c r="B3561" s="812" t="s">
        <v>71</v>
      </c>
      <c r="C3561" s="822" t="s">
        <v>72</v>
      </c>
      <c r="D3561" s="829" t="s">
        <v>165</v>
      </c>
      <c r="E3561" s="968">
        <v>0</v>
      </c>
      <c r="F3561" s="816" t="s">
        <v>27</v>
      </c>
      <c r="G3561" s="817" t="s">
        <v>266</v>
      </c>
      <c r="H3561" s="1006"/>
      <c r="I3561" s="1006">
        <v>30875000</v>
      </c>
      <c r="J3561" s="1006"/>
      <c r="K3561" s="1006">
        <f t="shared" si="385"/>
        <v>5000000</v>
      </c>
      <c r="L3561" s="830"/>
      <c r="M3561" s="826">
        <v>5000000</v>
      </c>
      <c r="N3561" s="830"/>
      <c r="O3561" s="830"/>
      <c r="P3561" s="830">
        <f t="shared" si="387"/>
        <v>3000000</v>
      </c>
      <c r="Q3561" s="830">
        <v>3000000</v>
      </c>
      <c r="R3561" s="1068">
        <f t="shared" si="386"/>
        <v>2000000</v>
      </c>
      <c r="S3561" s="820"/>
      <c r="T3561" s="1104"/>
    </row>
    <row r="3562" spans="1:20" ht="13.15" customHeight="1" x14ac:dyDescent="0.25">
      <c r="A3562" s="858" t="s">
        <v>1702</v>
      </c>
      <c r="B3562" s="812" t="s">
        <v>171</v>
      </c>
      <c r="C3562" s="822" t="s">
        <v>172</v>
      </c>
      <c r="D3562" s="829" t="s">
        <v>165</v>
      </c>
      <c r="E3562" s="968">
        <v>0</v>
      </c>
      <c r="F3562" s="816" t="s">
        <v>27</v>
      </c>
      <c r="G3562" s="817" t="s">
        <v>266</v>
      </c>
      <c r="H3562" s="1006"/>
      <c r="I3562" s="1006">
        <v>500000</v>
      </c>
      <c r="J3562" s="1006"/>
      <c r="K3562" s="1006">
        <f t="shared" si="385"/>
        <v>500000</v>
      </c>
      <c r="L3562" s="830"/>
      <c r="M3562" s="826">
        <v>500000</v>
      </c>
      <c r="N3562" s="830"/>
      <c r="O3562" s="830"/>
      <c r="P3562" s="830">
        <f t="shared" si="387"/>
        <v>200000</v>
      </c>
      <c r="Q3562" s="830">
        <v>200000</v>
      </c>
      <c r="R3562" s="1068">
        <f t="shared" si="386"/>
        <v>300000</v>
      </c>
      <c r="S3562" s="820"/>
      <c r="T3562" s="1104"/>
    </row>
    <row r="3563" spans="1:20" ht="13.15" customHeight="1" x14ac:dyDescent="0.25">
      <c r="A3563" s="858" t="s">
        <v>1702</v>
      </c>
      <c r="B3563" s="812" t="s">
        <v>173</v>
      </c>
      <c r="C3563" s="822" t="s">
        <v>174</v>
      </c>
      <c r="D3563" s="829" t="s">
        <v>165</v>
      </c>
      <c r="E3563" s="968">
        <v>0</v>
      </c>
      <c r="F3563" s="816" t="s">
        <v>27</v>
      </c>
      <c r="G3563" s="817" t="s">
        <v>266</v>
      </c>
      <c r="H3563" s="1006"/>
      <c r="I3563" s="1006">
        <v>1000000</v>
      </c>
      <c r="J3563" s="1006"/>
      <c r="K3563" s="1006">
        <f t="shared" si="385"/>
        <v>1000000</v>
      </c>
      <c r="L3563" s="830"/>
      <c r="M3563" s="826">
        <v>1000000</v>
      </c>
      <c r="N3563" s="830"/>
      <c r="O3563" s="830"/>
      <c r="P3563" s="830">
        <f t="shared" si="387"/>
        <v>500000</v>
      </c>
      <c r="Q3563" s="830">
        <v>500000</v>
      </c>
      <c r="R3563" s="1068">
        <f t="shared" si="386"/>
        <v>500000</v>
      </c>
      <c r="S3563" s="820"/>
      <c r="T3563" s="1104"/>
    </row>
    <row r="3564" spans="1:20" s="831" customFormat="1" ht="13.15" customHeight="1" x14ac:dyDescent="0.25">
      <c r="A3564" s="858" t="s">
        <v>1702</v>
      </c>
      <c r="B3564" s="812" t="s">
        <v>32</v>
      </c>
      <c r="C3564" s="822" t="s">
        <v>33</v>
      </c>
      <c r="D3564" s="829" t="s">
        <v>165</v>
      </c>
      <c r="E3564" s="968">
        <v>0</v>
      </c>
      <c r="F3564" s="816" t="s">
        <v>27</v>
      </c>
      <c r="G3564" s="817" t="s">
        <v>266</v>
      </c>
      <c r="H3564" s="1006"/>
      <c r="I3564" s="1006">
        <v>9375000</v>
      </c>
      <c r="J3564" s="1006"/>
      <c r="K3564" s="1006">
        <f t="shared" si="385"/>
        <v>5375000</v>
      </c>
      <c r="L3564" s="830"/>
      <c r="M3564" s="826">
        <v>5375000</v>
      </c>
      <c r="N3564" s="830"/>
      <c r="O3564" s="830"/>
      <c r="P3564" s="830">
        <f t="shared" si="387"/>
        <v>3000000</v>
      </c>
      <c r="Q3564" s="830">
        <v>3000000</v>
      </c>
      <c r="R3564" s="1068">
        <f t="shared" si="386"/>
        <v>2375000</v>
      </c>
      <c r="S3564" s="820"/>
      <c r="T3564" s="1105"/>
    </row>
    <row r="3565" spans="1:20" ht="13.15" customHeight="1" x14ac:dyDescent="0.25">
      <c r="A3565" s="858" t="s">
        <v>1702</v>
      </c>
      <c r="B3565" s="812" t="s">
        <v>7</v>
      </c>
      <c r="C3565" s="822" t="s">
        <v>8</v>
      </c>
      <c r="D3565" s="829" t="s">
        <v>165</v>
      </c>
      <c r="E3565" s="968">
        <v>0</v>
      </c>
      <c r="F3565" s="816" t="s">
        <v>27</v>
      </c>
      <c r="G3565" s="817" t="s">
        <v>266</v>
      </c>
      <c r="H3565" s="1006"/>
      <c r="I3565" s="1006">
        <v>5625000</v>
      </c>
      <c r="J3565" s="1006"/>
      <c r="K3565" s="1006">
        <f t="shared" si="385"/>
        <v>3625000</v>
      </c>
      <c r="L3565" s="830"/>
      <c r="M3565" s="826">
        <v>3625000</v>
      </c>
      <c r="N3565" s="830"/>
      <c r="O3565" s="830"/>
      <c r="P3565" s="830">
        <f t="shared" si="387"/>
        <v>2000000</v>
      </c>
      <c r="Q3565" s="830">
        <v>2000000</v>
      </c>
      <c r="R3565" s="1068">
        <f t="shared" si="386"/>
        <v>1625000</v>
      </c>
      <c r="S3565" s="820"/>
      <c r="T3565" s="1104"/>
    </row>
    <row r="3566" spans="1:20" ht="13.15" customHeight="1" x14ac:dyDescent="0.25">
      <c r="A3566" s="858" t="s">
        <v>1702</v>
      </c>
      <c r="B3566" s="812" t="s">
        <v>34</v>
      </c>
      <c r="C3566" s="822" t="s">
        <v>761</v>
      </c>
      <c r="D3566" s="829" t="s">
        <v>165</v>
      </c>
      <c r="E3566" s="968">
        <v>0</v>
      </c>
      <c r="F3566" s="816" t="s">
        <v>27</v>
      </c>
      <c r="G3566" s="817" t="s">
        <v>266</v>
      </c>
      <c r="H3566" s="1006"/>
      <c r="I3566" s="1006">
        <v>1875000</v>
      </c>
      <c r="J3566" s="1006"/>
      <c r="K3566" s="1006">
        <f t="shared" si="385"/>
        <v>1875000</v>
      </c>
      <c r="L3566" s="830"/>
      <c r="M3566" s="826">
        <v>1875000</v>
      </c>
      <c r="N3566" s="830"/>
      <c r="O3566" s="830"/>
      <c r="P3566" s="830">
        <f t="shared" si="387"/>
        <v>1500000</v>
      </c>
      <c r="Q3566" s="830">
        <v>1500000</v>
      </c>
      <c r="R3566" s="1068">
        <f t="shared" si="386"/>
        <v>375000</v>
      </c>
      <c r="S3566" s="820"/>
      <c r="T3566" s="1104"/>
    </row>
    <row r="3567" spans="1:20" s="831" customFormat="1" ht="13.15" customHeight="1" x14ac:dyDescent="0.25">
      <c r="A3567" s="858" t="s">
        <v>1702</v>
      </c>
      <c r="B3567" s="812" t="s">
        <v>9</v>
      </c>
      <c r="C3567" s="822" t="s">
        <v>10</v>
      </c>
      <c r="D3567" s="829" t="s">
        <v>165</v>
      </c>
      <c r="E3567" s="968">
        <v>0</v>
      </c>
      <c r="F3567" s="816" t="s">
        <v>27</v>
      </c>
      <c r="G3567" s="817" t="s">
        <v>266</v>
      </c>
      <c r="H3567" s="1006"/>
      <c r="I3567" s="1006">
        <v>3750000</v>
      </c>
      <c r="J3567" s="1006"/>
      <c r="K3567" s="1006">
        <f t="shared" si="385"/>
        <v>2750000</v>
      </c>
      <c r="L3567" s="830"/>
      <c r="M3567" s="826">
        <v>2750000</v>
      </c>
      <c r="N3567" s="830"/>
      <c r="O3567" s="830"/>
      <c r="P3567" s="830">
        <f t="shared" si="387"/>
        <v>1000000</v>
      </c>
      <c r="Q3567" s="830">
        <v>1000000</v>
      </c>
      <c r="R3567" s="1068">
        <f t="shared" si="386"/>
        <v>1750000</v>
      </c>
      <c r="S3567" s="820"/>
      <c r="T3567" s="1105"/>
    </row>
    <row r="3568" spans="1:20" ht="13.15" customHeight="1" x14ac:dyDescent="0.25">
      <c r="A3568" s="858" t="s">
        <v>1702</v>
      </c>
      <c r="B3568" s="812" t="s">
        <v>13</v>
      </c>
      <c r="C3568" s="822" t="s">
        <v>14</v>
      </c>
      <c r="D3568" s="829" t="s">
        <v>165</v>
      </c>
      <c r="E3568" s="968">
        <v>0</v>
      </c>
      <c r="F3568" s="816" t="s">
        <v>27</v>
      </c>
      <c r="G3568" s="817" t="s">
        <v>266</v>
      </c>
      <c r="H3568" s="1006"/>
      <c r="I3568" s="1006">
        <v>50537500</v>
      </c>
      <c r="J3568" s="1006"/>
      <c r="K3568" s="1006">
        <f t="shared" si="385"/>
        <v>10000000</v>
      </c>
      <c r="L3568" s="830"/>
      <c r="M3568" s="826">
        <v>10000000</v>
      </c>
      <c r="N3568" s="830"/>
      <c r="O3568" s="830">
        <v>5000000</v>
      </c>
      <c r="P3568" s="830">
        <f t="shared" si="387"/>
        <v>0</v>
      </c>
      <c r="Q3568" s="830">
        <v>5000000</v>
      </c>
      <c r="R3568" s="1068">
        <f t="shared" si="386"/>
        <v>5000000</v>
      </c>
      <c r="S3568" s="820"/>
      <c r="T3568" s="1104"/>
    </row>
    <row r="3569" spans="1:20" ht="13.15" customHeight="1" x14ac:dyDescent="0.25">
      <c r="A3569" s="858" t="s">
        <v>1702</v>
      </c>
      <c r="B3569" s="812" t="s">
        <v>175</v>
      </c>
      <c r="C3569" s="822" t="s">
        <v>176</v>
      </c>
      <c r="D3569" s="829" t="s">
        <v>165</v>
      </c>
      <c r="E3569" s="968">
        <v>0</v>
      </c>
      <c r="F3569" s="816" t="s">
        <v>27</v>
      </c>
      <c r="G3569" s="817" t="s">
        <v>266</v>
      </c>
      <c r="H3569" s="1006"/>
      <c r="I3569" s="1006">
        <v>20095000</v>
      </c>
      <c r="J3569" s="1006"/>
      <c r="K3569" s="1006">
        <f t="shared" si="385"/>
        <v>10095000</v>
      </c>
      <c r="L3569" s="830"/>
      <c r="M3569" s="826">
        <v>10095000</v>
      </c>
      <c r="N3569" s="830"/>
      <c r="O3569" s="830">
        <v>5000000</v>
      </c>
      <c r="P3569" s="830">
        <f t="shared" si="387"/>
        <v>0</v>
      </c>
      <c r="Q3569" s="830">
        <v>5000000</v>
      </c>
      <c r="R3569" s="1068">
        <f t="shared" si="386"/>
        <v>5095000</v>
      </c>
      <c r="S3569" s="820"/>
      <c r="T3569" s="1104"/>
    </row>
    <row r="3570" spans="1:20" ht="13.15" customHeight="1" x14ac:dyDescent="0.25">
      <c r="A3570" s="858" t="s">
        <v>1702</v>
      </c>
      <c r="B3570" s="812" t="s">
        <v>177</v>
      </c>
      <c r="C3570" s="822" t="s">
        <v>178</v>
      </c>
      <c r="D3570" s="829" t="s">
        <v>165</v>
      </c>
      <c r="E3570" s="968">
        <v>0</v>
      </c>
      <c r="F3570" s="816" t="s">
        <v>27</v>
      </c>
      <c r="G3570" s="817" t="s">
        <v>266</v>
      </c>
      <c r="H3570" s="1006"/>
      <c r="I3570" s="1006">
        <v>5000000</v>
      </c>
      <c r="J3570" s="1006"/>
      <c r="K3570" s="1006">
        <f t="shared" si="385"/>
        <v>3000000</v>
      </c>
      <c r="L3570" s="830"/>
      <c r="M3570" s="826">
        <v>3000000</v>
      </c>
      <c r="N3570" s="830"/>
      <c r="O3570" s="830">
        <v>1000000</v>
      </c>
      <c r="P3570" s="830">
        <f t="shared" si="387"/>
        <v>0</v>
      </c>
      <c r="Q3570" s="830">
        <v>1000000</v>
      </c>
      <c r="R3570" s="1068">
        <f t="shared" si="386"/>
        <v>2000000</v>
      </c>
      <c r="S3570" s="820"/>
      <c r="T3570" s="1104"/>
    </row>
    <row r="3571" spans="1:20" ht="13.15" customHeight="1" x14ac:dyDescent="0.25">
      <c r="A3571" s="858" t="s">
        <v>1702</v>
      </c>
      <c r="B3571" s="812" t="s">
        <v>15</v>
      </c>
      <c r="C3571" s="822" t="s">
        <v>436</v>
      </c>
      <c r="D3571" s="829" t="s">
        <v>165</v>
      </c>
      <c r="E3571" s="968">
        <v>0</v>
      </c>
      <c r="F3571" s="816" t="s">
        <v>27</v>
      </c>
      <c r="G3571" s="817" t="s">
        <v>266</v>
      </c>
      <c r="H3571" s="1006"/>
      <c r="I3571" s="1006">
        <v>5500000</v>
      </c>
      <c r="J3571" s="1006"/>
      <c r="K3571" s="1006">
        <f t="shared" si="385"/>
        <v>3500000</v>
      </c>
      <c r="L3571" s="830"/>
      <c r="M3571" s="826">
        <v>3500000</v>
      </c>
      <c r="N3571" s="830"/>
      <c r="O3571" s="830">
        <v>1000000</v>
      </c>
      <c r="P3571" s="830">
        <f t="shared" si="387"/>
        <v>0</v>
      </c>
      <c r="Q3571" s="830">
        <v>1000000</v>
      </c>
      <c r="R3571" s="1068">
        <f t="shared" si="386"/>
        <v>2500000</v>
      </c>
      <c r="S3571" s="820"/>
      <c r="T3571" s="1104"/>
    </row>
    <row r="3572" spans="1:20" ht="13.15" customHeight="1" x14ac:dyDescent="0.25">
      <c r="A3572" s="858" t="s">
        <v>1702</v>
      </c>
      <c r="B3572" s="812" t="s">
        <v>17</v>
      </c>
      <c r="C3572" s="822" t="s">
        <v>18</v>
      </c>
      <c r="D3572" s="829" t="s">
        <v>165</v>
      </c>
      <c r="E3572" s="968">
        <v>0</v>
      </c>
      <c r="F3572" s="816" t="s">
        <v>27</v>
      </c>
      <c r="G3572" s="817" t="s">
        <v>266</v>
      </c>
      <c r="H3572" s="1006"/>
      <c r="I3572" s="1006">
        <v>7600000</v>
      </c>
      <c r="J3572" s="1006"/>
      <c r="K3572" s="1006">
        <f t="shared" si="385"/>
        <v>4600000</v>
      </c>
      <c r="L3572" s="830"/>
      <c r="M3572" s="826">
        <v>4600000</v>
      </c>
      <c r="N3572" s="830"/>
      <c r="O3572" s="830"/>
      <c r="P3572" s="830">
        <f t="shared" si="387"/>
        <v>2500000</v>
      </c>
      <c r="Q3572" s="830">
        <v>2500000</v>
      </c>
      <c r="R3572" s="1068">
        <f t="shared" si="386"/>
        <v>2100000</v>
      </c>
      <c r="S3572" s="820"/>
      <c r="T3572" s="1104"/>
    </row>
    <row r="3573" spans="1:20" ht="13.15" customHeight="1" x14ac:dyDescent="0.25">
      <c r="A3573" s="1055" t="s">
        <v>1702</v>
      </c>
      <c r="B3573" s="812" t="s">
        <v>19</v>
      </c>
      <c r="C3573" s="822" t="s">
        <v>20</v>
      </c>
      <c r="D3573" s="829" t="s">
        <v>165</v>
      </c>
      <c r="E3573" s="968">
        <v>0</v>
      </c>
      <c r="F3573" s="816" t="s">
        <v>27</v>
      </c>
      <c r="G3573" s="817" t="s">
        <v>266</v>
      </c>
      <c r="H3573" s="1006"/>
      <c r="I3573" s="1006">
        <v>2250000</v>
      </c>
      <c r="J3573" s="1006"/>
      <c r="K3573" s="1006">
        <f t="shared" si="385"/>
        <v>100000</v>
      </c>
      <c r="L3573" s="830"/>
      <c r="M3573" s="826">
        <v>100000</v>
      </c>
      <c r="N3573" s="830"/>
      <c r="O3573" s="830"/>
      <c r="P3573" s="830">
        <f t="shared" si="387"/>
        <v>0</v>
      </c>
      <c r="Q3573" s="830">
        <v>0</v>
      </c>
      <c r="R3573" s="1068">
        <f t="shared" si="386"/>
        <v>100000</v>
      </c>
      <c r="S3573" s="820"/>
      <c r="T3573" s="1104"/>
    </row>
    <row r="3574" spans="1:20" ht="13.15" customHeight="1" x14ac:dyDescent="0.25">
      <c r="A3574" s="858" t="s">
        <v>1702</v>
      </c>
      <c r="B3574" s="812" t="s">
        <v>181</v>
      </c>
      <c r="C3574" s="822" t="s">
        <v>182</v>
      </c>
      <c r="D3574" s="829" t="s">
        <v>165</v>
      </c>
      <c r="E3574" s="968">
        <v>0</v>
      </c>
      <c r="F3574" s="816" t="s">
        <v>27</v>
      </c>
      <c r="G3574" s="817" t="s">
        <v>266</v>
      </c>
      <c r="H3574" s="1006"/>
      <c r="I3574" s="1006">
        <v>300000</v>
      </c>
      <c r="J3574" s="1006"/>
      <c r="K3574" s="1006">
        <f t="shared" si="385"/>
        <v>300000</v>
      </c>
      <c r="L3574" s="830"/>
      <c r="M3574" s="826">
        <v>300000</v>
      </c>
      <c r="N3574" s="830"/>
      <c r="O3574" s="830"/>
      <c r="P3574" s="830">
        <f t="shared" si="387"/>
        <v>0</v>
      </c>
      <c r="Q3574" s="830">
        <v>0</v>
      </c>
      <c r="R3574" s="1068">
        <f t="shared" si="386"/>
        <v>300000</v>
      </c>
      <c r="S3574" s="820"/>
      <c r="T3574" s="1104"/>
    </row>
    <row r="3575" spans="1:20" ht="13.15" customHeight="1" x14ac:dyDescent="0.25">
      <c r="A3575" s="858" t="s">
        <v>1702</v>
      </c>
      <c r="B3575" s="812" t="s">
        <v>22</v>
      </c>
      <c r="C3575" s="822" t="s">
        <v>23</v>
      </c>
      <c r="D3575" s="829" t="s">
        <v>165</v>
      </c>
      <c r="E3575" s="968">
        <v>0</v>
      </c>
      <c r="F3575" s="816" t="s">
        <v>27</v>
      </c>
      <c r="G3575" s="817" t="s">
        <v>266</v>
      </c>
      <c r="H3575" s="1006"/>
      <c r="I3575" s="1006">
        <v>1375000</v>
      </c>
      <c r="J3575" s="1006"/>
      <c r="K3575" s="1006">
        <f t="shared" si="385"/>
        <v>1375000</v>
      </c>
      <c r="L3575" s="830"/>
      <c r="M3575" s="826">
        <v>1375000</v>
      </c>
      <c r="N3575" s="830"/>
      <c r="O3575" s="830"/>
      <c r="P3575" s="830">
        <f t="shared" si="387"/>
        <v>1000000</v>
      </c>
      <c r="Q3575" s="830">
        <v>1000000</v>
      </c>
      <c r="R3575" s="1068">
        <f t="shared" si="386"/>
        <v>375000</v>
      </c>
      <c r="S3575" s="820"/>
      <c r="T3575" s="1104"/>
    </row>
    <row r="3576" spans="1:20" ht="13.15" customHeight="1" x14ac:dyDescent="0.25">
      <c r="A3576" s="858" t="s">
        <v>1702</v>
      </c>
      <c r="B3576" s="812" t="s">
        <v>37</v>
      </c>
      <c r="C3576" s="822" t="s">
        <v>38</v>
      </c>
      <c r="D3576" s="829" t="s">
        <v>165</v>
      </c>
      <c r="E3576" s="968">
        <v>0</v>
      </c>
      <c r="F3576" s="816" t="s">
        <v>27</v>
      </c>
      <c r="G3576" s="817" t="s">
        <v>266</v>
      </c>
      <c r="H3576" s="1006"/>
      <c r="I3576" s="1006">
        <v>7250000</v>
      </c>
      <c r="J3576" s="1006"/>
      <c r="K3576" s="1006">
        <f t="shared" si="385"/>
        <v>3250000</v>
      </c>
      <c r="L3576" s="830"/>
      <c r="M3576" s="826">
        <v>3250000</v>
      </c>
      <c r="N3576" s="830"/>
      <c r="O3576" s="830">
        <v>1000000</v>
      </c>
      <c r="P3576" s="830">
        <f t="shared" si="387"/>
        <v>0</v>
      </c>
      <c r="Q3576" s="830">
        <v>1000000</v>
      </c>
      <c r="R3576" s="1068">
        <f t="shared" si="386"/>
        <v>2250000</v>
      </c>
      <c r="S3576" s="820"/>
      <c r="T3576" s="1104"/>
    </row>
    <row r="3577" spans="1:20" ht="13.15" customHeight="1" x14ac:dyDescent="0.25">
      <c r="A3577" s="858" t="s">
        <v>1702</v>
      </c>
      <c r="B3577" s="812" t="s">
        <v>99</v>
      </c>
      <c r="C3577" s="822" t="s">
        <v>100</v>
      </c>
      <c r="D3577" s="829" t="s">
        <v>165</v>
      </c>
      <c r="E3577" s="968">
        <v>0</v>
      </c>
      <c r="F3577" s="816" t="s">
        <v>27</v>
      </c>
      <c r="G3577" s="817" t="s">
        <v>266</v>
      </c>
      <c r="H3577" s="1006"/>
      <c r="I3577" s="1006">
        <v>1500000</v>
      </c>
      <c r="J3577" s="1006"/>
      <c r="K3577" s="1006">
        <f t="shared" si="385"/>
        <v>500000</v>
      </c>
      <c r="L3577" s="830"/>
      <c r="M3577" s="826">
        <v>500000</v>
      </c>
      <c r="N3577" s="830"/>
      <c r="O3577" s="830"/>
      <c r="P3577" s="830">
        <f t="shared" si="387"/>
        <v>0</v>
      </c>
      <c r="Q3577" s="830">
        <v>0</v>
      </c>
      <c r="R3577" s="1068">
        <f t="shared" si="386"/>
        <v>500000</v>
      </c>
      <c r="S3577" s="820"/>
      <c r="T3577" s="1104"/>
    </row>
    <row r="3578" spans="1:20" ht="13.15" customHeight="1" x14ac:dyDescent="0.25">
      <c r="A3578" s="858" t="s">
        <v>1702</v>
      </c>
      <c r="B3578" s="812" t="s">
        <v>183</v>
      </c>
      <c r="C3578" s="822" t="s">
        <v>184</v>
      </c>
      <c r="D3578" s="829" t="s">
        <v>165</v>
      </c>
      <c r="E3578" s="968">
        <v>0</v>
      </c>
      <c r="F3578" s="816" t="s">
        <v>27</v>
      </c>
      <c r="G3578" s="817" t="s">
        <v>266</v>
      </c>
      <c r="H3578" s="1006"/>
      <c r="I3578" s="1006">
        <v>3000000</v>
      </c>
      <c r="J3578" s="1006"/>
      <c r="K3578" s="1006">
        <f t="shared" si="385"/>
        <v>2000000</v>
      </c>
      <c r="L3578" s="830"/>
      <c r="M3578" s="826">
        <v>2000000</v>
      </c>
      <c r="N3578" s="830"/>
      <c r="O3578" s="830">
        <v>1000000</v>
      </c>
      <c r="P3578" s="830">
        <f t="shared" si="387"/>
        <v>0</v>
      </c>
      <c r="Q3578" s="830">
        <v>1000000</v>
      </c>
      <c r="R3578" s="1068">
        <f t="shared" si="386"/>
        <v>1000000</v>
      </c>
      <c r="S3578" s="820"/>
      <c r="T3578" s="1104"/>
    </row>
    <row r="3579" spans="1:20" ht="13.15" customHeight="1" x14ac:dyDescent="0.25">
      <c r="A3579" s="858" t="s">
        <v>1702</v>
      </c>
      <c r="B3579" s="812" t="s">
        <v>185</v>
      </c>
      <c r="C3579" s="822" t="s">
        <v>186</v>
      </c>
      <c r="D3579" s="829" t="s">
        <v>165</v>
      </c>
      <c r="E3579" s="968">
        <v>0</v>
      </c>
      <c r="F3579" s="816" t="s">
        <v>27</v>
      </c>
      <c r="G3579" s="817" t="s">
        <v>266</v>
      </c>
      <c r="H3579" s="1006"/>
      <c r="I3579" s="1006">
        <v>3000000</v>
      </c>
      <c r="J3579" s="1006"/>
      <c r="K3579" s="1006">
        <f t="shared" si="385"/>
        <v>2000000</v>
      </c>
      <c r="L3579" s="830"/>
      <c r="M3579" s="826">
        <v>2000000</v>
      </c>
      <c r="N3579" s="830"/>
      <c r="O3579" s="830">
        <v>1000000</v>
      </c>
      <c r="P3579" s="830">
        <f t="shared" si="387"/>
        <v>0</v>
      </c>
      <c r="Q3579" s="830">
        <v>1000000</v>
      </c>
      <c r="R3579" s="1068">
        <f t="shared" si="386"/>
        <v>1000000</v>
      </c>
      <c r="S3579" s="820"/>
      <c r="T3579" s="1104"/>
    </row>
    <row r="3580" spans="1:20" s="831" customFormat="1" ht="13.15" customHeight="1" x14ac:dyDescent="0.25">
      <c r="A3580" s="858" t="s">
        <v>1702</v>
      </c>
      <c r="B3580" s="860"/>
      <c r="C3580" s="833" t="s">
        <v>312</v>
      </c>
      <c r="D3580" s="861"/>
      <c r="E3580" s="862"/>
      <c r="F3580" s="863"/>
      <c r="G3580" s="916"/>
      <c r="H3580" s="992">
        <v>35000000</v>
      </c>
      <c r="I3580" s="992">
        <f>SUM(I3550:I3579)</f>
        <v>257500000</v>
      </c>
      <c r="J3580" s="992">
        <v>35000000</v>
      </c>
      <c r="K3580" s="992">
        <f>SUM(K3550:K3579)</f>
        <v>109937500</v>
      </c>
      <c r="L3580" s="837"/>
      <c r="M3580" s="838">
        <f>SUM(M3550:M3579)</f>
        <v>109937500</v>
      </c>
      <c r="N3580" s="837"/>
      <c r="O3580" s="959">
        <f>SUM(O3550:O3579)</f>
        <v>40000000</v>
      </c>
      <c r="P3580" s="959">
        <f>SUM(P3550:P3579)</f>
        <v>15000000</v>
      </c>
      <c r="Q3580" s="959">
        <f>SUM(Q3550:Q3579)</f>
        <v>55000000</v>
      </c>
      <c r="R3580" s="1093">
        <f t="shared" si="386"/>
        <v>54937500</v>
      </c>
      <c r="S3580" s="840"/>
      <c r="T3580" s="1108"/>
    </row>
    <row r="3581" spans="1:20" s="831" customFormat="1" ht="13.15" customHeight="1" x14ac:dyDescent="0.25">
      <c r="A3581" s="858"/>
      <c r="B3581" s="864"/>
      <c r="C3581" s="842"/>
      <c r="D3581" s="865"/>
      <c r="E3581" s="866"/>
      <c r="F3581" s="867"/>
      <c r="G3581" s="917"/>
      <c r="H3581" s="929"/>
      <c r="I3581" s="929"/>
      <c r="J3581" s="929"/>
      <c r="K3581" s="929"/>
      <c r="L3581" s="846"/>
      <c r="M3581" s="847"/>
      <c r="N3581" s="846"/>
      <c r="O3581" s="847"/>
      <c r="P3581" s="847"/>
      <c r="Q3581" s="847"/>
      <c r="R3581" s="1082"/>
      <c r="S3581" s="848"/>
    </row>
    <row r="3582" spans="1:20" s="831" customFormat="1" ht="13.15" customHeight="1" x14ac:dyDescent="0.25">
      <c r="A3582" s="858"/>
      <c r="B3582" s="864"/>
      <c r="C3582" s="842"/>
      <c r="D3582" s="865"/>
      <c r="E3582" s="866"/>
      <c r="F3582" s="867"/>
      <c r="G3582" s="917"/>
      <c r="H3582" s="929"/>
      <c r="I3582" s="929"/>
      <c r="J3582" s="929"/>
      <c r="K3582" s="929"/>
      <c r="L3582" s="846"/>
      <c r="M3582" s="847"/>
      <c r="N3582" s="846"/>
      <c r="O3582" s="847"/>
      <c r="P3582" s="847"/>
      <c r="Q3582" s="847"/>
      <c r="R3582" s="1082"/>
      <c r="S3582" s="848"/>
    </row>
    <row r="3583" spans="1:20" s="831" customFormat="1" ht="13.15" customHeight="1" x14ac:dyDescent="0.25">
      <c r="A3583" s="858"/>
      <c r="B3583" s="864"/>
      <c r="C3583" s="842"/>
      <c r="D3583" s="865"/>
      <c r="E3583" s="866"/>
      <c r="F3583" s="867"/>
      <c r="G3583" s="917"/>
      <c r="H3583" s="929"/>
      <c r="I3583" s="929"/>
      <c r="J3583" s="929"/>
      <c r="K3583" s="929"/>
      <c r="L3583" s="846"/>
      <c r="M3583" s="847"/>
      <c r="N3583" s="846"/>
      <c r="O3583" s="847"/>
      <c r="P3583" s="847"/>
      <c r="Q3583" s="847"/>
      <c r="R3583" s="1082"/>
      <c r="S3583" s="848"/>
    </row>
    <row r="3584" spans="1:20" s="831" customFormat="1" x14ac:dyDescent="0.25">
      <c r="A3584" s="858"/>
      <c r="B3584" s="864"/>
      <c r="C3584" s="842"/>
      <c r="D3584" s="865"/>
      <c r="E3584" s="866"/>
      <c r="F3584" s="867"/>
      <c r="G3584" s="917"/>
      <c r="H3584" s="929"/>
      <c r="I3584" s="929"/>
      <c r="J3584" s="929"/>
      <c r="K3584" s="929"/>
      <c r="L3584" s="846"/>
      <c r="M3584" s="847"/>
      <c r="N3584" s="846"/>
      <c r="O3584" s="846"/>
      <c r="P3584" s="846"/>
      <c r="Q3584" s="846"/>
      <c r="R3584" s="1070"/>
      <c r="S3584" s="848"/>
    </row>
    <row r="3585" spans="1:20" x14ac:dyDescent="0.25">
      <c r="B3585" s="1238" t="s">
        <v>2129</v>
      </c>
      <c r="C3585" s="1238"/>
      <c r="D3585" s="1238"/>
      <c r="E3585" s="1238"/>
      <c r="F3585" s="1238"/>
      <c r="G3585" s="1238"/>
      <c r="H3585" s="1238"/>
      <c r="I3585" s="1238"/>
      <c r="J3585" s="1238"/>
      <c r="K3585" s="1238"/>
      <c r="L3585" s="1238"/>
      <c r="M3585" s="1238"/>
      <c r="N3585" s="1238"/>
      <c r="O3585" s="1238"/>
      <c r="P3585" s="1238"/>
      <c r="Q3585" s="1238"/>
      <c r="R3585" s="1238"/>
      <c r="S3585" s="1238"/>
    </row>
    <row r="3586" spans="1:20" x14ac:dyDescent="0.25">
      <c r="B3586" s="881" t="s">
        <v>1694</v>
      </c>
      <c r="C3586" s="882"/>
      <c r="D3586" s="883"/>
      <c r="E3586" s="883"/>
      <c r="F3586" s="883"/>
      <c r="G3586" s="883"/>
      <c r="H3586" s="884"/>
      <c r="I3586" s="884"/>
      <c r="J3586" s="884"/>
      <c r="K3586" s="884"/>
      <c r="L3586" s="884"/>
      <c r="M3586" s="885"/>
      <c r="N3586" s="884"/>
      <c r="O3586" s="884"/>
      <c r="P3586" s="884"/>
      <c r="Q3586" s="884"/>
      <c r="R3586" s="1074"/>
      <c r="S3586" s="886"/>
    </row>
    <row r="3587" spans="1:20" s="802" customFormat="1" ht="30" x14ac:dyDescent="0.25">
      <c r="B3587" s="1234" t="s">
        <v>970</v>
      </c>
      <c r="C3587" s="1239" t="s">
        <v>938</v>
      </c>
      <c r="D3587" s="1236" t="s">
        <v>1024</v>
      </c>
      <c r="E3587" s="1230" t="s">
        <v>1025</v>
      </c>
      <c r="F3587" s="1236" t="s">
        <v>1026</v>
      </c>
      <c r="G3587" s="1232" t="s">
        <v>1027</v>
      </c>
      <c r="H3587" s="803" t="s">
        <v>1862</v>
      </c>
      <c r="I3587" s="804" t="s">
        <v>1833</v>
      </c>
      <c r="J3587" s="803" t="s">
        <v>1862</v>
      </c>
      <c r="K3587" s="1228" t="s">
        <v>1948</v>
      </c>
      <c r="L3587" s="1228" t="s">
        <v>1947</v>
      </c>
      <c r="M3587" s="805" t="s">
        <v>1818</v>
      </c>
      <c r="N3587" s="1228" t="s">
        <v>1819</v>
      </c>
      <c r="O3587" s="806" t="s">
        <v>2115</v>
      </c>
      <c r="P3587" s="1090" t="s">
        <v>2135</v>
      </c>
      <c r="Q3587" s="1090" t="s">
        <v>2136</v>
      </c>
      <c r="R3587" s="1065" t="s">
        <v>2132</v>
      </c>
      <c r="S3587" s="807" t="s">
        <v>1850</v>
      </c>
      <c r="T3587" s="1110" t="s">
        <v>1028</v>
      </c>
    </row>
    <row r="3588" spans="1:20" s="802" customFormat="1" x14ac:dyDescent="0.25">
      <c r="B3588" s="1235"/>
      <c r="C3588" s="1240"/>
      <c r="D3588" s="1237"/>
      <c r="E3588" s="1231"/>
      <c r="F3588" s="1237"/>
      <c r="G3588" s="1233"/>
      <c r="H3588" s="808"/>
      <c r="I3588" s="808" t="s">
        <v>939</v>
      </c>
      <c r="J3588" s="808"/>
      <c r="K3588" s="1229"/>
      <c r="L3588" s="1229"/>
      <c r="M3588" s="809" t="s">
        <v>939</v>
      </c>
      <c r="N3588" s="1229"/>
      <c r="O3588" s="808" t="s">
        <v>939</v>
      </c>
      <c r="P3588" s="808" t="s">
        <v>939</v>
      </c>
      <c r="Q3588" s="808" t="s">
        <v>939</v>
      </c>
      <c r="R3588" s="1066" t="s">
        <v>939</v>
      </c>
      <c r="S3588" s="810"/>
      <c r="T3588" s="1102"/>
    </row>
    <row r="3589" spans="1:20" s="828" customFormat="1" x14ac:dyDescent="0.25">
      <c r="A3589" s="858" t="s">
        <v>1702</v>
      </c>
      <c r="B3589" s="823" t="s">
        <v>253</v>
      </c>
      <c r="C3589" s="822" t="s">
        <v>238</v>
      </c>
      <c r="D3589" s="823" t="s">
        <v>165</v>
      </c>
      <c r="E3589" s="907">
        <v>0</v>
      </c>
      <c r="F3589" s="823" t="s">
        <v>27</v>
      </c>
      <c r="G3589" s="896" t="s">
        <v>235</v>
      </c>
      <c r="H3589" s="921"/>
      <c r="I3589" s="921">
        <v>50000000</v>
      </c>
      <c r="J3589" s="921"/>
      <c r="K3589" s="1006">
        <f t="shared" ref="K3589:K3601" si="388">M3589-L3589</f>
        <v>0</v>
      </c>
      <c r="L3589" s="871"/>
      <c r="M3589" s="871">
        <v>0</v>
      </c>
      <c r="N3589" s="871"/>
      <c r="O3589" s="871"/>
      <c r="P3589" s="871"/>
      <c r="Q3589" s="871"/>
      <c r="R3589" s="1068">
        <f>M3589-Q3589</f>
        <v>0</v>
      </c>
      <c r="S3589" s="827"/>
      <c r="T3589" s="975"/>
    </row>
    <row r="3590" spans="1:20" s="828" customFormat="1" x14ac:dyDescent="0.25">
      <c r="A3590" s="858" t="s">
        <v>1702</v>
      </c>
      <c r="B3590" s="890" t="s">
        <v>325</v>
      </c>
      <c r="C3590" s="822" t="s">
        <v>507</v>
      </c>
      <c r="D3590" s="823" t="s">
        <v>165</v>
      </c>
      <c r="E3590" s="907">
        <v>0</v>
      </c>
      <c r="F3590" s="823" t="s">
        <v>27</v>
      </c>
      <c r="G3590" s="896" t="s">
        <v>235</v>
      </c>
      <c r="H3590" s="921"/>
      <c r="I3590" s="921">
        <v>60000000</v>
      </c>
      <c r="J3590" s="921"/>
      <c r="K3590" s="1006">
        <f t="shared" si="388"/>
        <v>30000000</v>
      </c>
      <c r="L3590" s="871"/>
      <c r="M3590" s="871">
        <v>30000000</v>
      </c>
      <c r="N3590" s="871"/>
      <c r="O3590" s="871"/>
      <c r="P3590" s="871">
        <f>Q3590-O3590</f>
        <v>53611369.270000003</v>
      </c>
      <c r="Q3590" s="871">
        <v>53611369.270000003</v>
      </c>
      <c r="R3590" s="1068">
        <f t="shared" ref="R3590:R3602" si="389">M3590-Q3590</f>
        <v>-23611369.270000003</v>
      </c>
      <c r="S3590" s="827"/>
      <c r="T3590" s="822" t="s">
        <v>2191</v>
      </c>
    </row>
    <row r="3591" spans="1:20" s="828" customFormat="1" x14ac:dyDescent="0.25">
      <c r="A3591" s="858" t="s">
        <v>1702</v>
      </c>
      <c r="B3591" s="823" t="s">
        <v>161</v>
      </c>
      <c r="C3591" s="822" t="s">
        <v>233</v>
      </c>
      <c r="D3591" s="823" t="s">
        <v>165</v>
      </c>
      <c r="E3591" s="907">
        <v>0</v>
      </c>
      <c r="F3591" s="823" t="s">
        <v>27</v>
      </c>
      <c r="G3591" s="896" t="s">
        <v>235</v>
      </c>
      <c r="H3591" s="921"/>
      <c r="I3591" s="921">
        <v>20000000</v>
      </c>
      <c r="J3591" s="921"/>
      <c r="K3591" s="1006">
        <f t="shared" si="388"/>
        <v>0</v>
      </c>
      <c r="L3591" s="871"/>
      <c r="M3591" s="871">
        <v>0</v>
      </c>
      <c r="N3591" s="871"/>
      <c r="O3591" s="871"/>
      <c r="P3591" s="871"/>
      <c r="Q3591" s="871"/>
      <c r="R3591" s="1068">
        <f t="shared" si="389"/>
        <v>0</v>
      </c>
      <c r="S3591" s="827"/>
      <c r="T3591" s="822"/>
    </row>
    <row r="3592" spans="1:20" s="828" customFormat="1" x14ac:dyDescent="0.25">
      <c r="A3592" s="858" t="s">
        <v>1702</v>
      </c>
      <c r="B3592" s="890" t="s">
        <v>326</v>
      </c>
      <c r="C3592" s="822" t="s">
        <v>327</v>
      </c>
      <c r="D3592" s="823" t="s">
        <v>165</v>
      </c>
      <c r="E3592" s="907">
        <v>0</v>
      </c>
      <c r="F3592" s="823" t="s">
        <v>27</v>
      </c>
      <c r="G3592" s="896" t="s">
        <v>235</v>
      </c>
      <c r="H3592" s="921"/>
      <c r="I3592" s="921">
        <v>20000000</v>
      </c>
      <c r="J3592" s="921"/>
      <c r="K3592" s="1006">
        <f t="shared" si="388"/>
        <v>0</v>
      </c>
      <c r="L3592" s="871"/>
      <c r="M3592" s="871">
        <v>0</v>
      </c>
      <c r="N3592" s="871"/>
      <c r="O3592" s="871"/>
      <c r="P3592" s="871"/>
      <c r="Q3592" s="871"/>
      <c r="R3592" s="1068">
        <f t="shared" si="389"/>
        <v>0</v>
      </c>
      <c r="S3592" s="827"/>
      <c r="T3592" s="822"/>
    </row>
    <row r="3593" spans="1:20" s="828" customFormat="1" x14ac:dyDescent="0.25">
      <c r="A3593" s="858" t="s">
        <v>1702</v>
      </c>
      <c r="B3593" s="890" t="s">
        <v>429</v>
      </c>
      <c r="C3593" s="822" t="s">
        <v>477</v>
      </c>
      <c r="D3593" s="823" t="s">
        <v>165</v>
      </c>
      <c r="E3593" s="907">
        <v>0</v>
      </c>
      <c r="F3593" s="823" t="s">
        <v>27</v>
      </c>
      <c r="G3593" s="896" t="s">
        <v>235</v>
      </c>
      <c r="H3593" s="921"/>
      <c r="I3593" s="921">
        <v>10000000</v>
      </c>
      <c r="J3593" s="921"/>
      <c r="K3593" s="1006">
        <f t="shared" si="388"/>
        <v>5000000</v>
      </c>
      <c r="L3593" s="871"/>
      <c r="M3593" s="871">
        <v>5000000</v>
      </c>
      <c r="N3593" s="871"/>
      <c r="O3593" s="871"/>
      <c r="P3593" s="871"/>
      <c r="Q3593" s="871"/>
      <c r="R3593" s="1068">
        <f t="shared" si="389"/>
        <v>5000000</v>
      </c>
      <c r="S3593" s="827"/>
      <c r="T3593" s="822"/>
    </row>
    <row r="3594" spans="1:20" s="828" customFormat="1" x14ac:dyDescent="0.25">
      <c r="A3594" s="858" t="s">
        <v>1702</v>
      </c>
      <c r="B3594" s="890" t="s">
        <v>215</v>
      </c>
      <c r="C3594" s="822" t="s">
        <v>710</v>
      </c>
      <c r="D3594" s="823" t="s">
        <v>165</v>
      </c>
      <c r="E3594" s="907">
        <v>0</v>
      </c>
      <c r="F3594" s="823" t="s">
        <v>27</v>
      </c>
      <c r="G3594" s="896" t="s">
        <v>235</v>
      </c>
      <c r="H3594" s="921"/>
      <c r="I3594" s="921">
        <v>30000000</v>
      </c>
      <c r="J3594" s="921"/>
      <c r="K3594" s="1006">
        <f t="shared" si="388"/>
        <v>15000000</v>
      </c>
      <c r="L3594" s="871"/>
      <c r="M3594" s="871">
        <v>15000000</v>
      </c>
      <c r="N3594" s="871"/>
      <c r="O3594" s="871"/>
      <c r="P3594" s="871"/>
      <c r="Q3594" s="871"/>
      <c r="R3594" s="1068">
        <f t="shared" si="389"/>
        <v>15000000</v>
      </c>
      <c r="S3594" s="827"/>
      <c r="T3594" s="822"/>
    </row>
    <row r="3595" spans="1:20" s="828" customFormat="1" x14ac:dyDescent="0.25">
      <c r="A3595" s="858" t="s">
        <v>1702</v>
      </c>
      <c r="B3595" s="890" t="s">
        <v>342</v>
      </c>
      <c r="C3595" s="822" t="s">
        <v>509</v>
      </c>
      <c r="D3595" s="823" t="s">
        <v>165</v>
      </c>
      <c r="E3595" s="907">
        <v>0</v>
      </c>
      <c r="F3595" s="823" t="s">
        <v>27</v>
      </c>
      <c r="G3595" s="896" t="s">
        <v>235</v>
      </c>
      <c r="H3595" s="921"/>
      <c r="I3595" s="921">
        <v>180000000</v>
      </c>
      <c r="J3595" s="921"/>
      <c r="K3595" s="1006">
        <f t="shared" si="388"/>
        <v>20000000</v>
      </c>
      <c r="L3595" s="871"/>
      <c r="M3595" s="871">
        <v>20000000</v>
      </c>
      <c r="N3595" s="871"/>
      <c r="O3595" s="871"/>
      <c r="P3595" s="871"/>
      <c r="Q3595" s="871"/>
      <c r="R3595" s="1068">
        <f t="shared" si="389"/>
        <v>20000000</v>
      </c>
      <c r="S3595" s="827"/>
      <c r="T3595" s="822"/>
    </row>
    <row r="3596" spans="1:20" s="828" customFormat="1" x14ac:dyDescent="0.25">
      <c r="A3596" s="858" t="s">
        <v>1702</v>
      </c>
      <c r="B3596" s="890" t="s">
        <v>210</v>
      </c>
      <c r="C3596" s="822" t="s">
        <v>510</v>
      </c>
      <c r="D3596" s="823" t="s">
        <v>165</v>
      </c>
      <c r="E3596" s="907">
        <v>0</v>
      </c>
      <c r="F3596" s="823" t="s">
        <v>27</v>
      </c>
      <c r="G3596" s="896" t="s">
        <v>235</v>
      </c>
      <c r="H3596" s="921"/>
      <c r="I3596" s="921">
        <v>10000000</v>
      </c>
      <c r="J3596" s="921"/>
      <c r="K3596" s="1006">
        <f t="shared" si="388"/>
        <v>0</v>
      </c>
      <c r="L3596" s="871"/>
      <c r="M3596" s="871"/>
      <c r="N3596" s="871"/>
      <c r="O3596" s="871"/>
      <c r="P3596" s="871"/>
      <c r="Q3596" s="871"/>
      <c r="R3596" s="1068">
        <f t="shared" si="389"/>
        <v>0</v>
      </c>
      <c r="S3596" s="827"/>
      <c r="T3596" s="822"/>
    </row>
    <row r="3597" spans="1:20" s="828" customFormat="1" x14ac:dyDescent="0.25">
      <c r="A3597" s="858" t="s">
        <v>1702</v>
      </c>
      <c r="B3597" s="890" t="s">
        <v>239</v>
      </c>
      <c r="C3597" s="822" t="s">
        <v>485</v>
      </c>
      <c r="D3597" s="823" t="s">
        <v>165</v>
      </c>
      <c r="E3597" s="907">
        <v>0</v>
      </c>
      <c r="F3597" s="823" t="s">
        <v>27</v>
      </c>
      <c r="G3597" s="896" t="s">
        <v>235</v>
      </c>
      <c r="H3597" s="921"/>
      <c r="I3597" s="921">
        <v>50000000</v>
      </c>
      <c r="J3597" s="921"/>
      <c r="K3597" s="1006">
        <f t="shared" si="388"/>
        <v>30000000</v>
      </c>
      <c r="L3597" s="871"/>
      <c r="M3597" s="871">
        <v>30000000</v>
      </c>
      <c r="N3597" s="871"/>
      <c r="O3597" s="871"/>
      <c r="P3597" s="871"/>
      <c r="Q3597" s="871"/>
      <c r="R3597" s="1068">
        <f t="shared" si="389"/>
        <v>30000000</v>
      </c>
      <c r="S3597" s="827"/>
      <c r="T3597" s="822"/>
    </row>
    <row r="3598" spans="1:20" s="828" customFormat="1" x14ac:dyDescent="0.25">
      <c r="A3598" s="858" t="s">
        <v>1702</v>
      </c>
      <c r="B3598" s="890" t="s">
        <v>240</v>
      </c>
      <c r="C3598" s="822" t="s">
        <v>763</v>
      </c>
      <c r="D3598" s="823" t="s">
        <v>165</v>
      </c>
      <c r="E3598" s="907">
        <v>0</v>
      </c>
      <c r="F3598" s="823" t="s">
        <v>27</v>
      </c>
      <c r="G3598" s="896" t="s">
        <v>235</v>
      </c>
      <c r="H3598" s="921"/>
      <c r="I3598" s="921">
        <v>40000000</v>
      </c>
      <c r="J3598" s="921"/>
      <c r="K3598" s="1006">
        <f t="shared" si="388"/>
        <v>35000000</v>
      </c>
      <c r="L3598" s="871"/>
      <c r="M3598" s="871">
        <v>35000000</v>
      </c>
      <c r="N3598" s="871"/>
      <c r="O3598" s="871"/>
      <c r="P3598" s="871"/>
      <c r="Q3598" s="871"/>
      <c r="R3598" s="1068">
        <f t="shared" si="389"/>
        <v>35000000</v>
      </c>
      <c r="S3598" s="827"/>
      <c r="T3598" s="822"/>
    </row>
    <row r="3599" spans="1:20" s="828" customFormat="1" x14ac:dyDescent="0.25">
      <c r="A3599" s="858" t="s">
        <v>1702</v>
      </c>
      <c r="B3599" s="890" t="s">
        <v>243</v>
      </c>
      <c r="C3599" s="822" t="s">
        <v>687</v>
      </c>
      <c r="D3599" s="823" t="s">
        <v>165</v>
      </c>
      <c r="E3599" s="907">
        <v>0</v>
      </c>
      <c r="F3599" s="823" t="s">
        <v>27</v>
      </c>
      <c r="G3599" s="896" t="s">
        <v>235</v>
      </c>
      <c r="H3599" s="921"/>
      <c r="I3599" s="921">
        <v>30000000</v>
      </c>
      <c r="J3599" s="921"/>
      <c r="K3599" s="1006">
        <f t="shared" si="388"/>
        <v>0</v>
      </c>
      <c r="L3599" s="871"/>
      <c r="M3599" s="871">
        <v>0</v>
      </c>
      <c r="N3599" s="871"/>
      <c r="O3599" s="871"/>
      <c r="P3599" s="871"/>
      <c r="Q3599" s="871"/>
      <c r="R3599" s="1068">
        <f t="shared" si="389"/>
        <v>0</v>
      </c>
      <c r="S3599" s="827"/>
      <c r="T3599" s="822"/>
    </row>
    <row r="3600" spans="1:20" s="828" customFormat="1" x14ac:dyDescent="0.25">
      <c r="A3600" s="858" t="s">
        <v>1702</v>
      </c>
      <c r="B3600" s="890" t="s">
        <v>206</v>
      </c>
      <c r="C3600" s="822" t="s">
        <v>1857</v>
      </c>
      <c r="D3600" s="823" t="s">
        <v>165</v>
      </c>
      <c r="E3600" s="907">
        <v>0</v>
      </c>
      <c r="F3600" s="823" t="s">
        <v>27</v>
      </c>
      <c r="G3600" s="896" t="s">
        <v>235</v>
      </c>
      <c r="H3600" s="921"/>
      <c r="I3600" s="921">
        <v>50000000</v>
      </c>
      <c r="J3600" s="921"/>
      <c r="K3600" s="1006">
        <f t="shared" si="388"/>
        <v>5000000</v>
      </c>
      <c r="L3600" s="871"/>
      <c r="M3600" s="871">
        <v>5000000</v>
      </c>
      <c r="N3600" s="871"/>
      <c r="O3600" s="871"/>
      <c r="P3600" s="871"/>
      <c r="Q3600" s="871"/>
      <c r="R3600" s="1068">
        <f t="shared" si="389"/>
        <v>5000000</v>
      </c>
      <c r="S3600" s="827"/>
      <c r="T3600" s="822"/>
    </row>
    <row r="3601" spans="1:20" s="828" customFormat="1" x14ac:dyDescent="0.25">
      <c r="A3601" s="858" t="s">
        <v>1702</v>
      </c>
      <c r="B3601" s="890" t="s">
        <v>469</v>
      </c>
      <c r="C3601" s="822" t="s">
        <v>162</v>
      </c>
      <c r="D3601" s="823" t="s">
        <v>165</v>
      </c>
      <c r="E3601" s="907">
        <v>0</v>
      </c>
      <c r="F3601" s="823" t="s">
        <v>27</v>
      </c>
      <c r="G3601" s="896" t="s">
        <v>235</v>
      </c>
      <c r="H3601" s="921">
        <v>44083333</v>
      </c>
      <c r="I3601" s="921">
        <v>10000000</v>
      </c>
      <c r="J3601" s="921">
        <v>44083333</v>
      </c>
      <c r="K3601" s="1006">
        <f t="shared" si="388"/>
        <v>60000000</v>
      </c>
      <c r="L3601" s="871"/>
      <c r="M3601" s="871">
        <v>60000000</v>
      </c>
      <c r="N3601" s="871"/>
      <c r="O3601" s="871">
        <v>44083333</v>
      </c>
      <c r="P3601" s="871">
        <f>Q3601-O3601</f>
        <v>0</v>
      </c>
      <c r="Q3601" s="871">
        <v>44083333</v>
      </c>
      <c r="R3601" s="1068">
        <f t="shared" si="389"/>
        <v>15916667</v>
      </c>
      <c r="S3601" s="827"/>
      <c r="T3601" s="822" t="s">
        <v>162</v>
      </c>
    </row>
    <row r="3602" spans="1:20" s="828" customFormat="1" x14ac:dyDescent="0.25">
      <c r="A3602" s="858" t="s">
        <v>1702</v>
      </c>
      <c r="B3602" s="887"/>
      <c r="C3602" s="833" t="s">
        <v>26</v>
      </c>
      <c r="D3602" s="887"/>
      <c r="E3602" s="897"/>
      <c r="F3602" s="887"/>
      <c r="G3602" s="898"/>
      <c r="H3602" s="988">
        <f>SUM(H3589:H3601)</f>
        <v>44083333</v>
      </c>
      <c r="I3602" s="988">
        <f>SUM(I3589:I3601)</f>
        <v>560000000</v>
      </c>
      <c r="J3602" s="988">
        <f>SUM(J3589:J3601)</f>
        <v>44083333</v>
      </c>
      <c r="K3602" s="988">
        <f>SUM(K3589:K3601)</f>
        <v>200000000</v>
      </c>
      <c r="L3602" s="768"/>
      <c r="M3602" s="768">
        <f>SUM(M3589:M3601)</f>
        <v>200000000</v>
      </c>
      <c r="N3602" s="768"/>
      <c r="O3602" s="899">
        <f>SUM(O3589:O3601)</f>
        <v>44083333</v>
      </c>
      <c r="P3602" s="899">
        <f>SUM(P3589:P3601)</f>
        <v>53611369.270000003</v>
      </c>
      <c r="Q3602" s="899">
        <f>SUM(Q3590:Q3601)</f>
        <v>97694702.270000011</v>
      </c>
      <c r="R3602" s="1093">
        <f t="shared" si="389"/>
        <v>102305297.72999999</v>
      </c>
      <c r="S3602" s="908"/>
      <c r="T3602" s="1003"/>
    </row>
    <row r="3603" spans="1:20" s="828" customFormat="1" x14ac:dyDescent="0.25">
      <c r="B3603" s="888"/>
      <c r="C3603" s="842"/>
      <c r="D3603" s="888"/>
      <c r="E3603" s="902"/>
      <c r="F3603" s="888"/>
      <c r="G3603" s="903"/>
      <c r="H3603" s="924"/>
      <c r="I3603" s="924"/>
      <c r="J3603" s="924"/>
      <c r="K3603" s="924"/>
      <c r="L3603" s="771"/>
      <c r="M3603" s="771"/>
      <c r="N3603" s="771"/>
      <c r="O3603" s="771"/>
      <c r="P3603" s="771"/>
      <c r="Q3603" s="771"/>
      <c r="R3603" s="1075"/>
      <c r="S3603" s="904"/>
    </row>
    <row r="3604" spans="1:20" s="828" customFormat="1" x14ac:dyDescent="0.25">
      <c r="C3604" s="842"/>
      <c r="D3604" s="888"/>
      <c r="E3604" s="902"/>
      <c r="F3604" s="888"/>
      <c r="G3604" s="903"/>
      <c r="H3604" s="924"/>
      <c r="I3604" s="924"/>
      <c r="J3604" s="924"/>
      <c r="K3604" s="924"/>
      <c r="L3604" s="771"/>
      <c r="M3604" s="771"/>
      <c r="N3604" s="771"/>
      <c r="O3604" s="771"/>
      <c r="P3604" s="771"/>
      <c r="Q3604" s="771"/>
      <c r="R3604" s="1075"/>
      <c r="S3604" s="904"/>
    </row>
    <row r="3605" spans="1:20" s="828" customFormat="1" x14ac:dyDescent="0.25">
      <c r="C3605" s="842"/>
      <c r="D3605" s="888"/>
      <c r="E3605" s="902"/>
      <c r="F3605" s="888"/>
      <c r="G3605" s="903"/>
      <c r="H3605" s="924"/>
      <c r="I3605" s="924"/>
      <c r="J3605" s="924"/>
      <c r="K3605" s="924"/>
      <c r="L3605" s="771"/>
      <c r="M3605" s="771"/>
      <c r="N3605" s="771"/>
      <c r="O3605" s="771"/>
      <c r="P3605" s="771"/>
      <c r="Q3605" s="771"/>
      <c r="R3605" s="1075"/>
      <c r="S3605" s="904"/>
    </row>
    <row r="3606" spans="1:20" s="828" customFormat="1" x14ac:dyDescent="0.25">
      <c r="C3606" s="842"/>
      <c r="D3606" s="888"/>
      <c r="E3606" s="902"/>
      <c r="F3606" s="888"/>
      <c r="G3606" s="903"/>
      <c r="H3606" s="924"/>
      <c r="I3606" s="924"/>
      <c r="J3606" s="924"/>
      <c r="K3606" s="924"/>
      <c r="L3606" s="771"/>
      <c r="M3606" s="771"/>
      <c r="N3606" s="771"/>
      <c r="O3606" s="771"/>
      <c r="P3606" s="771"/>
      <c r="Q3606" s="771"/>
      <c r="R3606" s="1075"/>
      <c r="S3606" s="904"/>
    </row>
    <row r="3607" spans="1:20" s="828" customFormat="1" x14ac:dyDescent="0.25">
      <c r="C3607" s="842"/>
      <c r="D3607" s="888"/>
      <c r="E3607" s="902"/>
      <c r="F3607" s="888"/>
      <c r="G3607" s="903"/>
      <c r="H3607" s="924"/>
      <c r="I3607" s="924"/>
      <c r="J3607" s="924"/>
      <c r="K3607" s="924"/>
      <c r="L3607" s="771"/>
      <c r="M3607" s="771"/>
      <c r="N3607" s="771"/>
      <c r="O3607" s="771"/>
      <c r="P3607" s="771"/>
      <c r="Q3607" s="771"/>
      <c r="R3607" s="1075"/>
      <c r="S3607" s="904"/>
    </row>
    <row r="3608" spans="1:20" s="828" customFormat="1" x14ac:dyDescent="0.25">
      <c r="C3608" s="842"/>
      <c r="D3608" s="888"/>
      <c r="E3608" s="902"/>
      <c r="F3608" s="888"/>
      <c r="G3608" s="903"/>
      <c r="H3608" s="924"/>
      <c r="I3608" s="924"/>
      <c r="J3608" s="924"/>
      <c r="K3608" s="924"/>
      <c r="L3608" s="771"/>
      <c r="M3608" s="771"/>
      <c r="N3608" s="771"/>
      <c r="O3608" s="771"/>
      <c r="P3608" s="771"/>
      <c r="Q3608" s="771"/>
      <c r="R3608" s="1075"/>
      <c r="S3608" s="904"/>
    </row>
    <row r="3609" spans="1:20" s="828" customFormat="1" x14ac:dyDescent="0.25">
      <c r="C3609" s="842"/>
      <c r="D3609" s="888"/>
      <c r="E3609" s="902"/>
      <c r="F3609" s="888"/>
      <c r="G3609" s="903"/>
      <c r="H3609" s="924"/>
      <c r="I3609" s="924"/>
      <c r="J3609" s="924"/>
      <c r="K3609" s="924"/>
      <c r="L3609" s="771"/>
      <c r="M3609" s="771"/>
      <c r="N3609" s="771"/>
      <c r="O3609" s="771"/>
      <c r="P3609" s="771"/>
      <c r="Q3609" s="771"/>
      <c r="R3609" s="1075"/>
      <c r="S3609" s="904"/>
    </row>
    <row r="3610" spans="1:20" s="828" customFormat="1" x14ac:dyDescent="0.25">
      <c r="C3610" s="842"/>
      <c r="D3610" s="888"/>
      <c r="E3610" s="902"/>
      <c r="F3610" s="888"/>
      <c r="G3610" s="903"/>
      <c r="H3610" s="924"/>
      <c r="I3610" s="924"/>
      <c r="J3610" s="924"/>
      <c r="K3610" s="924"/>
      <c r="L3610" s="771"/>
      <c r="M3610" s="771"/>
      <c r="N3610" s="771"/>
      <c r="O3610" s="771"/>
      <c r="P3610" s="771"/>
      <c r="Q3610" s="771"/>
      <c r="R3610" s="1075"/>
      <c r="S3610" s="904"/>
    </row>
    <row r="3611" spans="1:20" s="828" customFormat="1" x14ac:dyDescent="0.25">
      <c r="C3611" s="842"/>
      <c r="D3611" s="888"/>
      <c r="E3611" s="902"/>
      <c r="F3611" s="888"/>
      <c r="G3611" s="903"/>
      <c r="H3611" s="924"/>
      <c r="I3611" s="924"/>
      <c r="J3611" s="924"/>
      <c r="K3611" s="924"/>
      <c r="L3611" s="771"/>
      <c r="M3611" s="771"/>
      <c r="N3611" s="771"/>
      <c r="O3611" s="771"/>
      <c r="P3611" s="771"/>
      <c r="Q3611" s="771"/>
      <c r="R3611" s="1075"/>
      <c r="S3611" s="904"/>
    </row>
    <row r="3612" spans="1:20" s="828" customFormat="1" x14ac:dyDescent="0.25">
      <c r="C3612" s="842"/>
      <c r="D3612" s="888"/>
      <c r="E3612" s="902"/>
      <c r="F3612" s="888"/>
      <c r="G3612" s="903"/>
      <c r="H3612" s="924"/>
      <c r="I3612" s="924"/>
      <c r="J3612" s="924"/>
      <c r="K3612" s="924"/>
      <c r="L3612" s="771"/>
      <c r="M3612" s="771"/>
      <c r="N3612" s="771"/>
      <c r="O3612" s="771"/>
      <c r="P3612" s="771"/>
      <c r="Q3612" s="771"/>
      <c r="R3612" s="1075"/>
      <c r="S3612" s="904"/>
    </row>
    <row r="3613" spans="1:20" s="828" customFormat="1" x14ac:dyDescent="0.25">
      <c r="C3613" s="842"/>
      <c r="D3613" s="888"/>
      <c r="E3613" s="902"/>
      <c r="F3613" s="888"/>
      <c r="G3613" s="903"/>
      <c r="H3613" s="924"/>
      <c r="I3613" s="924"/>
      <c r="J3613" s="924"/>
      <c r="K3613" s="924"/>
      <c r="L3613" s="771"/>
      <c r="M3613" s="771"/>
      <c r="N3613" s="771"/>
      <c r="O3613" s="771"/>
      <c r="P3613" s="771"/>
      <c r="Q3613" s="771"/>
      <c r="R3613" s="1075"/>
      <c r="S3613" s="904"/>
    </row>
    <row r="3614" spans="1:20" s="828" customFormat="1" x14ac:dyDescent="0.25">
      <c r="C3614" s="842"/>
      <c r="D3614" s="888"/>
      <c r="E3614" s="902"/>
      <c r="F3614" s="888"/>
      <c r="G3614" s="903"/>
      <c r="H3614" s="924"/>
      <c r="I3614" s="924"/>
      <c r="J3614" s="924"/>
      <c r="K3614" s="924"/>
      <c r="L3614" s="771"/>
      <c r="M3614" s="771"/>
      <c r="N3614" s="771"/>
      <c r="O3614" s="771"/>
      <c r="P3614" s="771"/>
      <c r="Q3614" s="771"/>
      <c r="R3614" s="1075"/>
      <c r="S3614" s="904"/>
    </row>
    <row r="3615" spans="1:20" s="828" customFormat="1" x14ac:dyDescent="0.25">
      <c r="C3615" s="842"/>
      <c r="D3615" s="888"/>
      <c r="E3615" s="902"/>
      <c r="F3615" s="888"/>
      <c r="G3615" s="903"/>
      <c r="H3615" s="924"/>
      <c r="I3615" s="924"/>
      <c r="J3615" s="924"/>
      <c r="K3615" s="924"/>
      <c r="L3615" s="771"/>
      <c r="M3615" s="771"/>
      <c r="N3615" s="771"/>
      <c r="O3615" s="771"/>
      <c r="P3615" s="771"/>
      <c r="Q3615" s="771"/>
      <c r="R3615" s="1075"/>
      <c r="S3615" s="904"/>
    </row>
    <row r="3616" spans="1:20" s="828" customFormat="1" x14ac:dyDescent="0.25">
      <c r="C3616" s="842"/>
      <c r="D3616" s="888"/>
      <c r="E3616" s="902"/>
      <c r="F3616" s="888"/>
      <c r="G3616" s="903"/>
      <c r="H3616" s="924"/>
      <c r="I3616" s="924"/>
      <c r="J3616" s="924"/>
      <c r="K3616" s="924"/>
      <c r="L3616" s="771"/>
      <c r="M3616" s="771"/>
      <c r="N3616" s="771"/>
      <c r="O3616" s="771"/>
      <c r="P3616" s="771"/>
      <c r="Q3616" s="771"/>
      <c r="R3616" s="1075"/>
      <c r="S3616" s="904"/>
    </row>
    <row r="3617" spans="1:20" s="828" customFormat="1" x14ac:dyDescent="0.25">
      <c r="C3617" s="842"/>
      <c r="D3617" s="888"/>
      <c r="E3617" s="902"/>
      <c r="F3617" s="888"/>
      <c r="G3617" s="903"/>
      <c r="H3617" s="924"/>
      <c r="I3617" s="924"/>
      <c r="J3617" s="924"/>
      <c r="K3617" s="924"/>
      <c r="L3617" s="771"/>
      <c r="M3617" s="771"/>
      <c r="N3617" s="771"/>
      <c r="O3617" s="771"/>
      <c r="P3617" s="771"/>
      <c r="Q3617" s="771"/>
      <c r="R3617" s="1075"/>
      <c r="S3617" s="904"/>
    </row>
    <row r="3618" spans="1:20" s="828" customFormat="1" x14ac:dyDescent="0.25">
      <c r="C3618" s="842"/>
      <c r="D3618" s="888"/>
      <c r="E3618" s="902"/>
      <c r="F3618" s="888"/>
      <c r="G3618" s="903"/>
      <c r="H3618" s="924"/>
      <c r="I3618" s="924"/>
      <c r="J3618" s="924"/>
      <c r="K3618" s="924"/>
      <c r="L3618" s="771"/>
      <c r="M3618" s="771"/>
      <c r="N3618" s="771"/>
      <c r="O3618" s="771"/>
      <c r="P3618" s="771"/>
      <c r="Q3618" s="771"/>
      <c r="R3618" s="1075"/>
      <c r="S3618" s="904"/>
    </row>
    <row r="3619" spans="1:20" ht="13.15" customHeight="1" x14ac:dyDescent="0.25">
      <c r="B3619" s="1238" t="s">
        <v>2128</v>
      </c>
      <c r="C3619" s="1238"/>
      <c r="D3619" s="1238"/>
      <c r="E3619" s="1238"/>
      <c r="F3619" s="1238"/>
      <c r="G3619" s="1238"/>
      <c r="H3619" s="1238"/>
      <c r="I3619" s="1238"/>
      <c r="J3619" s="1238"/>
      <c r="K3619" s="1238"/>
      <c r="L3619" s="1238"/>
      <c r="M3619" s="1238"/>
      <c r="N3619" s="1238"/>
      <c r="O3619" s="1238"/>
      <c r="P3619" s="1238"/>
      <c r="Q3619" s="1238"/>
      <c r="R3619" s="1238"/>
      <c r="S3619" s="1238"/>
    </row>
    <row r="3620" spans="1:20" ht="13.15" customHeight="1" x14ac:dyDescent="0.25">
      <c r="B3620" s="881" t="s">
        <v>1690</v>
      </c>
      <c r="C3620" s="882"/>
      <c r="D3620" s="883"/>
      <c r="E3620" s="883"/>
      <c r="F3620" s="883"/>
      <c r="G3620" s="883"/>
      <c r="H3620" s="884"/>
      <c r="I3620" s="884"/>
      <c r="J3620" s="884"/>
      <c r="K3620" s="884"/>
      <c r="L3620" s="884"/>
      <c r="M3620" s="885"/>
      <c r="N3620" s="884"/>
      <c r="O3620" s="884"/>
      <c r="P3620" s="884"/>
      <c r="Q3620" s="884"/>
      <c r="R3620" s="1074"/>
      <c r="S3620" s="886"/>
    </row>
    <row r="3621" spans="1:20" s="802" customFormat="1" ht="24" customHeight="1" x14ac:dyDescent="0.25">
      <c r="B3621" s="1234" t="s">
        <v>970</v>
      </c>
      <c r="C3621" s="1239" t="s">
        <v>938</v>
      </c>
      <c r="D3621" s="1236" t="s">
        <v>1024</v>
      </c>
      <c r="E3621" s="1230" t="s">
        <v>1025</v>
      </c>
      <c r="F3621" s="1236" t="s">
        <v>1026</v>
      </c>
      <c r="G3621" s="1232" t="s">
        <v>1027</v>
      </c>
      <c r="H3621" s="803" t="s">
        <v>1862</v>
      </c>
      <c r="I3621" s="804" t="s">
        <v>1833</v>
      </c>
      <c r="J3621" s="803" t="s">
        <v>1862</v>
      </c>
      <c r="K3621" s="1228" t="s">
        <v>1948</v>
      </c>
      <c r="L3621" s="1228" t="s">
        <v>1947</v>
      </c>
      <c r="M3621" s="805" t="s">
        <v>1818</v>
      </c>
      <c r="N3621" s="1228" t="s">
        <v>1819</v>
      </c>
      <c r="O3621" s="806" t="s">
        <v>2115</v>
      </c>
      <c r="P3621" s="1090" t="s">
        <v>2135</v>
      </c>
      <c r="Q3621" s="1090" t="s">
        <v>2136</v>
      </c>
      <c r="R3621" s="1065" t="s">
        <v>2132</v>
      </c>
      <c r="S3621" s="807" t="s">
        <v>1850</v>
      </c>
      <c r="T3621" s="1110" t="s">
        <v>1028</v>
      </c>
    </row>
    <row r="3622" spans="1:20" s="802" customFormat="1" ht="10.15" customHeight="1" x14ac:dyDescent="0.25">
      <c r="B3622" s="1235"/>
      <c r="C3622" s="1240"/>
      <c r="D3622" s="1237"/>
      <c r="E3622" s="1231"/>
      <c r="F3622" s="1237"/>
      <c r="G3622" s="1233"/>
      <c r="H3622" s="808"/>
      <c r="I3622" s="808" t="s">
        <v>939</v>
      </c>
      <c r="J3622" s="808"/>
      <c r="K3622" s="1229"/>
      <c r="L3622" s="1229"/>
      <c r="M3622" s="809" t="s">
        <v>939</v>
      </c>
      <c r="N3622" s="1229"/>
      <c r="O3622" s="808" t="s">
        <v>939</v>
      </c>
      <c r="P3622" s="808" t="s">
        <v>939</v>
      </c>
      <c r="Q3622" s="808" t="s">
        <v>939</v>
      </c>
      <c r="R3622" s="1066" t="s">
        <v>939</v>
      </c>
      <c r="S3622" s="810"/>
      <c r="T3622" s="1102"/>
    </row>
    <row r="3623" spans="1:20" ht="13.9" customHeight="1" x14ac:dyDescent="0.25">
      <c r="A3623" s="858" t="s">
        <v>1698</v>
      </c>
      <c r="B3623" s="812" t="s">
        <v>24</v>
      </c>
      <c r="C3623" s="813" t="s">
        <v>290</v>
      </c>
      <c r="D3623" s="814" t="s">
        <v>1</v>
      </c>
      <c r="E3623" s="968">
        <v>0</v>
      </c>
      <c r="F3623" s="816" t="s">
        <v>144</v>
      </c>
      <c r="G3623" s="817" t="s">
        <v>266</v>
      </c>
      <c r="H3623" s="1007">
        <v>450050096</v>
      </c>
      <c r="I3623" s="1007">
        <v>1365368830</v>
      </c>
      <c r="J3623" s="1007">
        <v>450050096</v>
      </c>
      <c r="K3623" s="1007">
        <f t="shared" ref="K3623:K3636" si="390">M3623-L3623</f>
        <v>1165368830</v>
      </c>
      <c r="L3623" s="818"/>
      <c r="M3623" s="819">
        <v>1165368830</v>
      </c>
      <c r="N3623" s="818"/>
      <c r="O3623" s="818">
        <v>541741579</v>
      </c>
      <c r="P3623" s="818">
        <f>Q3623-O3623</f>
        <v>262808492.86000001</v>
      </c>
      <c r="Q3623" s="818">
        <v>804550071.86000001</v>
      </c>
      <c r="R3623" s="1068">
        <f>M3623-Q3623</f>
        <v>360818758.13999999</v>
      </c>
      <c r="S3623" s="909"/>
      <c r="T3623" s="1117"/>
    </row>
    <row r="3624" spans="1:20" s="831" customFormat="1" ht="13.9" customHeight="1" x14ac:dyDescent="0.25">
      <c r="A3624" s="858" t="s">
        <v>1698</v>
      </c>
      <c r="B3624" s="825" t="s">
        <v>25</v>
      </c>
      <c r="C3624" s="822" t="s">
        <v>59</v>
      </c>
      <c r="D3624" s="829" t="s">
        <v>189</v>
      </c>
      <c r="E3624" s="968">
        <v>0</v>
      </c>
      <c r="F3624" s="816" t="s">
        <v>144</v>
      </c>
      <c r="G3624" s="817" t="s">
        <v>266</v>
      </c>
      <c r="H3624" s="1006"/>
      <c r="I3624" s="1006">
        <v>500000</v>
      </c>
      <c r="J3624" s="1006"/>
      <c r="K3624" s="1006">
        <f t="shared" si="390"/>
        <v>300000</v>
      </c>
      <c r="L3624" s="830"/>
      <c r="M3624" s="826">
        <v>300000</v>
      </c>
      <c r="N3624" s="830"/>
      <c r="O3624" s="830"/>
      <c r="P3624" s="830">
        <f>Q3624-O3624</f>
        <v>0</v>
      </c>
      <c r="Q3624" s="830">
        <v>0</v>
      </c>
      <c r="R3624" s="1068">
        <f t="shared" ref="R3624:R3637" si="391">M3624-Q3624</f>
        <v>300000</v>
      </c>
      <c r="S3624" s="820"/>
      <c r="T3624" s="1105"/>
    </row>
    <row r="3625" spans="1:20" ht="13.9" customHeight="1" x14ac:dyDescent="0.25">
      <c r="A3625" s="858" t="s">
        <v>1698</v>
      </c>
      <c r="B3625" s="812" t="s">
        <v>3</v>
      </c>
      <c r="C3625" s="822" t="s">
        <v>4</v>
      </c>
      <c r="D3625" s="829" t="s">
        <v>189</v>
      </c>
      <c r="E3625" s="968">
        <v>0</v>
      </c>
      <c r="F3625" s="816" t="s">
        <v>144</v>
      </c>
      <c r="G3625" s="817" t="s">
        <v>266</v>
      </c>
      <c r="H3625" s="1006"/>
      <c r="I3625" s="1006">
        <v>500000</v>
      </c>
      <c r="J3625" s="1006"/>
      <c r="K3625" s="1006">
        <f t="shared" si="390"/>
        <v>300000</v>
      </c>
      <c r="L3625" s="830"/>
      <c r="M3625" s="826">
        <v>300000</v>
      </c>
      <c r="N3625" s="830"/>
      <c r="O3625" s="830"/>
      <c r="P3625" s="830">
        <f t="shared" ref="P3625:P3637" si="392">Q3625-O3625</f>
        <v>0</v>
      </c>
      <c r="Q3625" s="830">
        <v>0</v>
      </c>
      <c r="R3625" s="1068">
        <f t="shared" si="391"/>
        <v>300000</v>
      </c>
      <c r="S3625" s="820"/>
      <c r="T3625" s="1104"/>
    </row>
    <row r="3626" spans="1:20" ht="13.9" customHeight="1" x14ac:dyDescent="0.25">
      <c r="A3626" s="858" t="s">
        <v>1698</v>
      </c>
      <c r="B3626" s="812" t="s">
        <v>136</v>
      </c>
      <c r="C3626" s="822" t="s">
        <v>137</v>
      </c>
      <c r="D3626" s="829" t="s">
        <v>189</v>
      </c>
      <c r="E3626" s="968">
        <v>0</v>
      </c>
      <c r="F3626" s="816" t="s">
        <v>144</v>
      </c>
      <c r="G3626" s="817" t="s">
        <v>266</v>
      </c>
      <c r="H3626" s="1006"/>
      <c r="I3626" s="1006">
        <v>400000</v>
      </c>
      <c r="J3626" s="1006"/>
      <c r="K3626" s="1006">
        <f t="shared" si="390"/>
        <v>200000</v>
      </c>
      <c r="L3626" s="830"/>
      <c r="M3626" s="826">
        <v>200000</v>
      </c>
      <c r="N3626" s="830"/>
      <c r="O3626" s="830"/>
      <c r="P3626" s="830">
        <f t="shared" si="392"/>
        <v>0</v>
      </c>
      <c r="Q3626" s="830">
        <v>0</v>
      </c>
      <c r="R3626" s="1068">
        <f t="shared" si="391"/>
        <v>200000</v>
      </c>
      <c r="S3626" s="820"/>
      <c r="T3626" s="1104"/>
    </row>
    <row r="3627" spans="1:20" ht="13.9" customHeight="1" x14ac:dyDescent="0.25">
      <c r="A3627" s="858" t="s">
        <v>1698</v>
      </c>
      <c r="B3627" s="812" t="s">
        <v>5</v>
      </c>
      <c r="C3627" s="822" t="s">
        <v>6</v>
      </c>
      <c r="D3627" s="829" t="s">
        <v>189</v>
      </c>
      <c r="E3627" s="968">
        <v>0</v>
      </c>
      <c r="F3627" s="816" t="s">
        <v>144</v>
      </c>
      <c r="G3627" s="817" t="s">
        <v>266</v>
      </c>
      <c r="H3627" s="1006"/>
      <c r="I3627" s="1006">
        <v>400000</v>
      </c>
      <c r="J3627" s="1006"/>
      <c r="K3627" s="1006">
        <f t="shared" si="390"/>
        <v>200000</v>
      </c>
      <c r="L3627" s="830"/>
      <c r="M3627" s="826">
        <v>200000</v>
      </c>
      <c r="N3627" s="830"/>
      <c r="O3627" s="830"/>
      <c r="P3627" s="830">
        <f t="shared" si="392"/>
        <v>0</v>
      </c>
      <c r="Q3627" s="830">
        <v>0</v>
      </c>
      <c r="R3627" s="1068">
        <f t="shared" si="391"/>
        <v>200000</v>
      </c>
      <c r="S3627" s="820"/>
      <c r="T3627" s="1104"/>
    </row>
    <row r="3628" spans="1:20" ht="13.9" customHeight="1" x14ac:dyDescent="0.25">
      <c r="A3628" s="858" t="s">
        <v>1698</v>
      </c>
      <c r="B3628" s="812" t="s">
        <v>71</v>
      </c>
      <c r="C3628" s="822" t="s">
        <v>72</v>
      </c>
      <c r="D3628" s="829" t="s">
        <v>189</v>
      </c>
      <c r="E3628" s="968">
        <v>0</v>
      </c>
      <c r="F3628" s="816" t="s">
        <v>144</v>
      </c>
      <c r="G3628" s="817" t="s">
        <v>266</v>
      </c>
      <c r="H3628" s="1006"/>
      <c r="I3628" s="1006">
        <v>20000000</v>
      </c>
      <c r="J3628" s="1006"/>
      <c r="K3628" s="1006">
        <f t="shared" si="390"/>
        <v>10000000</v>
      </c>
      <c r="L3628" s="830"/>
      <c r="M3628" s="826">
        <v>10000000</v>
      </c>
      <c r="N3628" s="830"/>
      <c r="O3628" s="830">
        <v>1000000</v>
      </c>
      <c r="P3628" s="830">
        <f t="shared" si="392"/>
        <v>0</v>
      </c>
      <c r="Q3628" s="830">
        <v>1000000</v>
      </c>
      <c r="R3628" s="1068">
        <f t="shared" si="391"/>
        <v>9000000</v>
      </c>
      <c r="S3628" s="820"/>
      <c r="T3628" s="1104"/>
    </row>
    <row r="3629" spans="1:20" ht="13.9" customHeight="1" x14ac:dyDescent="0.25">
      <c r="A3629" s="858" t="s">
        <v>1698</v>
      </c>
      <c r="B3629" s="812" t="s">
        <v>32</v>
      </c>
      <c r="C3629" s="822" t="s">
        <v>33</v>
      </c>
      <c r="D3629" s="829" t="s">
        <v>189</v>
      </c>
      <c r="E3629" s="968">
        <v>0</v>
      </c>
      <c r="F3629" s="816" t="s">
        <v>144</v>
      </c>
      <c r="G3629" s="817" t="s">
        <v>266</v>
      </c>
      <c r="H3629" s="1006"/>
      <c r="I3629" s="1006">
        <v>150000</v>
      </c>
      <c r="J3629" s="1006"/>
      <c r="K3629" s="1006">
        <f t="shared" si="390"/>
        <v>150000</v>
      </c>
      <c r="L3629" s="830"/>
      <c r="M3629" s="826">
        <v>150000</v>
      </c>
      <c r="N3629" s="830"/>
      <c r="O3629" s="830"/>
      <c r="P3629" s="830">
        <f t="shared" si="392"/>
        <v>0</v>
      </c>
      <c r="Q3629" s="830">
        <v>0</v>
      </c>
      <c r="R3629" s="1068">
        <f t="shared" si="391"/>
        <v>150000</v>
      </c>
      <c r="S3629" s="820"/>
      <c r="T3629" s="1104"/>
    </row>
    <row r="3630" spans="1:20" ht="13.9" customHeight="1" x14ac:dyDescent="0.25">
      <c r="A3630" s="858" t="s">
        <v>1698</v>
      </c>
      <c r="B3630" s="812" t="s">
        <v>9</v>
      </c>
      <c r="C3630" s="822" t="s">
        <v>10</v>
      </c>
      <c r="D3630" s="829" t="s">
        <v>189</v>
      </c>
      <c r="E3630" s="968">
        <v>0</v>
      </c>
      <c r="F3630" s="816" t="s">
        <v>144</v>
      </c>
      <c r="G3630" s="817" t="s">
        <v>266</v>
      </c>
      <c r="H3630" s="1006"/>
      <c r="I3630" s="1006">
        <v>100000</v>
      </c>
      <c r="J3630" s="1006"/>
      <c r="K3630" s="1006">
        <f t="shared" si="390"/>
        <v>100000</v>
      </c>
      <c r="L3630" s="830"/>
      <c r="M3630" s="826">
        <v>100000</v>
      </c>
      <c r="N3630" s="830"/>
      <c r="O3630" s="830"/>
      <c r="P3630" s="830">
        <f t="shared" si="392"/>
        <v>0</v>
      </c>
      <c r="Q3630" s="830">
        <v>0</v>
      </c>
      <c r="R3630" s="1068">
        <f t="shared" si="391"/>
        <v>100000</v>
      </c>
      <c r="S3630" s="820"/>
      <c r="T3630" s="1104"/>
    </row>
    <row r="3631" spans="1:20" ht="13.9" customHeight="1" x14ac:dyDescent="0.25">
      <c r="A3631" s="858" t="s">
        <v>1698</v>
      </c>
      <c r="B3631" s="812" t="s">
        <v>13</v>
      </c>
      <c r="C3631" s="822" t="s">
        <v>14</v>
      </c>
      <c r="D3631" s="829" t="s">
        <v>189</v>
      </c>
      <c r="E3631" s="968">
        <v>0</v>
      </c>
      <c r="F3631" s="816" t="s">
        <v>144</v>
      </c>
      <c r="G3631" s="817" t="s">
        <v>266</v>
      </c>
      <c r="H3631" s="1006"/>
      <c r="I3631" s="1006">
        <v>17550000</v>
      </c>
      <c r="J3631" s="1006"/>
      <c r="K3631" s="1006">
        <f t="shared" si="390"/>
        <v>10550000</v>
      </c>
      <c r="L3631" s="830"/>
      <c r="M3631" s="826">
        <v>10550000</v>
      </c>
      <c r="N3631" s="830"/>
      <c r="O3631" s="830"/>
      <c r="P3631" s="830">
        <f t="shared" si="392"/>
        <v>375000</v>
      </c>
      <c r="Q3631" s="830">
        <v>375000</v>
      </c>
      <c r="R3631" s="1068">
        <f t="shared" si="391"/>
        <v>10175000</v>
      </c>
      <c r="S3631" s="820"/>
      <c r="T3631" s="1104"/>
    </row>
    <row r="3632" spans="1:20" ht="13.9" customHeight="1" x14ac:dyDescent="0.25">
      <c r="A3632" s="858" t="s">
        <v>1698</v>
      </c>
      <c r="B3632" s="812" t="s">
        <v>123</v>
      </c>
      <c r="C3632" s="822" t="s">
        <v>124</v>
      </c>
      <c r="D3632" s="829" t="s">
        <v>189</v>
      </c>
      <c r="E3632" s="968">
        <v>0</v>
      </c>
      <c r="F3632" s="816" t="s">
        <v>144</v>
      </c>
      <c r="G3632" s="817" t="s">
        <v>266</v>
      </c>
      <c r="H3632" s="1006"/>
      <c r="I3632" s="1006">
        <v>300000</v>
      </c>
      <c r="J3632" s="1006"/>
      <c r="K3632" s="1006">
        <f t="shared" si="390"/>
        <v>300000</v>
      </c>
      <c r="L3632" s="830"/>
      <c r="M3632" s="826">
        <v>300000</v>
      </c>
      <c r="N3632" s="830"/>
      <c r="O3632" s="830"/>
      <c r="P3632" s="830">
        <f t="shared" si="392"/>
        <v>0</v>
      </c>
      <c r="Q3632" s="830">
        <v>0</v>
      </c>
      <c r="R3632" s="1068">
        <f t="shared" si="391"/>
        <v>300000</v>
      </c>
      <c r="S3632" s="820"/>
      <c r="T3632" s="1104"/>
    </row>
    <row r="3633" spans="1:20" ht="13.9" customHeight="1" x14ac:dyDescent="0.25">
      <c r="A3633" s="858" t="s">
        <v>1698</v>
      </c>
      <c r="B3633" s="812" t="s">
        <v>15</v>
      </c>
      <c r="C3633" s="822" t="s">
        <v>436</v>
      </c>
      <c r="D3633" s="829" t="s">
        <v>189</v>
      </c>
      <c r="E3633" s="968">
        <v>0</v>
      </c>
      <c r="F3633" s="816" t="s">
        <v>144</v>
      </c>
      <c r="G3633" s="817" t="s">
        <v>266</v>
      </c>
      <c r="H3633" s="1006"/>
      <c r="I3633" s="1006">
        <v>180000</v>
      </c>
      <c r="J3633" s="1006"/>
      <c r="K3633" s="1006">
        <f t="shared" si="390"/>
        <v>180000</v>
      </c>
      <c r="L3633" s="830"/>
      <c r="M3633" s="826">
        <v>180000</v>
      </c>
      <c r="N3633" s="830"/>
      <c r="O3633" s="830"/>
      <c r="P3633" s="830">
        <f t="shared" si="392"/>
        <v>0</v>
      </c>
      <c r="Q3633" s="830">
        <v>0</v>
      </c>
      <c r="R3633" s="1068">
        <f t="shared" si="391"/>
        <v>180000</v>
      </c>
      <c r="S3633" s="820"/>
      <c r="T3633" s="1104"/>
    </row>
    <row r="3634" spans="1:20" ht="13.9" customHeight="1" x14ac:dyDescent="0.25">
      <c r="A3634" s="858" t="s">
        <v>1698</v>
      </c>
      <c r="B3634" s="812" t="s">
        <v>17</v>
      </c>
      <c r="C3634" s="822" t="s">
        <v>18</v>
      </c>
      <c r="D3634" s="829" t="s">
        <v>189</v>
      </c>
      <c r="E3634" s="968">
        <v>0</v>
      </c>
      <c r="F3634" s="816" t="s">
        <v>144</v>
      </c>
      <c r="G3634" s="817" t="s">
        <v>266</v>
      </c>
      <c r="H3634" s="1006"/>
      <c r="I3634" s="1006">
        <v>150000</v>
      </c>
      <c r="J3634" s="1006"/>
      <c r="K3634" s="1006">
        <f t="shared" si="390"/>
        <v>150000</v>
      </c>
      <c r="L3634" s="830"/>
      <c r="M3634" s="826">
        <v>150000</v>
      </c>
      <c r="N3634" s="830"/>
      <c r="O3634" s="830"/>
      <c r="P3634" s="830">
        <f t="shared" si="392"/>
        <v>0</v>
      </c>
      <c r="Q3634" s="830">
        <v>0</v>
      </c>
      <c r="R3634" s="1068">
        <f t="shared" si="391"/>
        <v>150000</v>
      </c>
      <c r="S3634" s="820"/>
      <c r="T3634" s="1104"/>
    </row>
    <row r="3635" spans="1:20" ht="13.9" customHeight="1" x14ac:dyDescent="0.25">
      <c r="A3635" s="858" t="s">
        <v>1698</v>
      </c>
      <c r="B3635" s="812" t="s">
        <v>19</v>
      </c>
      <c r="C3635" s="822" t="s">
        <v>20</v>
      </c>
      <c r="D3635" s="829" t="s">
        <v>189</v>
      </c>
      <c r="E3635" s="968">
        <v>0</v>
      </c>
      <c r="F3635" s="816" t="s">
        <v>144</v>
      </c>
      <c r="G3635" s="817" t="s">
        <v>266</v>
      </c>
      <c r="H3635" s="1006"/>
      <c r="I3635" s="1006">
        <v>20000</v>
      </c>
      <c r="J3635" s="1006"/>
      <c r="K3635" s="1006">
        <f t="shared" si="390"/>
        <v>20000</v>
      </c>
      <c r="L3635" s="830"/>
      <c r="M3635" s="826">
        <v>20000</v>
      </c>
      <c r="N3635" s="830"/>
      <c r="O3635" s="830"/>
      <c r="P3635" s="830">
        <f t="shared" si="392"/>
        <v>0</v>
      </c>
      <c r="Q3635" s="830">
        <v>0</v>
      </c>
      <c r="R3635" s="1068">
        <f t="shared" si="391"/>
        <v>20000</v>
      </c>
      <c r="S3635" s="820"/>
      <c r="T3635" s="1104"/>
    </row>
    <row r="3636" spans="1:20" ht="13.9" customHeight="1" x14ac:dyDescent="0.25">
      <c r="A3636" s="858" t="s">
        <v>1698</v>
      </c>
      <c r="B3636" s="812" t="s">
        <v>37</v>
      </c>
      <c r="C3636" s="822" t="s">
        <v>38</v>
      </c>
      <c r="D3636" s="829" t="s">
        <v>189</v>
      </c>
      <c r="E3636" s="968">
        <v>0</v>
      </c>
      <c r="F3636" s="816" t="s">
        <v>144</v>
      </c>
      <c r="G3636" s="817" t="s">
        <v>266</v>
      </c>
      <c r="H3636" s="1006"/>
      <c r="I3636" s="1006">
        <v>300000</v>
      </c>
      <c r="J3636" s="1006"/>
      <c r="K3636" s="1006">
        <f t="shared" si="390"/>
        <v>200000</v>
      </c>
      <c r="L3636" s="830"/>
      <c r="M3636" s="826">
        <v>200000</v>
      </c>
      <c r="N3636" s="830"/>
      <c r="O3636" s="830"/>
      <c r="P3636" s="830">
        <f t="shared" si="392"/>
        <v>0</v>
      </c>
      <c r="Q3636" s="830">
        <v>0</v>
      </c>
      <c r="R3636" s="1068">
        <f t="shared" si="391"/>
        <v>200000</v>
      </c>
      <c r="S3636" s="820"/>
      <c r="T3636" s="1104"/>
    </row>
    <row r="3637" spans="1:20" ht="13.9" customHeight="1" x14ac:dyDescent="0.25">
      <c r="A3637" s="858" t="s">
        <v>1698</v>
      </c>
      <c r="B3637" s="860"/>
      <c r="C3637" s="833" t="s">
        <v>312</v>
      </c>
      <c r="D3637" s="861"/>
      <c r="E3637" s="862"/>
      <c r="F3637" s="863"/>
      <c r="G3637" s="916"/>
      <c r="H3637" s="992">
        <v>875000</v>
      </c>
      <c r="I3637" s="992">
        <f>SUM(I3624:I3636)</f>
        <v>40550000</v>
      </c>
      <c r="J3637" s="992">
        <v>875000</v>
      </c>
      <c r="K3637" s="992">
        <f>SUM(K3624:K3636)</f>
        <v>22650000</v>
      </c>
      <c r="L3637" s="837"/>
      <c r="M3637" s="838">
        <f>SUM(M3624:M3636)</f>
        <v>22650000</v>
      </c>
      <c r="N3637" s="837"/>
      <c r="O3637" s="959">
        <f>SUM(O3624:O3636)</f>
        <v>1000000</v>
      </c>
      <c r="P3637" s="950">
        <f t="shared" si="392"/>
        <v>375000</v>
      </c>
      <c r="Q3637" s="959">
        <f>SUM(Q3624:Q3636)</f>
        <v>1375000</v>
      </c>
      <c r="R3637" s="1093">
        <f t="shared" si="391"/>
        <v>21275000</v>
      </c>
      <c r="S3637" s="840"/>
      <c r="T3637" s="1106"/>
    </row>
    <row r="3638" spans="1:20" ht="13.9" customHeight="1" x14ac:dyDescent="0.25">
      <c r="B3638" s="841"/>
      <c r="C3638" s="842"/>
      <c r="D3638" s="843"/>
      <c r="E3638" s="844"/>
      <c r="F3638" s="845"/>
      <c r="G3638" s="917"/>
      <c r="H3638" s="922"/>
      <c r="I3638" s="922"/>
      <c r="J3638" s="922"/>
      <c r="K3638" s="922"/>
      <c r="L3638" s="846"/>
      <c r="M3638" s="847"/>
      <c r="N3638" s="846"/>
      <c r="O3638" s="846"/>
      <c r="P3638" s="846"/>
      <c r="Q3638" s="846"/>
      <c r="S3638" s="848"/>
    </row>
    <row r="3639" spans="1:20" ht="13.9" customHeight="1" x14ac:dyDescent="0.25">
      <c r="B3639" s="1238" t="s">
        <v>2129</v>
      </c>
      <c r="C3639" s="1238"/>
      <c r="D3639" s="1238"/>
      <c r="E3639" s="1238"/>
      <c r="F3639" s="1238"/>
      <c r="G3639" s="1238"/>
      <c r="H3639" s="1238"/>
      <c r="I3639" s="1238"/>
      <c r="J3639" s="1238"/>
      <c r="K3639" s="1238"/>
      <c r="L3639" s="1238"/>
      <c r="M3639" s="1238"/>
      <c r="N3639" s="1238"/>
      <c r="O3639" s="1238"/>
      <c r="P3639" s="1238"/>
      <c r="Q3639" s="1238"/>
      <c r="R3639" s="1238"/>
      <c r="S3639" s="1238"/>
    </row>
    <row r="3640" spans="1:20" ht="13.9" customHeight="1" x14ac:dyDescent="0.25">
      <c r="B3640" s="881" t="s">
        <v>1690</v>
      </c>
      <c r="C3640" s="882"/>
      <c r="D3640" s="883"/>
      <c r="E3640" s="883"/>
      <c r="F3640" s="883"/>
      <c r="G3640" s="883"/>
      <c r="H3640" s="884"/>
      <c r="I3640" s="884"/>
      <c r="J3640" s="884"/>
      <c r="K3640" s="884"/>
      <c r="L3640" s="884"/>
      <c r="M3640" s="885"/>
      <c r="N3640" s="884"/>
      <c r="O3640" s="884"/>
      <c r="P3640" s="884"/>
      <c r="Q3640" s="884"/>
      <c r="R3640" s="1074"/>
      <c r="S3640" s="886"/>
    </row>
    <row r="3641" spans="1:20" s="802" customFormat="1" ht="26.45" customHeight="1" x14ac:dyDescent="0.25">
      <c r="B3641" s="1234" t="s">
        <v>970</v>
      </c>
      <c r="C3641" s="1239" t="s">
        <v>938</v>
      </c>
      <c r="D3641" s="1236" t="s">
        <v>1024</v>
      </c>
      <c r="E3641" s="1230" t="s">
        <v>1025</v>
      </c>
      <c r="F3641" s="1236" t="s">
        <v>1026</v>
      </c>
      <c r="G3641" s="1232" t="s">
        <v>1027</v>
      </c>
      <c r="H3641" s="803" t="s">
        <v>1862</v>
      </c>
      <c r="I3641" s="804" t="s">
        <v>1833</v>
      </c>
      <c r="J3641" s="803" t="s">
        <v>1862</v>
      </c>
      <c r="K3641" s="1228" t="s">
        <v>1948</v>
      </c>
      <c r="L3641" s="1228" t="s">
        <v>1947</v>
      </c>
      <c r="M3641" s="805" t="s">
        <v>1818</v>
      </c>
      <c r="N3641" s="1228" t="s">
        <v>1819</v>
      </c>
      <c r="O3641" s="806" t="s">
        <v>2115</v>
      </c>
      <c r="P3641" s="1090" t="s">
        <v>2135</v>
      </c>
      <c r="Q3641" s="1090" t="s">
        <v>2136</v>
      </c>
      <c r="R3641" s="1065" t="s">
        <v>2132</v>
      </c>
      <c r="S3641" s="807" t="s">
        <v>1850</v>
      </c>
      <c r="T3641" s="1110" t="s">
        <v>1028</v>
      </c>
    </row>
    <row r="3642" spans="1:20" s="802" customFormat="1" ht="13.15" customHeight="1" x14ac:dyDescent="0.25">
      <c r="B3642" s="1235"/>
      <c r="C3642" s="1240"/>
      <c r="D3642" s="1237"/>
      <c r="E3642" s="1231"/>
      <c r="F3642" s="1237"/>
      <c r="G3642" s="1233"/>
      <c r="H3642" s="808" t="s">
        <v>939</v>
      </c>
      <c r="I3642" s="808" t="s">
        <v>939</v>
      </c>
      <c r="J3642" s="808" t="s">
        <v>939</v>
      </c>
      <c r="K3642" s="1229"/>
      <c r="L3642" s="1229"/>
      <c r="M3642" s="809" t="s">
        <v>939</v>
      </c>
      <c r="N3642" s="1229"/>
      <c r="O3642" s="808" t="s">
        <v>939</v>
      </c>
      <c r="P3642" s="808" t="s">
        <v>939</v>
      </c>
      <c r="Q3642" s="808" t="s">
        <v>939</v>
      </c>
      <c r="R3642" s="1066" t="s">
        <v>939</v>
      </c>
      <c r="S3642" s="810"/>
      <c r="T3642" s="1102"/>
    </row>
    <row r="3643" spans="1:20" s="828" customFormat="1" ht="13.9" customHeight="1" x14ac:dyDescent="0.25">
      <c r="A3643" s="858" t="s">
        <v>1698</v>
      </c>
      <c r="B3643" s="890" t="s">
        <v>325</v>
      </c>
      <c r="C3643" s="822" t="s">
        <v>507</v>
      </c>
      <c r="D3643" s="823" t="s">
        <v>189</v>
      </c>
      <c r="E3643" s="824" t="s">
        <v>362</v>
      </c>
      <c r="F3643" s="896" t="s">
        <v>144</v>
      </c>
      <c r="G3643" s="896" t="s">
        <v>235</v>
      </c>
      <c r="H3643" s="921"/>
      <c r="I3643" s="921">
        <v>60000000</v>
      </c>
      <c r="J3643" s="921"/>
      <c r="K3643" s="1006">
        <f t="shared" ref="K3643:K3650" si="393">M3643-L3643</f>
        <v>30000000</v>
      </c>
      <c r="L3643" s="871"/>
      <c r="M3643" s="871">
        <v>30000000</v>
      </c>
      <c r="N3643" s="871"/>
      <c r="O3643" s="871"/>
      <c r="P3643" s="871"/>
      <c r="Q3643" s="871"/>
      <c r="R3643" s="1068">
        <v>0</v>
      </c>
      <c r="S3643" s="827"/>
      <c r="T3643" s="975"/>
    </row>
    <row r="3644" spans="1:20" s="828" customFormat="1" ht="13.9" customHeight="1" x14ac:dyDescent="0.25">
      <c r="A3644" s="858" t="s">
        <v>1698</v>
      </c>
      <c r="B3644" s="890" t="s">
        <v>326</v>
      </c>
      <c r="C3644" s="822" t="s">
        <v>327</v>
      </c>
      <c r="D3644" s="823" t="s">
        <v>189</v>
      </c>
      <c r="E3644" s="824" t="s">
        <v>362</v>
      </c>
      <c r="F3644" s="896" t="s">
        <v>144</v>
      </c>
      <c r="G3644" s="896" t="s">
        <v>235</v>
      </c>
      <c r="H3644" s="921"/>
      <c r="I3644" s="921">
        <v>20000000</v>
      </c>
      <c r="J3644" s="921"/>
      <c r="K3644" s="1006">
        <f t="shared" si="393"/>
        <v>0</v>
      </c>
      <c r="L3644" s="871"/>
      <c r="M3644" s="871">
        <v>0</v>
      </c>
      <c r="N3644" s="871"/>
      <c r="O3644" s="871"/>
      <c r="P3644" s="871"/>
      <c r="Q3644" s="871"/>
      <c r="R3644" s="1068">
        <v>0</v>
      </c>
      <c r="S3644" s="827"/>
      <c r="T3644" s="822"/>
    </row>
    <row r="3645" spans="1:20" s="828" customFormat="1" ht="13.9" customHeight="1" x14ac:dyDescent="0.25">
      <c r="A3645" s="858" t="s">
        <v>1698</v>
      </c>
      <c r="B3645" s="890" t="s">
        <v>470</v>
      </c>
      <c r="C3645" s="822" t="s">
        <v>1065</v>
      </c>
      <c r="D3645" s="823" t="s">
        <v>189</v>
      </c>
      <c r="E3645" s="824" t="s">
        <v>362</v>
      </c>
      <c r="F3645" s="896" t="s">
        <v>144</v>
      </c>
      <c r="G3645" s="896" t="s">
        <v>235</v>
      </c>
      <c r="H3645" s="921"/>
      <c r="I3645" s="921">
        <v>10000000</v>
      </c>
      <c r="J3645" s="921"/>
      <c r="K3645" s="1006">
        <f t="shared" si="393"/>
        <v>5000000</v>
      </c>
      <c r="L3645" s="871"/>
      <c r="M3645" s="871">
        <v>5000000</v>
      </c>
      <c r="N3645" s="871"/>
      <c r="O3645" s="871"/>
      <c r="P3645" s="871"/>
      <c r="Q3645" s="871"/>
      <c r="R3645" s="1068">
        <v>0</v>
      </c>
      <c r="S3645" s="827"/>
      <c r="T3645" s="822"/>
    </row>
    <row r="3646" spans="1:20" s="828" customFormat="1" ht="13.9" customHeight="1" x14ac:dyDescent="0.25">
      <c r="A3646" s="858" t="s">
        <v>1698</v>
      </c>
      <c r="B3646" s="823" t="s">
        <v>206</v>
      </c>
      <c r="C3646" s="822" t="s">
        <v>1857</v>
      </c>
      <c r="D3646" s="823" t="s">
        <v>189</v>
      </c>
      <c r="E3646" s="824" t="s">
        <v>362</v>
      </c>
      <c r="F3646" s="896" t="s">
        <v>144</v>
      </c>
      <c r="G3646" s="896" t="s">
        <v>235</v>
      </c>
      <c r="H3646" s="921"/>
      <c r="I3646" s="921">
        <v>10000000</v>
      </c>
      <c r="J3646" s="921"/>
      <c r="K3646" s="1006">
        <f t="shared" si="393"/>
        <v>0</v>
      </c>
      <c r="L3646" s="871"/>
      <c r="M3646" s="871">
        <v>0</v>
      </c>
      <c r="N3646" s="871"/>
      <c r="O3646" s="871"/>
      <c r="P3646" s="871"/>
      <c r="Q3646" s="871"/>
      <c r="R3646" s="1068">
        <f t="shared" ref="R3646:R3648" si="394">M3646-O3646</f>
        <v>0</v>
      </c>
      <c r="S3646" s="827"/>
      <c r="T3646" s="822"/>
    </row>
    <row r="3647" spans="1:20" s="828" customFormat="1" ht="13.9" customHeight="1" x14ac:dyDescent="0.25">
      <c r="A3647" s="858" t="s">
        <v>1698</v>
      </c>
      <c r="B3647" s="823" t="s">
        <v>207</v>
      </c>
      <c r="C3647" s="822" t="s">
        <v>220</v>
      </c>
      <c r="D3647" s="823" t="s">
        <v>189</v>
      </c>
      <c r="E3647" s="824" t="s">
        <v>362</v>
      </c>
      <c r="F3647" s="896" t="s">
        <v>144</v>
      </c>
      <c r="G3647" s="896" t="s">
        <v>235</v>
      </c>
      <c r="H3647" s="921"/>
      <c r="I3647" s="921">
        <v>13000000</v>
      </c>
      <c r="J3647" s="921"/>
      <c r="K3647" s="1006">
        <f t="shared" si="393"/>
        <v>0</v>
      </c>
      <c r="L3647" s="871"/>
      <c r="M3647" s="871">
        <v>0</v>
      </c>
      <c r="N3647" s="871"/>
      <c r="O3647" s="871"/>
      <c r="P3647" s="871"/>
      <c r="Q3647" s="871"/>
      <c r="R3647" s="1068">
        <f t="shared" si="394"/>
        <v>0</v>
      </c>
      <c r="S3647" s="827"/>
      <c r="T3647" s="822"/>
    </row>
    <row r="3648" spans="1:20" s="828" customFormat="1" ht="13.9" customHeight="1" x14ac:dyDescent="0.25">
      <c r="A3648" s="858" t="s">
        <v>1698</v>
      </c>
      <c r="B3648" s="823" t="s">
        <v>208</v>
      </c>
      <c r="C3648" s="822" t="s">
        <v>751</v>
      </c>
      <c r="D3648" s="823" t="s">
        <v>189</v>
      </c>
      <c r="E3648" s="824" t="s">
        <v>362</v>
      </c>
      <c r="F3648" s="896" t="s">
        <v>144</v>
      </c>
      <c r="G3648" s="896" t="s">
        <v>235</v>
      </c>
      <c r="H3648" s="921"/>
      <c r="I3648" s="921">
        <v>12000000</v>
      </c>
      <c r="J3648" s="921"/>
      <c r="K3648" s="1006">
        <f t="shared" si="393"/>
        <v>0</v>
      </c>
      <c r="L3648" s="871"/>
      <c r="M3648" s="871">
        <v>0</v>
      </c>
      <c r="N3648" s="871"/>
      <c r="O3648" s="871"/>
      <c r="P3648" s="871"/>
      <c r="Q3648" s="871"/>
      <c r="R3648" s="1068">
        <f t="shared" si="394"/>
        <v>0</v>
      </c>
      <c r="S3648" s="827"/>
      <c r="T3648" s="822"/>
    </row>
    <row r="3649" spans="1:20" s="828" customFormat="1" ht="13.9" customHeight="1" x14ac:dyDescent="0.25">
      <c r="A3649" s="858" t="s">
        <v>1698</v>
      </c>
      <c r="B3649" s="890" t="s">
        <v>467</v>
      </c>
      <c r="C3649" s="822" t="s">
        <v>163</v>
      </c>
      <c r="D3649" s="823" t="s">
        <v>189</v>
      </c>
      <c r="E3649" s="824" t="s">
        <v>364</v>
      </c>
      <c r="F3649" s="896" t="s">
        <v>144</v>
      </c>
      <c r="G3649" s="896" t="s">
        <v>235</v>
      </c>
      <c r="H3649" s="921"/>
      <c r="I3649" s="921">
        <v>20000000</v>
      </c>
      <c r="J3649" s="921"/>
      <c r="K3649" s="1006">
        <f t="shared" si="393"/>
        <v>15000000</v>
      </c>
      <c r="L3649" s="871"/>
      <c r="M3649" s="871">
        <v>15000000</v>
      </c>
      <c r="N3649" s="871"/>
      <c r="O3649" s="871"/>
      <c r="P3649" s="871"/>
      <c r="Q3649" s="871"/>
      <c r="R3649" s="1068">
        <v>0</v>
      </c>
      <c r="S3649" s="827"/>
      <c r="T3649" s="822"/>
    </row>
    <row r="3650" spans="1:20" s="828" customFormat="1" ht="13.9" customHeight="1" x14ac:dyDescent="0.25">
      <c r="A3650" s="858" t="s">
        <v>1698</v>
      </c>
      <c r="B3650" s="890" t="s">
        <v>484</v>
      </c>
      <c r="C3650" s="822" t="s">
        <v>726</v>
      </c>
      <c r="D3650" s="823" t="s">
        <v>189</v>
      </c>
      <c r="E3650" s="824" t="s">
        <v>363</v>
      </c>
      <c r="F3650" s="896" t="s">
        <v>144</v>
      </c>
      <c r="G3650" s="896" t="s">
        <v>235</v>
      </c>
      <c r="H3650" s="921"/>
      <c r="I3650" s="921">
        <v>5000000</v>
      </c>
      <c r="J3650" s="921"/>
      <c r="K3650" s="1006">
        <f t="shared" si="393"/>
        <v>0</v>
      </c>
      <c r="L3650" s="871"/>
      <c r="M3650" s="871">
        <v>0</v>
      </c>
      <c r="N3650" s="871"/>
      <c r="O3650" s="871"/>
      <c r="P3650" s="871"/>
      <c r="Q3650" s="871"/>
      <c r="R3650" s="1068">
        <v>0</v>
      </c>
      <c r="S3650" s="827"/>
      <c r="T3650" s="822"/>
    </row>
    <row r="3651" spans="1:20" s="828" customFormat="1" ht="13.9" customHeight="1" x14ac:dyDescent="0.25">
      <c r="A3651" s="858" t="s">
        <v>1698</v>
      </c>
      <c r="B3651" s="887"/>
      <c r="C3651" s="833" t="s">
        <v>26</v>
      </c>
      <c r="D3651" s="887"/>
      <c r="E3651" s="897"/>
      <c r="F3651" s="898"/>
      <c r="G3651" s="898"/>
      <c r="H3651" s="988">
        <f>SUM(H3643:H3650)</f>
        <v>0</v>
      </c>
      <c r="I3651" s="988">
        <f>SUM(I3643:I3650)</f>
        <v>150000000</v>
      </c>
      <c r="J3651" s="988">
        <f>SUM(J3643:J3650)</f>
        <v>0</v>
      </c>
      <c r="K3651" s="988">
        <f>SUM(K3643:K3650)</f>
        <v>50000000</v>
      </c>
      <c r="L3651" s="768"/>
      <c r="M3651" s="768">
        <f>SUM(M3643:M3650)</f>
        <v>50000000</v>
      </c>
      <c r="N3651" s="768"/>
      <c r="O3651" s="899"/>
      <c r="P3651" s="899"/>
      <c r="Q3651" s="899"/>
      <c r="R3651" s="1069">
        <v>0</v>
      </c>
      <c r="S3651" s="908"/>
      <c r="T3651" s="1003"/>
    </row>
    <row r="3652" spans="1:20" s="828" customFormat="1" ht="13.9" customHeight="1" x14ac:dyDescent="0.25">
      <c r="A3652" s="858"/>
      <c r="B3652" s="888"/>
      <c r="C3652" s="842"/>
      <c r="D3652" s="888"/>
      <c r="E3652" s="902"/>
      <c r="F3652" s="903"/>
      <c r="G3652" s="903"/>
      <c r="H3652" s="1100"/>
      <c r="I3652" s="1100"/>
      <c r="J3652" s="1100"/>
      <c r="K3652" s="1100"/>
      <c r="L3652" s="771"/>
      <c r="M3652" s="771"/>
      <c r="N3652" s="771"/>
      <c r="O3652" s="771"/>
      <c r="P3652" s="771"/>
      <c r="Q3652" s="771"/>
      <c r="R3652" s="1072"/>
      <c r="S3652" s="904"/>
    </row>
    <row r="3653" spans="1:20" s="828" customFormat="1" ht="13.9" customHeight="1" x14ac:dyDescent="0.25">
      <c r="A3653" s="858"/>
      <c r="B3653" s="888"/>
      <c r="C3653" s="842"/>
      <c r="D3653" s="888"/>
      <c r="E3653" s="902"/>
      <c r="F3653" s="903"/>
      <c r="G3653" s="903"/>
      <c r="H3653" s="1100"/>
      <c r="I3653" s="1100"/>
      <c r="J3653" s="1100"/>
      <c r="K3653" s="1100"/>
      <c r="L3653" s="771"/>
      <c r="M3653" s="771"/>
      <c r="N3653" s="771"/>
      <c r="O3653" s="771"/>
      <c r="P3653" s="771"/>
      <c r="Q3653" s="771"/>
      <c r="R3653" s="1072"/>
      <c r="S3653" s="904"/>
    </row>
    <row r="3654" spans="1:20" s="828" customFormat="1" ht="13.9" customHeight="1" x14ac:dyDescent="0.25">
      <c r="A3654" s="858"/>
      <c r="B3654" s="888"/>
      <c r="C3654" s="842"/>
      <c r="D3654" s="888"/>
      <c r="E3654" s="902"/>
      <c r="F3654" s="903"/>
      <c r="G3654" s="903"/>
      <c r="H3654" s="1100"/>
      <c r="I3654" s="1100"/>
      <c r="J3654" s="1100"/>
      <c r="K3654" s="1100"/>
      <c r="L3654" s="771"/>
      <c r="M3654" s="771"/>
      <c r="N3654" s="771"/>
      <c r="O3654" s="771"/>
      <c r="P3654" s="771"/>
      <c r="Q3654" s="771"/>
      <c r="R3654" s="1072"/>
      <c r="S3654" s="904"/>
    </row>
    <row r="3655" spans="1:20" s="828" customFormat="1" ht="13.9" customHeight="1" x14ac:dyDescent="0.25">
      <c r="A3655" s="858"/>
      <c r="B3655" s="888"/>
      <c r="C3655" s="842"/>
      <c r="D3655" s="888"/>
      <c r="E3655" s="902"/>
      <c r="F3655" s="903"/>
      <c r="G3655" s="903"/>
      <c r="H3655" s="1100"/>
      <c r="I3655" s="1100"/>
      <c r="J3655" s="1100"/>
      <c r="K3655" s="1100"/>
      <c r="L3655" s="771"/>
      <c r="M3655" s="771"/>
      <c r="N3655" s="771"/>
      <c r="O3655" s="771"/>
      <c r="P3655" s="771"/>
      <c r="Q3655" s="771"/>
      <c r="R3655" s="1072"/>
      <c r="S3655" s="904"/>
    </row>
    <row r="3656" spans="1:20" s="828" customFormat="1" ht="13.9" customHeight="1" x14ac:dyDescent="0.25">
      <c r="A3656" s="858"/>
      <c r="B3656" s="888"/>
      <c r="C3656" s="842"/>
      <c r="D3656" s="888"/>
      <c r="E3656" s="902"/>
      <c r="F3656" s="903"/>
      <c r="G3656" s="903"/>
      <c r="H3656" s="1100"/>
      <c r="I3656" s="1100"/>
      <c r="J3656" s="1100"/>
      <c r="K3656" s="1100"/>
      <c r="L3656" s="771"/>
      <c r="M3656" s="771"/>
      <c r="N3656" s="771"/>
      <c r="O3656" s="771"/>
      <c r="P3656" s="771"/>
      <c r="Q3656" s="771"/>
      <c r="R3656" s="1072"/>
      <c r="S3656" s="904"/>
    </row>
    <row r="3657" spans="1:20" s="828" customFormat="1" ht="13.9" customHeight="1" x14ac:dyDescent="0.25">
      <c r="A3657" s="858"/>
      <c r="B3657" s="888"/>
      <c r="C3657" s="842"/>
      <c r="D3657" s="888"/>
      <c r="E3657" s="902"/>
      <c r="F3657" s="903"/>
      <c r="G3657" s="903"/>
      <c r="H3657" s="1100"/>
      <c r="I3657" s="1100"/>
      <c r="J3657" s="1100"/>
      <c r="K3657" s="1100"/>
      <c r="L3657" s="771"/>
      <c r="M3657" s="771"/>
      <c r="N3657" s="771"/>
      <c r="O3657" s="771"/>
      <c r="P3657" s="771"/>
      <c r="Q3657" s="771"/>
      <c r="R3657" s="1072"/>
      <c r="S3657" s="904"/>
    </row>
    <row r="3658" spans="1:20" x14ac:dyDescent="0.25">
      <c r="B3658" s="1238" t="s">
        <v>2128</v>
      </c>
      <c r="C3658" s="1238"/>
      <c r="D3658" s="1238"/>
      <c r="E3658" s="1238"/>
      <c r="F3658" s="1238"/>
      <c r="G3658" s="1238"/>
      <c r="H3658" s="1238"/>
      <c r="I3658" s="1238"/>
      <c r="J3658" s="1238"/>
      <c r="K3658" s="1238"/>
      <c r="L3658" s="1238"/>
      <c r="M3658" s="1238"/>
      <c r="N3658" s="1238"/>
      <c r="O3658" s="1238"/>
      <c r="P3658" s="1238"/>
      <c r="Q3658" s="1238"/>
      <c r="R3658" s="1238"/>
      <c r="S3658" s="1238"/>
    </row>
    <row r="3659" spans="1:20" x14ac:dyDescent="0.25">
      <c r="B3659" s="881" t="s">
        <v>1691</v>
      </c>
      <c r="C3659" s="882"/>
      <c r="D3659" s="883"/>
      <c r="E3659" s="883"/>
      <c r="F3659" s="883"/>
      <c r="G3659" s="883"/>
      <c r="H3659" s="884"/>
      <c r="I3659" s="884"/>
      <c r="J3659" s="884"/>
      <c r="K3659" s="884"/>
      <c r="L3659" s="884"/>
      <c r="M3659" s="885"/>
      <c r="N3659" s="884"/>
      <c r="O3659" s="884"/>
      <c r="P3659" s="884"/>
      <c r="Q3659" s="884"/>
      <c r="R3659" s="1074"/>
      <c r="S3659" s="886"/>
    </row>
    <row r="3660" spans="1:20" s="802" customFormat="1" ht="30" x14ac:dyDescent="0.25">
      <c r="B3660" s="1234" t="s">
        <v>970</v>
      </c>
      <c r="C3660" s="1239" t="s">
        <v>938</v>
      </c>
      <c r="D3660" s="1236" t="s">
        <v>1024</v>
      </c>
      <c r="E3660" s="1230" t="s">
        <v>1025</v>
      </c>
      <c r="F3660" s="1236" t="s">
        <v>1026</v>
      </c>
      <c r="G3660" s="1232" t="s">
        <v>1027</v>
      </c>
      <c r="H3660" s="803" t="s">
        <v>1862</v>
      </c>
      <c r="I3660" s="804" t="s">
        <v>1833</v>
      </c>
      <c r="J3660" s="803" t="s">
        <v>1862</v>
      </c>
      <c r="K3660" s="1228" t="s">
        <v>1948</v>
      </c>
      <c r="L3660" s="1228" t="s">
        <v>1947</v>
      </c>
      <c r="M3660" s="805" t="s">
        <v>1818</v>
      </c>
      <c r="N3660" s="1228" t="s">
        <v>1819</v>
      </c>
      <c r="O3660" s="806" t="s">
        <v>2115</v>
      </c>
      <c r="P3660" s="1090" t="s">
        <v>2135</v>
      </c>
      <c r="Q3660" s="1090" t="s">
        <v>2136</v>
      </c>
      <c r="R3660" s="1065" t="s">
        <v>2132</v>
      </c>
      <c r="S3660" s="807" t="s">
        <v>1850</v>
      </c>
      <c r="T3660" s="1110" t="s">
        <v>1028</v>
      </c>
    </row>
    <row r="3661" spans="1:20" s="802" customFormat="1" x14ac:dyDescent="0.25">
      <c r="B3661" s="1235"/>
      <c r="C3661" s="1240"/>
      <c r="D3661" s="1237"/>
      <c r="E3661" s="1231"/>
      <c r="F3661" s="1237"/>
      <c r="G3661" s="1233"/>
      <c r="H3661" s="808"/>
      <c r="I3661" s="808" t="s">
        <v>939</v>
      </c>
      <c r="J3661" s="808"/>
      <c r="K3661" s="1229"/>
      <c r="L3661" s="1229"/>
      <c r="M3661" s="809" t="s">
        <v>939</v>
      </c>
      <c r="N3661" s="1229"/>
      <c r="O3661" s="808" t="s">
        <v>939</v>
      </c>
      <c r="P3661" s="808" t="s">
        <v>939</v>
      </c>
      <c r="Q3661" s="808" t="s">
        <v>939</v>
      </c>
      <c r="R3661" s="1066" t="s">
        <v>939</v>
      </c>
      <c r="S3661" s="810"/>
      <c r="T3661" s="1102"/>
    </row>
    <row r="3662" spans="1:20" x14ac:dyDescent="0.25">
      <c r="A3662" s="858" t="s">
        <v>1699</v>
      </c>
      <c r="B3662" s="812" t="s">
        <v>24</v>
      </c>
      <c r="C3662" s="813" t="s">
        <v>290</v>
      </c>
      <c r="D3662" s="814" t="s">
        <v>1</v>
      </c>
      <c r="E3662" s="968">
        <v>0</v>
      </c>
      <c r="F3662" s="816" t="s">
        <v>191</v>
      </c>
      <c r="G3662" s="817" t="s">
        <v>266</v>
      </c>
      <c r="H3662" s="1007">
        <v>279716401</v>
      </c>
      <c r="I3662" s="1007">
        <v>806638069.99999988</v>
      </c>
      <c r="J3662" s="1007">
        <v>279716401</v>
      </c>
      <c r="K3662" s="1007">
        <f t="shared" ref="K3662:K3677" si="395">M3662-L3662</f>
        <v>756638070</v>
      </c>
      <c r="L3662" s="818"/>
      <c r="M3662" s="819">
        <f>806638070-50000000</f>
        <v>756638070</v>
      </c>
      <c r="N3662" s="818"/>
      <c r="O3662" s="818">
        <v>337969316</v>
      </c>
      <c r="P3662" s="818">
        <f>Q3662-O3662</f>
        <v>168985630.23000002</v>
      </c>
      <c r="Q3662" s="818">
        <v>506954946.23000002</v>
      </c>
      <c r="R3662" s="1068">
        <f>M3662-Q3662</f>
        <v>249683123.76999998</v>
      </c>
      <c r="S3662" s="909"/>
      <c r="T3662" s="1117"/>
    </row>
    <row r="3663" spans="1:20" x14ac:dyDescent="0.25">
      <c r="A3663" s="858" t="s">
        <v>1699</v>
      </c>
      <c r="B3663" s="825" t="s">
        <v>25</v>
      </c>
      <c r="C3663" s="822" t="s">
        <v>59</v>
      </c>
      <c r="D3663" s="829" t="s">
        <v>189</v>
      </c>
      <c r="E3663" s="968">
        <v>0</v>
      </c>
      <c r="F3663" s="816" t="s">
        <v>191</v>
      </c>
      <c r="G3663" s="817" t="s">
        <v>266</v>
      </c>
      <c r="H3663" s="1006"/>
      <c r="I3663" s="1006">
        <v>500000</v>
      </c>
      <c r="J3663" s="1006"/>
      <c r="K3663" s="1006">
        <f t="shared" si="395"/>
        <v>500000</v>
      </c>
      <c r="L3663" s="830"/>
      <c r="M3663" s="826">
        <v>500000</v>
      </c>
      <c r="N3663" s="830"/>
      <c r="O3663" s="830"/>
      <c r="P3663" s="830">
        <f>Q3663-O3663</f>
        <v>0</v>
      </c>
      <c r="Q3663" s="830"/>
      <c r="R3663" s="1068">
        <v>0</v>
      </c>
      <c r="S3663" s="820"/>
      <c r="T3663" s="1104"/>
    </row>
    <row r="3664" spans="1:20" x14ac:dyDescent="0.25">
      <c r="A3664" s="858" t="s">
        <v>1699</v>
      </c>
      <c r="B3664" s="812" t="s">
        <v>3</v>
      </c>
      <c r="C3664" s="822" t="s">
        <v>4</v>
      </c>
      <c r="D3664" s="829" t="s">
        <v>189</v>
      </c>
      <c r="E3664" s="968">
        <v>0</v>
      </c>
      <c r="F3664" s="816" t="s">
        <v>191</v>
      </c>
      <c r="G3664" s="817" t="s">
        <v>266</v>
      </c>
      <c r="H3664" s="1006"/>
      <c r="I3664" s="1006">
        <v>50000</v>
      </c>
      <c r="J3664" s="1006"/>
      <c r="K3664" s="1006">
        <f t="shared" si="395"/>
        <v>50000</v>
      </c>
      <c r="L3664" s="830"/>
      <c r="M3664" s="826">
        <v>50000</v>
      </c>
      <c r="N3664" s="830"/>
      <c r="O3664" s="830"/>
      <c r="P3664" s="830">
        <f t="shared" ref="P3664:P3678" si="396">Q3664-O3664</f>
        <v>0</v>
      </c>
      <c r="Q3664" s="830"/>
      <c r="R3664" s="1068">
        <v>0</v>
      </c>
      <c r="S3664" s="820"/>
      <c r="T3664" s="1104"/>
    </row>
    <row r="3665" spans="1:20" x14ac:dyDescent="0.25">
      <c r="A3665" s="858" t="s">
        <v>1699</v>
      </c>
      <c r="B3665" s="812" t="s">
        <v>136</v>
      </c>
      <c r="C3665" s="822" t="s">
        <v>137</v>
      </c>
      <c r="D3665" s="829" t="s">
        <v>189</v>
      </c>
      <c r="E3665" s="968">
        <v>0</v>
      </c>
      <c r="F3665" s="816" t="s">
        <v>191</v>
      </c>
      <c r="G3665" s="817" t="s">
        <v>266</v>
      </c>
      <c r="H3665" s="1006"/>
      <c r="I3665" s="1006">
        <v>350000</v>
      </c>
      <c r="J3665" s="1006"/>
      <c r="K3665" s="1006">
        <f t="shared" si="395"/>
        <v>350000</v>
      </c>
      <c r="L3665" s="830"/>
      <c r="M3665" s="826">
        <v>350000</v>
      </c>
      <c r="N3665" s="830"/>
      <c r="O3665" s="830"/>
      <c r="P3665" s="830">
        <f t="shared" si="396"/>
        <v>0</v>
      </c>
      <c r="Q3665" s="830"/>
      <c r="R3665" s="1068">
        <v>0</v>
      </c>
      <c r="S3665" s="820"/>
      <c r="T3665" s="1104"/>
    </row>
    <row r="3666" spans="1:20" x14ac:dyDescent="0.25">
      <c r="A3666" s="858" t="s">
        <v>1699</v>
      </c>
      <c r="B3666" s="812" t="s">
        <v>5</v>
      </c>
      <c r="C3666" s="822" t="s">
        <v>6</v>
      </c>
      <c r="D3666" s="829" t="s">
        <v>189</v>
      </c>
      <c r="E3666" s="968">
        <v>0</v>
      </c>
      <c r="F3666" s="816" t="s">
        <v>191</v>
      </c>
      <c r="G3666" s="817" t="s">
        <v>266</v>
      </c>
      <c r="H3666" s="1006"/>
      <c r="I3666" s="1006">
        <v>250000</v>
      </c>
      <c r="J3666" s="1006"/>
      <c r="K3666" s="1006">
        <f t="shared" si="395"/>
        <v>250000</v>
      </c>
      <c r="L3666" s="830"/>
      <c r="M3666" s="826">
        <v>250000</v>
      </c>
      <c r="N3666" s="830"/>
      <c r="O3666" s="830"/>
      <c r="P3666" s="830">
        <f t="shared" si="396"/>
        <v>0</v>
      </c>
      <c r="Q3666" s="830"/>
      <c r="R3666" s="1068">
        <v>0</v>
      </c>
      <c r="S3666" s="820"/>
      <c r="T3666" s="1104"/>
    </row>
    <row r="3667" spans="1:20" x14ac:dyDescent="0.25">
      <c r="A3667" s="858" t="s">
        <v>1699</v>
      </c>
      <c r="B3667" s="812" t="s">
        <v>71</v>
      </c>
      <c r="C3667" s="822" t="s">
        <v>72</v>
      </c>
      <c r="D3667" s="829" t="s">
        <v>189</v>
      </c>
      <c r="E3667" s="968">
        <v>0</v>
      </c>
      <c r="F3667" s="816" t="s">
        <v>191</v>
      </c>
      <c r="G3667" s="817" t="s">
        <v>266</v>
      </c>
      <c r="H3667" s="1006"/>
      <c r="I3667" s="1006">
        <v>1450000</v>
      </c>
      <c r="J3667" s="1006"/>
      <c r="K3667" s="1006">
        <f t="shared" si="395"/>
        <v>1450000</v>
      </c>
      <c r="L3667" s="830"/>
      <c r="M3667" s="826">
        <v>1450000</v>
      </c>
      <c r="N3667" s="830"/>
      <c r="O3667" s="830">
        <v>1000000</v>
      </c>
      <c r="P3667" s="830">
        <f t="shared" si="396"/>
        <v>0</v>
      </c>
      <c r="Q3667" s="830">
        <v>1000000</v>
      </c>
      <c r="R3667" s="1068">
        <f t="shared" ref="R3667:R3670" si="397">M3667-Q3667</f>
        <v>450000</v>
      </c>
      <c r="S3667" s="820"/>
      <c r="T3667" s="1104"/>
    </row>
    <row r="3668" spans="1:20" x14ac:dyDescent="0.25">
      <c r="A3668" s="858" t="s">
        <v>1699</v>
      </c>
      <c r="B3668" s="812" t="s">
        <v>32</v>
      </c>
      <c r="C3668" s="822" t="s">
        <v>33</v>
      </c>
      <c r="D3668" s="829" t="s">
        <v>189</v>
      </c>
      <c r="E3668" s="968">
        <v>0</v>
      </c>
      <c r="F3668" s="816" t="s">
        <v>191</v>
      </c>
      <c r="G3668" s="817" t="s">
        <v>266</v>
      </c>
      <c r="H3668" s="1006"/>
      <c r="I3668" s="1006">
        <v>350000</v>
      </c>
      <c r="J3668" s="1006"/>
      <c r="K3668" s="1006">
        <f t="shared" si="395"/>
        <v>350000</v>
      </c>
      <c r="L3668" s="830"/>
      <c r="M3668" s="826">
        <v>350000</v>
      </c>
      <c r="N3668" s="830"/>
      <c r="O3668" s="830"/>
      <c r="P3668" s="830">
        <f t="shared" si="396"/>
        <v>0</v>
      </c>
      <c r="Q3668" s="830"/>
      <c r="R3668" s="1068">
        <v>0</v>
      </c>
      <c r="S3668" s="820"/>
      <c r="T3668" s="1104"/>
    </row>
    <row r="3669" spans="1:20" x14ac:dyDescent="0.25">
      <c r="A3669" s="858" t="s">
        <v>1699</v>
      </c>
      <c r="B3669" s="812" t="s">
        <v>34</v>
      </c>
      <c r="C3669" s="822" t="s">
        <v>761</v>
      </c>
      <c r="D3669" s="829" t="s">
        <v>189</v>
      </c>
      <c r="E3669" s="968">
        <v>0</v>
      </c>
      <c r="F3669" s="816" t="s">
        <v>191</v>
      </c>
      <c r="G3669" s="817" t="s">
        <v>266</v>
      </c>
      <c r="H3669" s="1006"/>
      <c r="I3669" s="1006">
        <v>3000000</v>
      </c>
      <c r="J3669" s="1006"/>
      <c r="K3669" s="1006">
        <f t="shared" si="395"/>
        <v>3000000</v>
      </c>
      <c r="L3669" s="830"/>
      <c r="M3669" s="826">
        <v>3000000</v>
      </c>
      <c r="N3669" s="830"/>
      <c r="O3669" s="830"/>
      <c r="P3669" s="830">
        <f t="shared" si="396"/>
        <v>0</v>
      </c>
      <c r="Q3669" s="830"/>
      <c r="R3669" s="1068">
        <v>0</v>
      </c>
      <c r="S3669" s="820"/>
      <c r="T3669" s="1104"/>
    </row>
    <row r="3670" spans="1:20" x14ac:dyDescent="0.25">
      <c r="A3670" s="858" t="s">
        <v>1699</v>
      </c>
      <c r="B3670" s="812" t="s">
        <v>9</v>
      </c>
      <c r="C3670" s="822" t="s">
        <v>10</v>
      </c>
      <c r="D3670" s="829" t="s">
        <v>189</v>
      </c>
      <c r="E3670" s="968">
        <v>0</v>
      </c>
      <c r="F3670" s="816" t="s">
        <v>191</v>
      </c>
      <c r="G3670" s="817" t="s">
        <v>266</v>
      </c>
      <c r="H3670" s="1006"/>
      <c r="I3670" s="1006">
        <v>500000</v>
      </c>
      <c r="J3670" s="1006"/>
      <c r="K3670" s="1006">
        <f t="shared" si="395"/>
        <v>500000</v>
      </c>
      <c r="L3670" s="830"/>
      <c r="M3670" s="826">
        <v>500000</v>
      </c>
      <c r="N3670" s="830"/>
      <c r="O3670" s="830"/>
      <c r="P3670" s="830">
        <f t="shared" si="396"/>
        <v>375000</v>
      </c>
      <c r="Q3670" s="830">
        <v>375000</v>
      </c>
      <c r="R3670" s="1068">
        <f t="shared" si="397"/>
        <v>125000</v>
      </c>
      <c r="S3670" s="820"/>
      <c r="T3670" s="1104"/>
    </row>
    <row r="3671" spans="1:20" x14ac:dyDescent="0.25">
      <c r="A3671" s="858" t="s">
        <v>1699</v>
      </c>
      <c r="B3671" s="812" t="s">
        <v>13</v>
      </c>
      <c r="C3671" s="822" t="s">
        <v>14</v>
      </c>
      <c r="D3671" s="829" t="s">
        <v>189</v>
      </c>
      <c r="E3671" s="968">
        <v>0</v>
      </c>
      <c r="F3671" s="816" t="s">
        <v>191</v>
      </c>
      <c r="G3671" s="817" t="s">
        <v>266</v>
      </c>
      <c r="H3671" s="1006"/>
      <c r="I3671" s="1006">
        <v>14450000</v>
      </c>
      <c r="J3671" s="1006"/>
      <c r="K3671" s="1006">
        <f t="shared" si="395"/>
        <v>10450000</v>
      </c>
      <c r="L3671" s="830"/>
      <c r="M3671" s="826">
        <v>10450000</v>
      </c>
      <c r="N3671" s="830"/>
      <c r="O3671" s="830"/>
      <c r="P3671" s="830">
        <f t="shared" si="396"/>
        <v>0</v>
      </c>
      <c r="Q3671" s="830"/>
      <c r="R3671" s="1068">
        <v>0</v>
      </c>
      <c r="S3671" s="820"/>
      <c r="T3671" s="1104"/>
    </row>
    <row r="3672" spans="1:20" x14ac:dyDescent="0.25">
      <c r="A3672" s="858" t="s">
        <v>1699</v>
      </c>
      <c r="B3672" s="812" t="s">
        <v>67</v>
      </c>
      <c r="C3672" s="822" t="s">
        <v>92</v>
      </c>
      <c r="D3672" s="829" t="s">
        <v>189</v>
      </c>
      <c r="E3672" s="968">
        <v>0</v>
      </c>
      <c r="F3672" s="816" t="s">
        <v>191</v>
      </c>
      <c r="G3672" s="817" t="s">
        <v>266</v>
      </c>
      <c r="H3672" s="1006"/>
      <c r="I3672" s="1006">
        <v>4000000</v>
      </c>
      <c r="J3672" s="1006"/>
      <c r="K3672" s="1006">
        <f t="shared" si="395"/>
        <v>4000000</v>
      </c>
      <c r="L3672" s="830"/>
      <c r="M3672" s="826">
        <v>4000000</v>
      </c>
      <c r="N3672" s="830"/>
      <c r="O3672" s="830"/>
      <c r="P3672" s="830">
        <f t="shared" si="396"/>
        <v>0</v>
      </c>
      <c r="Q3672" s="830"/>
      <c r="R3672" s="1068">
        <v>0</v>
      </c>
      <c r="S3672" s="820"/>
      <c r="T3672" s="1104"/>
    </row>
    <row r="3673" spans="1:20" x14ac:dyDescent="0.25">
      <c r="A3673" s="858" t="s">
        <v>1699</v>
      </c>
      <c r="B3673" s="812" t="s">
        <v>123</v>
      </c>
      <c r="C3673" s="822" t="s">
        <v>124</v>
      </c>
      <c r="D3673" s="829" t="s">
        <v>189</v>
      </c>
      <c r="E3673" s="968">
        <v>0</v>
      </c>
      <c r="F3673" s="816" t="s">
        <v>191</v>
      </c>
      <c r="G3673" s="817" t="s">
        <v>266</v>
      </c>
      <c r="H3673" s="1006"/>
      <c r="I3673" s="1006">
        <v>300000</v>
      </c>
      <c r="J3673" s="1006"/>
      <c r="K3673" s="1006">
        <f t="shared" si="395"/>
        <v>300000</v>
      </c>
      <c r="L3673" s="830"/>
      <c r="M3673" s="826">
        <v>300000</v>
      </c>
      <c r="N3673" s="830"/>
      <c r="O3673" s="830"/>
      <c r="P3673" s="830">
        <f t="shared" si="396"/>
        <v>0</v>
      </c>
      <c r="Q3673" s="830"/>
      <c r="R3673" s="1068">
        <v>0</v>
      </c>
      <c r="S3673" s="820"/>
      <c r="T3673" s="1104"/>
    </row>
    <row r="3674" spans="1:20" x14ac:dyDescent="0.25">
      <c r="A3674" s="858" t="s">
        <v>1699</v>
      </c>
      <c r="B3674" s="812" t="s">
        <v>35</v>
      </c>
      <c r="C3674" s="822" t="s">
        <v>36</v>
      </c>
      <c r="D3674" s="829" t="s">
        <v>189</v>
      </c>
      <c r="E3674" s="968">
        <v>0</v>
      </c>
      <c r="F3674" s="816" t="s">
        <v>191</v>
      </c>
      <c r="G3674" s="817" t="s">
        <v>266</v>
      </c>
      <c r="H3674" s="1006"/>
      <c r="I3674" s="1006">
        <v>400000</v>
      </c>
      <c r="J3674" s="1006"/>
      <c r="K3674" s="1006">
        <f t="shared" si="395"/>
        <v>400000</v>
      </c>
      <c r="L3674" s="830"/>
      <c r="M3674" s="826">
        <v>400000</v>
      </c>
      <c r="N3674" s="830"/>
      <c r="O3674" s="830"/>
      <c r="P3674" s="830">
        <f t="shared" si="396"/>
        <v>0</v>
      </c>
      <c r="Q3674" s="830"/>
      <c r="R3674" s="1068">
        <v>0</v>
      </c>
      <c r="S3674" s="820"/>
      <c r="T3674" s="1104"/>
    </row>
    <row r="3675" spans="1:20" x14ac:dyDescent="0.25">
      <c r="A3675" s="858" t="s">
        <v>1699</v>
      </c>
      <c r="B3675" s="812" t="s">
        <v>15</v>
      </c>
      <c r="C3675" s="822" t="s">
        <v>436</v>
      </c>
      <c r="D3675" s="829" t="s">
        <v>189</v>
      </c>
      <c r="E3675" s="968">
        <v>0</v>
      </c>
      <c r="F3675" s="816" t="s">
        <v>191</v>
      </c>
      <c r="G3675" s="817" t="s">
        <v>266</v>
      </c>
      <c r="H3675" s="1006"/>
      <c r="I3675" s="1006">
        <v>50000</v>
      </c>
      <c r="J3675" s="1006"/>
      <c r="K3675" s="1006">
        <f t="shared" si="395"/>
        <v>50000</v>
      </c>
      <c r="L3675" s="830"/>
      <c r="M3675" s="826">
        <v>50000</v>
      </c>
      <c r="N3675" s="830"/>
      <c r="O3675" s="830"/>
      <c r="P3675" s="830">
        <f t="shared" si="396"/>
        <v>0</v>
      </c>
      <c r="Q3675" s="830"/>
      <c r="R3675" s="1068">
        <v>0</v>
      </c>
      <c r="S3675" s="820"/>
      <c r="T3675" s="1104"/>
    </row>
    <row r="3676" spans="1:20" x14ac:dyDescent="0.25">
      <c r="A3676" s="858" t="s">
        <v>1699</v>
      </c>
      <c r="B3676" s="812" t="s">
        <v>19</v>
      </c>
      <c r="C3676" s="822" t="s">
        <v>20</v>
      </c>
      <c r="D3676" s="829" t="s">
        <v>189</v>
      </c>
      <c r="E3676" s="968">
        <v>0</v>
      </c>
      <c r="F3676" s="816" t="s">
        <v>191</v>
      </c>
      <c r="G3676" s="817" t="s">
        <v>266</v>
      </c>
      <c r="H3676" s="1006"/>
      <c r="I3676" s="1006">
        <v>10000</v>
      </c>
      <c r="J3676" s="1006"/>
      <c r="K3676" s="1006">
        <f t="shared" si="395"/>
        <v>10000</v>
      </c>
      <c r="L3676" s="830"/>
      <c r="M3676" s="826">
        <v>10000</v>
      </c>
      <c r="N3676" s="830"/>
      <c r="O3676" s="830"/>
      <c r="P3676" s="830">
        <f t="shared" si="396"/>
        <v>0</v>
      </c>
      <c r="Q3676" s="830"/>
      <c r="R3676" s="1068">
        <v>0</v>
      </c>
      <c r="S3676" s="820"/>
      <c r="T3676" s="1104"/>
    </row>
    <row r="3677" spans="1:20" x14ac:dyDescent="0.25">
      <c r="A3677" s="858" t="s">
        <v>1699</v>
      </c>
      <c r="B3677" s="812" t="s">
        <v>37</v>
      </c>
      <c r="C3677" s="822" t="s">
        <v>38</v>
      </c>
      <c r="D3677" s="829" t="s">
        <v>189</v>
      </c>
      <c r="E3677" s="968">
        <v>0</v>
      </c>
      <c r="F3677" s="816" t="s">
        <v>191</v>
      </c>
      <c r="G3677" s="817" t="s">
        <v>266</v>
      </c>
      <c r="H3677" s="1006"/>
      <c r="I3677" s="1006">
        <v>240000</v>
      </c>
      <c r="J3677" s="1006"/>
      <c r="K3677" s="1006">
        <f t="shared" si="395"/>
        <v>240000</v>
      </c>
      <c r="L3677" s="830"/>
      <c r="M3677" s="826">
        <v>240000</v>
      </c>
      <c r="N3677" s="830"/>
      <c r="O3677" s="830"/>
      <c r="P3677" s="830">
        <f t="shared" si="396"/>
        <v>0</v>
      </c>
      <c r="Q3677" s="830"/>
      <c r="R3677" s="1068">
        <v>0</v>
      </c>
      <c r="S3677" s="820"/>
      <c r="T3677" s="1104"/>
    </row>
    <row r="3678" spans="1:20" x14ac:dyDescent="0.25">
      <c r="A3678" s="858" t="s">
        <v>1699</v>
      </c>
      <c r="B3678" s="860"/>
      <c r="C3678" s="833" t="s">
        <v>312</v>
      </c>
      <c r="D3678" s="861"/>
      <c r="E3678" s="862"/>
      <c r="F3678" s="863"/>
      <c r="G3678" s="916"/>
      <c r="H3678" s="992">
        <v>875000</v>
      </c>
      <c r="I3678" s="992">
        <f>SUM(I3663:I3677)</f>
        <v>25900000</v>
      </c>
      <c r="J3678" s="992">
        <v>875000</v>
      </c>
      <c r="K3678" s="992">
        <f>SUM(K3663:K3677)</f>
        <v>21900000</v>
      </c>
      <c r="L3678" s="837"/>
      <c r="M3678" s="838">
        <f>SUM(M3663:M3677)</f>
        <v>21900000</v>
      </c>
      <c r="N3678" s="837"/>
      <c r="O3678" s="959">
        <f>SUM(O3663:O3677)</f>
        <v>1000000</v>
      </c>
      <c r="P3678" s="950">
        <f t="shared" si="396"/>
        <v>375000</v>
      </c>
      <c r="Q3678" s="959">
        <f>SUM(Q3663:Q3677)</f>
        <v>1375000</v>
      </c>
      <c r="R3678" s="1069">
        <f>M3678-Q3678</f>
        <v>20525000</v>
      </c>
      <c r="S3678" s="840"/>
      <c r="T3678" s="1106"/>
    </row>
    <row r="3679" spans="1:20" x14ac:dyDescent="0.25">
      <c r="A3679" s="858"/>
      <c r="C3679" s="842"/>
      <c r="G3679" s="917"/>
      <c r="H3679" s="929"/>
      <c r="I3679" s="929"/>
      <c r="J3679" s="929"/>
      <c r="K3679" s="929"/>
      <c r="L3679" s="846"/>
      <c r="M3679" s="847"/>
      <c r="N3679" s="846"/>
      <c r="O3679" s="846"/>
      <c r="P3679" s="846"/>
      <c r="Q3679" s="846"/>
      <c r="S3679" s="848"/>
    </row>
    <row r="3680" spans="1:20" x14ac:dyDescent="0.25">
      <c r="A3680" s="858"/>
      <c r="C3680" s="842"/>
      <c r="G3680" s="917"/>
      <c r="H3680" s="929"/>
      <c r="I3680" s="929"/>
      <c r="J3680" s="929"/>
      <c r="K3680" s="929"/>
      <c r="L3680" s="846"/>
      <c r="M3680" s="847"/>
      <c r="N3680" s="846"/>
      <c r="O3680" s="846"/>
      <c r="P3680" s="846"/>
      <c r="Q3680" s="846"/>
      <c r="S3680" s="848"/>
    </row>
    <row r="3681" spans="1:20" x14ac:dyDescent="0.25">
      <c r="A3681" s="858"/>
      <c r="C3681" s="842"/>
      <c r="G3681" s="917"/>
      <c r="H3681" s="929"/>
      <c r="I3681" s="929"/>
      <c r="J3681" s="929"/>
      <c r="K3681" s="929"/>
      <c r="L3681" s="846"/>
      <c r="M3681" s="847"/>
      <c r="N3681" s="846"/>
      <c r="O3681" s="846"/>
      <c r="P3681" s="846"/>
      <c r="Q3681" s="846"/>
      <c r="S3681" s="848"/>
    </row>
    <row r="3682" spans="1:20" x14ac:dyDescent="0.25">
      <c r="A3682" s="858"/>
      <c r="C3682" s="842"/>
      <c r="G3682" s="917"/>
      <c r="H3682" s="929"/>
      <c r="I3682" s="929"/>
      <c r="J3682" s="929"/>
      <c r="K3682" s="929"/>
      <c r="L3682" s="846"/>
      <c r="M3682" s="847"/>
      <c r="N3682" s="846"/>
      <c r="O3682" s="846"/>
      <c r="P3682" s="846"/>
      <c r="Q3682" s="846"/>
      <c r="S3682" s="848"/>
    </row>
    <row r="3683" spans="1:20" x14ac:dyDescent="0.25">
      <c r="A3683" s="858"/>
      <c r="C3683" s="842"/>
      <c r="G3683" s="917"/>
      <c r="H3683" s="929"/>
      <c r="I3683" s="929"/>
      <c r="J3683" s="929"/>
      <c r="K3683" s="929"/>
      <c r="L3683" s="846"/>
      <c r="M3683" s="847"/>
      <c r="N3683" s="846"/>
      <c r="O3683" s="846"/>
      <c r="P3683" s="846"/>
      <c r="Q3683" s="846"/>
      <c r="S3683" s="848"/>
    </row>
    <row r="3684" spans="1:20" x14ac:dyDescent="0.25">
      <c r="A3684" s="858"/>
      <c r="C3684" s="842"/>
      <c r="G3684" s="917"/>
      <c r="H3684" s="929"/>
      <c r="I3684" s="929"/>
      <c r="J3684" s="929"/>
      <c r="K3684" s="929"/>
      <c r="L3684" s="846"/>
      <c r="M3684" s="847"/>
      <c r="N3684" s="846"/>
      <c r="O3684" s="846"/>
      <c r="P3684" s="846"/>
      <c r="Q3684" s="846"/>
      <c r="S3684" s="848"/>
    </row>
    <row r="3685" spans="1:20" x14ac:dyDescent="0.25">
      <c r="A3685" s="858"/>
      <c r="C3685" s="842"/>
      <c r="G3685" s="917"/>
      <c r="H3685" s="929"/>
      <c r="I3685" s="929"/>
      <c r="J3685" s="929"/>
      <c r="K3685" s="929"/>
      <c r="L3685" s="846"/>
      <c r="M3685" s="847"/>
      <c r="N3685" s="846"/>
      <c r="O3685" s="846"/>
      <c r="P3685" s="846"/>
      <c r="Q3685" s="846"/>
      <c r="S3685" s="848"/>
    </row>
    <row r="3686" spans="1:20" x14ac:dyDescent="0.25">
      <c r="A3686" s="858"/>
      <c r="C3686" s="842"/>
      <c r="G3686" s="917"/>
      <c r="H3686" s="929"/>
      <c r="I3686" s="929"/>
      <c r="J3686" s="929"/>
      <c r="K3686" s="929"/>
      <c r="L3686" s="846"/>
      <c r="M3686" s="847"/>
      <c r="N3686" s="846"/>
      <c r="O3686" s="846"/>
      <c r="P3686" s="846"/>
      <c r="Q3686" s="846"/>
      <c r="S3686" s="848"/>
    </row>
    <row r="3687" spans="1:20" x14ac:dyDescent="0.25">
      <c r="A3687" s="858"/>
      <c r="C3687" s="842"/>
      <c r="G3687" s="917"/>
      <c r="H3687" s="929"/>
      <c r="I3687" s="929"/>
      <c r="J3687" s="929"/>
      <c r="K3687" s="929"/>
      <c r="L3687" s="846"/>
      <c r="M3687" s="847"/>
      <c r="N3687" s="846"/>
      <c r="O3687" s="846"/>
      <c r="P3687" s="846"/>
      <c r="Q3687" s="846"/>
      <c r="S3687" s="848"/>
    </row>
    <row r="3688" spans="1:20" x14ac:dyDescent="0.25">
      <c r="A3688" s="858"/>
      <c r="C3688" s="842"/>
      <c r="G3688" s="917"/>
      <c r="H3688" s="929"/>
      <c r="I3688" s="929"/>
      <c r="J3688" s="929"/>
      <c r="K3688" s="929"/>
      <c r="L3688" s="846"/>
      <c r="M3688" s="847"/>
      <c r="N3688" s="846"/>
      <c r="O3688" s="846"/>
      <c r="P3688" s="846"/>
      <c r="Q3688" s="846"/>
      <c r="S3688" s="848"/>
    </row>
    <row r="3689" spans="1:20" x14ac:dyDescent="0.25">
      <c r="A3689" s="858"/>
      <c r="C3689" s="842"/>
      <c r="G3689" s="917"/>
      <c r="H3689" s="929"/>
      <c r="I3689" s="929"/>
      <c r="J3689" s="929"/>
      <c r="K3689" s="929"/>
      <c r="L3689" s="846"/>
      <c r="M3689" s="847"/>
      <c r="N3689" s="846"/>
      <c r="O3689" s="846"/>
      <c r="P3689" s="846"/>
      <c r="Q3689" s="846"/>
      <c r="S3689" s="848"/>
    </row>
    <row r="3690" spans="1:20" x14ac:dyDescent="0.25">
      <c r="A3690" s="858"/>
      <c r="C3690" s="842"/>
      <c r="G3690" s="917"/>
      <c r="H3690" s="929"/>
      <c r="I3690" s="929"/>
      <c r="J3690" s="929"/>
      <c r="K3690" s="929"/>
      <c r="L3690" s="846"/>
      <c r="M3690" s="847"/>
      <c r="N3690" s="846"/>
      <c r="O3690" s="846"/>
      <c r="P3690" s="846"/>
      <c r="Q3690" s="846"/>
      <c r="S3690" s="848"/>
    </row>
    <row r="3691" spans="1:20" x14ac:dyDescent="0.25">
      <c r="A3691" s="858"/>
      <c r="C3691" s="842"/>
      <c r="G3691" s="917"/>
      <c r="H3691" s="929"/>
      <c r="I3691" s="929"/>
      <c r="J3691" s="929"/>
      <c r="K3691" s="929"/>
      <c r="L3691" s="846"/>
      <c r="M3691" s="847"/>
      <c r="N3691" s="846"/>
      <c r="O3691" s="846"/>
      <c r="P3691" s="846"/>
      <c r="Q3691" s="846"/>
      <c r="S3691" s="848"/>
    </row>
    <row r="3692" spans="1:20" x14ac:dyDescent="0.25">
      <c r="A3692" s="858"/>
      <c r="C3692" s="842"/>
      <c r="G3692" s="917"/>
      <c r="H3692" s="929"/>
      <c r="I3692" s="929"/>
      <c r="J3692" s="929"/>
      <c r="K3692" s="929"/>
      <c r="L3692" s="846"/>
      <c r="M3692" s="847"/>
      <c r="N3692" s="846"/>
      <c r="O3692" s="846"/>
      <c r="P3692" s="846"/>
      <c r="Q3692" s="846"/>
      <c r="S3692" s="848"/>
    </row>
    <row r="3693" spans="1:20" ht="13.15" customHeight="1" x14ac:dyDescent="0.25">
      <c r="B3693" s="1238" t="s">
        <v>2129</v>
      </c>
      <c r="C3693" s="1238"/>
      <c r="D3693" s="1238"/>
      <c r="E3693" s="1238"/>
      <c r="F3693" s="1238"/>
      <c r="G3693" s="1238"/>
      <c r="H3693" s="1238"/>
      <c r="I3693" s="1238"/>
      <c r="J3693" s="1238"/>
      <c r="K3693" s="1238"/>
      <c r="L3693" s="1238"/>
      <c r="M3693" s="1238"/>
      <c r="N3693" s="1238"/>
      <c r="O3693" s="1238"/>
      <c r="P3693" s="1238"/>
      <c r="Q3693" s="1238"/>
      <c r="R3693" s="1238"/>
      <c r="S3693" s="1238"/>
    </row>
    <row r="3694" spans="1:20" ht="13.15" customHeight="1" x14ac:dyDescent="0.25">
      <c r="B3694" s="881" t="s">
        <v>1691</v>
      </c>
      <c r="C3694" s="882"/>
      <c r="D3694" s="883"/>
      <c r="E3694" s="883"/>
      <c r="F3694" s="883"/>
      <c r="G3694" s="883"/>
      <c r="H3694" s="884"/>
      <c r="I3694" s="884"/>
      <c r="J3694" s="884"/>
      <c r="K3694" s="884"/>
      <c r="L3694" s="884"/>
      <c r="M3694" s="885"/>
      <c r="N3694" s="884"/>
      <c r="O3694" s="884"/>
      <c r="P3694" s="884"/>
      <c r="Q3694" s="884"/>
      <c r="R3694" s="1074"/>
      <c r="S3694" s="886"/>
    </row>
    <row r="3695" spans="1:20" s="802" customFormat="1" ht="26.45" customHeight="1" x14ac:dyDescent="0.25">
      <c r="B3695" s="1234" t="s">
        <v>970</v>
      </c>
      <c r="C3695" s="1239" t="s">
        <v>938</v>
      </c>
      <c r="D3695" s="1236" t="s">
        <v>1024</v>
      </c>
      <c r="E3695" s="1230" t="s">
        <v>1025</v>
      </c>
      <c r="F3695" s="1236" t="s">
        <v>1026</v>
      </c>
      <c r="G3695" s="1232" t="s">
        <v>1027</v>
      </c>
      <c r="H3695" s="803" t="s">
        <v>1862</v>
      </c>
      <c r="I3695" s="804" t="s">
        <v>1833</v>
      </c>
      <c r="J3695" s="803" t="s">
        <v>1862</v>
      </c>
      <c r="K3695" s="1228" t="s">
        <v>1948</v>
      </c>
      <c r="L3695" s="1228" t="s">
        <v>1947</v>
      </c>
      <c r="M3695" s="805" t="s">
        <v>1818</v>
      </c>
      <c r="N3695" s="1228" t="s">
        <v>1819</v>
      </c>
      <c r="O3695" s="806" t="s">
        <v>2115</v>
      </c>
      <c r="P3695" s="1090" t="s">
        <v>2135</v>
      </c>
      <c r="Q3695" s="1090" t="s">
        <v>2136</v>
      </c>
      <c r="R3695" s="1065" t="s">
        <v>2132</v>
      </c>
      <c r="S3695" s="807" t="s">
        <v>1850</v>
      </c>
      <c r="T3695" s="1110" t="s">
        <v>1028</v>
      </c>
    </row>
    <row r="3696" spans="1:20" s="802" customFormat="1" ht="9.6" customHeight="1" x14ac:dyDescent="0.25">
      <c r="B3696" s="1235"/>
      <c r="C3696" s="1240"/>
      <c r="D3696" s="1237"/>
      <c r="E3696" s="1231"/>
      <c r="F3696" s="1237"/>
      <c r="G3696" s="1233"/>
      <c r="H3696" s="808"/>
      <c r="I3696" s="808" t="s">
        <v>939</v>
      </c>
      <c r="J3696" s="808"/>
      <c r="K3696" s="1229"/>
      <c r="L3696" s="1229"/>
      <c r="M3696" s="809" t="s">
        <v>939</v>
      </c>
      <c r="N3696" s="1229"/>
      <c r="O3696" s="808" t="s">
        <v>939</v>
      </c>
      <c r="P3696" s="808" t="s">
        <v>939</v>
      </c>
      <c r="Q3696" s="808" t="s">
        <v>939</v>
      </c>
      <c r="R3696" s="1066" t="s">
        <v>939</v>
      </c>
      <c r="S3696" s="810"/>
      <c r="T3696" s="1102"/>
    </row>
    <row r="3697" spans="1:20" s="828" customFormat="1" ht="13.5" customHeight="1" x14ac:dyDescent="0.25">
      <c r="A3697" s="858" t="s">
        <v>1699</v>
      </c>
      <c r="B3697" s="823" t="s">
        <v>253</v>
      </c>
      <c r="C3697" s="822" t="s">
        <v>238</v>
      </c>
      <c r="D3697" s="823" t="s">
        <v>189</v>
      </c>
      <c r="E3697" s="907">
        <v>0</v>
      </c>
      <c r="F3697" s="823">
        <v>23530400</v>
      </c>
      <c r="G3697" s="896" t="s">
        <v>235</v>
      </c>
      <c r="H3697" s="921"/>
      <c r="I3697" s="921">
        <v>4000000</v>
      </c>
      <c r="J3697" s="921"/>
      <c r="K3697" s="1006">
        <f t="shared" ref="K3697:K3706" si="398">M3697-L3697</f>
        <v>0</v>
      </c>
      <c r="L3697" s="871"/>
      <c r="M3697" s="871">
        <v>0</v>
      </c>
      <c r="N3697" s="871"/>
      <c r="O3697" s="871"/>
      <c r="P3697" s="871"/>
      <c r="Q3697" s="871"/>
      <c r="R3697" s="1068">
        <f t="shared" ref="R3697:R3704" si="399">M3697-O3697</f>
        <v>0</v>
      </c>
      <c r="S3697" s="827"/>
      <c r="T3697" s="975"/>
    </row>
    <row r="3698" spans="1:20" s="828" customFormat="1" ht="13.5" customHeight="1" x14ac:dyDescent="0.25">
      <c r="A3698" s="858" t="s">
        <v>1699</v>
      </c>
      <c r="B3698" s="890" t="s">
        <v>332</v>
      </c>
      <c r="C3698" s="822" t="s">
        <v>333</v>
      </c>
      <c r="D3698" s="823" t="s">
        <v>189</v>
      </c>
      <c r="E3698" s="907">
        <v>0</v>
      </c>
      <c r="F3698" s="823">
        <v>23530400</v>
      </c>
      <c r="G3698" s="896" t="s">
        <v>235</v>
      </c>
      <c r="H3698" s="921"/>
      <c r="I3698" s="921">
        <v>40000000</v>
      </c>
      <c r="J3698" s="921"/>
      <c r="K3698" s="1006">
        <f t="shared" si="398"/>
        <v>0</v>
      </c>
      <c r="L3698" s="871"/>
      <c r="M3698" s="871">
        <v>0</v>
      </c>
      <c r="N3698" s="871"/>
      <c r="O3698" s="871"/>
      <c r="P3698" s="871"/>
      <c r="Q3698" s="871"/>
      <c r="R3698" s="1068">
        <f t="shared" si="399"/>
        <v>0</v>
      </c>
      <c r="S3698" s="827"/>
      <c r="T3698" s="822"/>
    </row>
    <row r="3699" spans="1:20" s="828" customFormat="1" ht="13.5" customHeight="1" x14ac:dyDescent="0.25">
      <c r="A3699" s="858" t="s">
        <v>1699</v>
      </c>
      <c r="B3699" s="890" t="s">
        <v>482</v>
      </c>
      <c r="C3699" s="822" t="s">
        <v>492</v>
      </c>
      <c r="D3699" s="823" t="s">
        <v>189</v>
      </c>
      <c r="E3699" s="907">
        <v>0</v>
      </c>
      <c r="F3699" s="823">
        <v>23530400</v>
      </c>
      <c r="G3699" s="896" t="s">
        <v>235</v>
      </c>
      <c r="H3699" s="921"/>
      <c r="I3699" s="921">
        <v>80000000</v>
      </c>
      <c r="J3699" s="921"/>
      <c r="K3699" s="1006">
        <f t="shared" si="398"/>
        <v>50000000</v>
      </c>
      <c r="L3699" s="871"/>
      <c r="M3699" s="871">
        <v>50000000</v>
      </c>
      <c r="N3699" s="871"/>
      <c r="O3699" s="871"/>
      <c r="P3699" s="871"/>
      <c r="Q3699" s="871"/>
      <c r="R3699" s="1068">
        <v>0</v>
      </c>
      <c r="S3699" s="827"/>
      <c r="T3699" s="822"/>
    </row>
    <row r="3700" spans="1:20" s="828" customFormat="1" ht="13.5" customHeight="1" x14ac:dyDescent="0.25">
      <c r="A3700" s="858" t="s">
        <v>1699</v>
      </c>
      <c r="B3700" s="890" t="s">
        <v>240</v>
      </c>
      <c r="C3700" s="822" t="s">
        <v>763</v>
      </c>
      <c r="D3700" s="823" t="s">
        <v>189</v>
      </c>
      <c r="E3700" s="907">
        <v>0</v>
      </c>
      <c r="F3700" s="823">
        <v>23530400</v>
      </c>
      <c r="G3700" s="896" t="s">
        <v>235</v>
      </c>
      <c r="H3700" s="921"/>
      <c r="I3700" s="921">
        <v>5000000</v>
      </c>
      <c r="J3700" s="921"/>
      <c r="K3700" s="1006">
        <f t="shared" si="398"/>
        <v>5000000</v>
      </c>
      <c r="L3700" s="871"/>
      <c r="M3700" s="871">
        <v>5000000</v>
      </c>
      <c r="N3700" s="871"/>
      <c r="O3700" s="871"/>
      <c r="P3700" s="871"/>
      <c r="Q3700" s="871"/>
      <c r="R3700" s="1068">
        <v>0</v>
      </c>
      <c r="S3700" s="827"/>
      <c r="T3700" s="822"/>
    </row>
    <row r="3701" spans="1:20" s="828" customFormat="1" ht="13.5" customHeight="1" x14ac:dyDescent="0.25">
      <c r="A3701" s="858" t="s">
        <v>1699</v>
      </c>
      <c r="B3701" s="823" t="s">
        <v>450</v>
      </c>
      <c r="C3701" s="822" t="s">
        <v>772</v>
      </c>
      <c r="D3701" s="823" t="s">
        <v>189</v>
      </c>
      <c r="E3701" s="907">
        <v>0</v>
      </c>
      <c r="F3701" s="823">
        <v>23530400</v>
      </c>
      <c r="G3701" s="896" t="s">
        <v>235</v>
      </c>
      <c r="H3701" s="921"/>
      <c r="I3701" s="921">
        <v>5000000</v>
      </c>
      <c r="J3701" s="921"/>
      <c r="K3701" s="1006">
        <f t="shared" si="398"/>
        <v>5000000</v>
      </c>
      <c r="L3701" s="871"/>
      <c r="M3701" s="871">
        <v>5000000</v>
      </c>
      <c r="N3701" s="871"/>
      <c r="O3701" s="871"/>
      <c r="P3701" s="871"/>
      <c r="Q3701" s="871"/>
      <c r="R3701" s="1068">
        <v>0</v>
      </c>
      <c r="S3701" s="827"/>
      <c r="T3701" s="822"/>
    </row>
    <row r="3702" spans="1:20" s="828" customFormat="1" ht="13.5" customHeight="1" x14ac:dyDescent="0.25">
      <c r="A3702" s="858" t="s">
        <v>1699</v>
      </c>
      <c r="B3702" s="890" t="s">
        <v>158</v>
      </c>
      <c r="C3702" s="822" t="s">
        <v>366</v>
      </c>
      <c r="D3702" s="823" t="s">
        <v>189</v>
      </c>
      <c r="E3702" s="907">
        <v>0</v>
      </c>
      <c r="F3702" s="823">
        <v>23530400</v>
      </c>
      <c r="G3702" s="896" t="s">
        <v>235</v>
      </c>
      <c r="H3702" s="921"/>
      <c r="I3702" s="921">
        <v>5000000</v>
      </c>
      <c r="J3702" s="921"/>
      <c r="K3702" s="1006">
        <f t="shared" si="398"/>
        <v>0</v>
      </c>
      <c r="L3702" s="871"/>
      <c r="M3702" s="871">
        <v>0</v>
      </c>
      <c r="N3702" s="871"/>
      <c r="O3702" s="871"/>
      <c r="P3702" s="871"/>
      <c r="Q3702" s="871"/>
      <c r="R3702" s="1068">
        <f t="shared" si="399"/>
        <v>0</v>
      </c>
      <c r="S3702" s="827"/>
      <c r="T3702" s="822"/>
    </row>
    <row r="3703" spans="1:20" s="828" customFormat="1" ht="13.5" customHeight="1" x14ac:dyDescent="0.25">
      <c r="A3703" s="858" t="s">
        <v>1699</v>
      </c>
      <c r="B3703" s="890" t="s">
        <v>206</v>
      </c>
      <c r="C3703" s="822" t="s">
        <v>1857</v>
      </c>
      <c r="D3703" s="823" t="s">
        <v>189</v>
      </c>
      <c r="E3703" s="907">
        <v>0</v>
      </c>
      <c r="F3703" s="823">
        <v>23530400</v>
      </c>
      <c r="G3703" s="896" t="s">
        <v>235</v>
      </c>
      <c r="H3703" s="921"/>
      <c r="I3703" s="921">
        <v>10000000</v>
      </c>
      <c r="J3703" s="921"/>
      <c r="K3703" s="1006">
        <f t="shared" si="398"/>
        <v>0</v>
      </c>
      <c r="L3703" s="871"/>
      <c r="M3703" s="871">
        <v>0</v>
      </c>
      <c r="N3703" s="871"/>
      <c r="O3703" s="871"/>
      <c r="P3703" s="871"/>
      <c r="Q3703" s="871"/>
      <c r="R3703" s="1068">
        <f t="shared" si="399"/>
        <v>0</v>
      </c>
      <c r="S3703" s="827"/>
      <c r="T3703" s="822"/>
    </row>
    <row r="3704" spans="1:20" s="828" customFormat="1" ht="13.5" customHeight="1" x14ac:dyDescent="0.25">
      <c r="A3704" s="858" t="s">
        <v>1699</v>
      </c>
      <c r="B3704" s="823" t="s">
        <v>161</v>
      </c>
      <c r="C3704" s="822" t="s">
        <v>233</v>
      </c>
      <c r="D3704" s="823" t="s">
        <v>189</v>
      </c>
      <c r="E3704" s="907">
        <v>0</v>
      </c>
      <c r="F3704" s="823">
        <v>23530400</v>
      </c>
      <c r="G3704" s="896" t="s">
        <v>235</v>
      </c>
      <c r="H3704" s="921"/>
      <c r="I3704" s="921">
        <v>20000000</v>
      </c>
      <c r="J3704" s="921"/>
      <c r="K3704" s="1006">
        <f t="shared" si="398"/>
        <v>0</v>
      </c>
      <c r="L3704" s="871"/>
      <c r="M3704" s="871">
        <v>0</v>
      </c>
      <c r="N3704" s="871"/>
      <c r="O3704" s="871"/>
      <c r="P3704" s="871"/>
      <c r="Q3704" s="871"/>
      <c r="R3704" s="1068">
        <f t="shared" si="399"/>
        <v>0</v>
      </c>
      <c r="S3704" s="827"/>
      <c r="T3704" s="822"/>
    </row>
    <row r="3705" spans="1:20" s="828" customFormat="1" ht="13.5" customHeight="1" x14ac:dyDescent="0.25">
      <c r="A3705" s="858" t="s">
        <v>1699</v>
      </c>
      <c r="B3705" s="890" t="s">
        <v>469</v>
      </c>
      <c r="C3705" s="822" t="s">
        <v>162</v>
      </c>
      <c r="D3705" s="823" t="s">
        <v>189</v>
      </c>
      <c r="E3705" s="907">
        <v>0</v>
      </c>
      <c r="F3705" s="823">
        <v>23530400</v>
      </c>
      <c r="G3705" s="896" t="s">
        <v>235</v>
      </c>
      <c r="H3705" s="921"/>
      <c r="I3705" s="921">
        <v>41000000</v>
      </c>
      <c r="J3705" s="921"/>
      <c r="K3705" s="1006">
        <f t="shared" si="398"/>
        <v>30000000</v>
      </c>
      <c r="L3705" s="871"/>
      <c r="M3705" s="871">
        <v>30000000</v>
      </c>
      <c r="N3705" s="871"/>
      <c r="O3705" s="871"/>
      <c r="P3705" s="871"/>
      <c r="Q3705" s="871"/>
      <c r="R3705" s="1068">
        <v>0</v>
      </c>
      <c r="S3705" s="827"/>
      <c r="T3705" s="822"/>
    </row>
    <row r="3706" spans="1:20" s="828" customFormat="1" ht="13.5" customHeight="1" x14ac:dyDescent="0.25">
      <c r="A3706" s="858" t="s">
        <v>1699</v>
      </c>
      <c r="B3706" s="890" t="s">
        <v>467</v>
      </c>
      <c r="C3706" s="822" t="s">
        <v>163</v>
      </c>
      <c r="D3706" s="823" t="s">
        <v>189</v>
      </c>
      <c r="E3706" s="907">
        <v>0</v>
      </c>
      <c r="F3706" s="823">
        <v>23530400</v>
      </c>
      <c r="G3706" s="896" t="s">
        <v>235</v>
      </c>
      <c r="H3706" s="921"/>
      <c r="I3706" s="921">
        <v>10000000</v>
      </c>
      <c r="J3706" s="921"/>
      <c r="K3706" s="1006">
        <f t="shared" si="398"/>
        <v>10000000</v>
      </c>
      <c r="L3706" s="871"/>
      <c r="M3706" s="871">
        <v>10000000</v>
      </c>
      <c r="N3706" s="871"/>
      <c r="O3706" s="871"/>
      <c r="P3706" s="871"/>
      <c r="Q3706" s="871"/>
      <c r="R3706" s="1068">
        <v>0</v>
      </c>
      <c r="S3706" s="827"/>
      <c r="T3706" s="822"/>
    </row>
    <row r="3707" spans="1:20" s="828" customFormat="1" ht="13.5" customHeight="1" x14ac:dyDescent="0.25">
      <c r="A3707" s="858" t="s">
        <v>1699</v>
      </c>
      <c r="B3707" s="887"/>
      <c r="C3707" s="833" t="s">
        <v>26</v>
      </c>
      <c r="D3707" s="887"/>
      <c r="E3707" s="897"/>
      <c r="F3707" s="887"/>
      <c r="G3707" s="898"/>
      <c r="H3707" s="988">
        <f>SUM(H3697:H3706)</f>
        <v>0</v>
      </c>
      <c r="I3707" s="988">
        <f>SUM(I3697:I3706)</f>
        <v>220000000</v>
      </c>
      <c r="J3707" s="988">
        <f>SUM(J3697:J3706)</f>
        <v>0</v>
      </c>
      <c r="K3707" s="988">
        <f>SUM(K3697:K3706)</f>
        <v>100000000</v>
      </c>
      <c r="L3707" s="768"/>
      <c r="M3707" s="768">
        <f>SUM(M3697:M3706)</f>
        <v>100000000</v>
      </c>
      <c r="N3707" s="768"/>
      <c r="O3707" s="899"/>
      <c r="P3707" s="899"/>
      <c r="Q3707" s="899"/>
      <c r="R3707" s="1069">
        <v>0</v>
      </c>
      <c r="S3707" s="908"/>
      <c r="T3707" s="1003"/>
    </row>
    <row r="3708" spans="1:20" s="828" customFormat="1" ht="13.15" customHeight="1" x14ac:dyDescent="0.25">
      <c r="A3708" s="858"/>
      <c r="B3708" s="888"/>
      <c r="C3708" s="842"/>
      <c r="D3708" s="888"/>
      <c r="E3708" s="902"/>
      <c r="F3708" s="888"/>
      <c r="G3708" s="903"/>
      <c r="H3708" s="915"/>
      <c r="I3708" s="915"/>
      <c r="J3708" s="915"/>
      <c r="K3708" s="915"/>
      <c r="L3708" s="771"/>
      <c r="M3708" s="771"/>
      <c r="N3708" s="771"/>
      <c r="O3708" s="771"/>
      <c r="P3708" s="771"/>
      <c r="Q3708" s="771"/>
      <c r="R3708" s="1075"/>
      <c r="S3708" s="904"/>
    </row>
    <row r="3709" spans="1:20" ht="13.15" customHeight="1" x14ac:dyDescent="0.25">
      <c r="B3709" s="1238" t="s">
        <v>2128</v>
      </c>
      <c r="C3709" s="1238"/>
      <c r="D3709" s="1238"/>
      <c r="E3709" s="1238"/>
      <c r="F3709" s="1238"/>
      <c r="G3709" s="1238"/>
      <c r="H3709" s="1238"/>
      <c r="I3709" s="1238"/>
      <c r="J3709" s="1238"/>
      <c r="K3709" s="1238"/>
      <c r="L3709" s="1238"/>
      <c r="M3709" s="1238"/>
      <c r="N3709" s="1238"/>
      <c r="O3709" s="1238"/>
      <c r="P3709" s="1238"/>
      <c r="Q3709" s="1238"/>
      <c r="R3709" s="1238"/>
      <c r="S3709" s="1238"/>
    </row>
    <row r="3710" spans="1:20" ht="13.15" customHeight="1" x14ac:dyDescent="0.25">
      <c r="B3710" s="881" t="s">
        <v>1692</v>
      </c>
      <c r="C3710" s="882"/>
      <c r="D3710" s="883"/>
      <c r="E3710" s="883"/>
      <c r="F3710" s="883"/>
      <c r="G3710" s="883"/>
      <c r="H3710" s="884"/>
      <c r="I3710" s="884"/>
      <c r="J3710" s="884"/>
      <c r="K3710" s="884"/>
      <c r="L3710" s="884"/>
      <c r="M3710" s="885"/>
      <c r="N3710" s="884"/>
      <c r="O3710" s="884"/>
      <c r="P3710" s="884"/>
      <c r="Q3710" s="884"/>
      <c r="R3710" s="1074"/>
      <c r="S3710" s="886"/>
    </row>
    <row r="3711" spans="1:20" s="802" customFormat="1" ht="25.9" customHeight="1" x14ac:dyDescent="0.25">
      <c r="B3711" s="1234" t="s">
        <v>970</v>
      </c>
      <c r="C3711" s="1239" t="s">
        <v>938</v>
      </c>
      <c r="D3711" s="1236" t="s">
        <v>1024</v>
      </c>
      <c r="E3711" s="1230" t="s">
        <v>1025</v>
      </c>
      <c r="F3711" s="1236" t="s">
        <v>1026</v>
      </c>
      <c r="G3711" s="1232" t="s">
        <v>1027</v>
      </c>
      <c r="H3711" s="803" t="s">
        <v>1862</v>
      </c>
      <c r="I3711" s="804" t="s">
        <v>1833</v>
      </c>
      <c r="J3711" s="803" t="s">
        <v>1862</v>
      </c>
      <c r="K3711" s="1228" t="s">
        <v>1948</v>
      </c>
      <c r="L3711" s="1228" t="s">
        <v>1947</v>
      </c>
      <c r="M3711" s="805" t="s">
        <v>1818</v>
      </c>
      <c r="N3711" s="1228" t="s">
        <v>1819</v>
      </c>
      <c r="O3711" s="806" t="s">
        <v>2115</v>
      </c>
      <c r="P3711" s="1090" t="s">
        <v>2135</v>
      </c>
      <c r="Q3711" s="1090" t="s">
        <v>2136</v>
      </c>
      <c r="R3711" s="1065" t="s">
        <v>2132</v>
      </c>
      <c r="S3711" s="807" t="s">
        <v>1850</v>
      </c>
      <c r="T3711" s="1110" t="s">
        <v>1028</v>
      </c>
    </row>
    <row r="3712" spans="1:20" s="802" customFormat="1" ht="10.9" customHeight="1" x14ac:dyDescent="0.25">
      <c r="B3712" s="1235"/>
      <c r="C3712" s="1240"/>
      <c r="D3712" s="1237"/>
      <c r="E3712" s="1231"/>
      <c r="F3712" s="1237"/>
      <c r="G3712" s="1233"/>
      <c r="H3712" s="808"/>
      <c r="I3712" s="808" t="s">
        <v>939</v>
      </c>
      <c r="J3712" s="808"/>
      <c r="K3712" s="1229"/>
      <c r="L3712" s="1229"/>
      <c r="M3712" s="809" t="s">
        <v>939</v>
      </c>
      <c r="N3712" s="1229"/>
      <c r="O3712" s="808" t="s">
        <v>939</v>
      </c>
      <c r="P3712" s="808" t="s">
        <v>939</v>
      </c>
      <c r="Q3712" s="808" t="s">
        <v>939</v>
      </c>
      <c r="R3712" s="1144" t="s">
        <v>939</v>
      </c>
      <c r="S3712" s="1145"/>
      <c r="T3712" s="1102"/>
    </row>
    <row r="3713" spans="1:20" ht="13.5" customHeight="1" x14ac:dyDescent="0.25">
      <c r="A3713" s="858" t="s">
        <v>1700</v>
      </c>
      <c r="B3713" s="812" t="s">
        <v>24</v>
      </c>
      <c r="C3713" s="813" t="s">
        <v>290</v>
      </c>
      <c r="D3713" s="814" t="s">
        <v>1</v>
      </c>
      <c r="E3713" s="968">
        <v>0</v>
      </c>
      <c r="F3713" s="816" t="s">
        <v>27</v>
      </c>
      <c r="G3713" s="817" t="s">
        <v>266</v>
      </c>
      <c r="H3713" s="1007">
        <v>186545638</v>
      </c>
      <c r="I3713" s="1007">
        <v>539098140</v>
      </c>
      <c r="J3713" s="1007">
        <v>186545638</v>
      </c>
      <c r="K3713" s="1007">
        <f t="shared" ref="K3713:K3725" si="400">M3713-L3713</f>
        <v>539098140</v>
      </c>
      <c r="L3713" s="818"/>
      <c r="M3713" s="819">
        <v>539098140</v>
      </c>
      <c r="N3713" s="818"/>
      <c r="O3713" s="818">
        <v>225521193</v>
      </c>
      <c r="P3713" s="818">
        <f>Q3713-O3713</f>
        <v>110934865.13999999</v>
      </c>
      <c r="Q3713" s="818">
        <v>336456058.13999999</v>
      </c>
      <c r="R3713" s="1099">
        <f>M3713-Q3713</f>
        <v>202642081.86000001</v>
      </c>
      <c r="S3713" s="1018"/>
      <c r="T3713" s="1146"/>
    </row>
    <row r="3714" spans="1:20" ht="13.5" customHeight="1" x14ac:dyDescent="0.25">
      <c r="A3714" s="858" t="s">
        <v>1700</v>
      </c>
      <c r="B3714" s="825" t="s">
        <v>25</v>
      </c>
      <c r="C3714" s="822" t="s">
        <v>59</v>
      </c>
      <c r="D3714" s="829" t="s">
        <v>189</v>
      </c>
      <c r="E3714" s="968">
        <v>0</v>
      </c>
      <c r="F3714" s="816" t="s">
        <v>27</v>
      </c>
      <c r="G3714" s="817" t="s">
        <v>266</v>
      </c>
      <c r="H3714" s="1006"/>
      <c r="I3714" s="1006">
        <v>500000</v>
      </c>
      <c r="J3714" s="1006"/>
      <c r="K3714" s="1006">
        <f t="shared" si="400"/>
        <v>500000</v>
      </c>
      <c r="L3714" s="830"/>
      <c r="M3714" s="826">
        <v>500000</v>
      </c>
      <c r="N3714" s="830"/>
      <c r="O3714" s="830"/>
      <c r="P3714" s="830"/>
      <c r="Q3714" s="830"/>
      <c r="R3714" s="1068">
        <f t="shared" ref="R3714:R3726" si="401">M3714-Q3714</f>
        <v>500000</v>
      </c>
      <c r="S3714" s="820"/>
      <c r="T3714" s="1147"/>
    </row>
    <row r="3715" spans="1:20" ht="13.5" customHeight="1" x14ac:dyDescent="0.25">
      <c r="A3715" s="858" t="s">
        <v>1700</v>
      </c>
      <c r="B3715" s="812" t="s">
        <v>2</v>
      </c>
      <c r="C3715" s="822" t="s">
        <v>60</v>
      </c>
      <c r="D3715" s="829" t="s">
        <v>189</v>
      </c>
      <c r="E3715" s="968">
        <v>0</v>
      </c>
      <c r="F3715" s="816" t="s">
        <v>27</v>
      </c>
      <c r="G3715" s="817" t="s">
        <v>266</v>
      </c>
      <c r="H3715" s="1006"/>
      <c r="I3715" s="1006">
        <v>370000</v>
      </c>
      <c r="J3715" s="1006"/>
      <c r="K3715" s="1006">
        <f t="shared" si="400"/>
        <v>370000</v>
      </c>
      <c r="L3715" s="830"/>
      <c r="M3715" s="826">
        <v>370000</v>
      </c>
      <c r="N3715" s="830"/>
      <c r="O3715" s="830"/>
      <c r="P3715" s="830"/>
      <c r="Q3715" s="830"/>
      <c r="R3715" s="1068">
        <f t="shared" si="401"/>
        <v>370000</v>
      </c>
      <c r="S3715" s="820"/>
      <c r="T3715" s="1147"/>
    </row>
    <row r="3716" spans="1:20" ht="13.5" customHeight="1" x14ac:dyDescent="0.25">
      <c r="A3716" s="858" t="s">
        <v>1700</v>
      </c>
      <c r="B3716" s="812" t="s">
        <v>3</v>
      </c>
      <c r="C3716" s="822" t="s">
        <v>4</v>
      </c>
      <c r="D3716" s="829" t="s">
        <v>189</v>
      </c>
      <c r="E3716" s="968">
        <v>0</v>
      </c>
      <c r="F3716" s="816" t="s">
        <v>27</v>
      </c>
      <c r="G3716" s="817" t="s">
        <v>266</v>
      </c>
      <c r="H3716" s="1006"/>
      <c r="I3716" s="1006">
        <v>525000</v>
      </c>
      <c r="J3716" s="1006"/>
      <c r="K3716" s="1006">
        <f t="shared" si="400"/>
        <v>525000</v>
      </c>
      <c r="L3716" s="830"/>
      <c r="M3716" s="826">
        <v>525000</v>
      </c>
      <c r="N3716" s="830"/>
      <c r="O3716" s="830"/>
      <c r="P3716" s="830"/>
      <c r="Q3716" s="830"/>
      <c r="R3716" s="1068">
        <f t="shared" si="401"/>
        <v>525000</v>
      </c>
      <c r="S3716" s="820"/>
      <c r="T3716" s="1147"/>
    </row>
    <row r="3717" spans="1:20" ht="13.5" customHeight="1" x14ac:dyDescent="0.25">
      <c r="A3717" s="858" t="s">
        <v>1700</v>
      </c>
      <c r="B3717" s="812" t="s">
        <v>97</v>
      </c>
      <c r="C3717" s="822" t="s">
        <v>98</v>
      </c>
      <c r="D3717" s="829" t="s">
        <v>189</v>
      </c>
      <c r="E3717" s="968">
        <v>0</v>
      </c>
      <c r="F3717" s="816" t="s">
        <v>27</v>
      </c>
      <c r="G3717" s="817" t="s">
        <v>266</v>
      </c>
      <c r="H3717" s="1006"/>
      <c r="I3717" s="1006">
        <v>60000</v>
      </c>
      <c r="J3717" s="1006"/>
      <c r="K3717" s="1006">
        <f t="shared" si="400"/>
        <v>60000</v>
      </c>
      <c r="L3717" s="830"/>
      <c r="M3717" s="826">
        <v>60000</v>
      </c>
      <c r="N3717" s="830"/>
      <c r="O3717" s="830"/>
      <c r="P3717" s="830"/>
      <c r="Q3717" s="830"/>
      <c r="R3717" s="1068">
        <f t="shared" si="401"/>
        <v>60000</v>
      </c>
      <c r="S3717" s="820"/>
      <c r="T3717" s="1147"/>
    </row>
    <row r="3718" spans="1:20" ht="13.5" customHeight="1" x14ac:dyDescent="0.25">
      <c r="A3718" s="858" t="s">
        <v>1700</v>
      </c>
      <c r="B3718" s="812" t="s">
        <v>52</v>
      </c>
      <c r="C3718" s="822" t="s">
        <v>53</v>
      </c>
      <c r="D3718" s="829" t="s">
        <v>189</v>
      </c>
      <c r="E3718" s="968">
        <v>0</v>
      </c>
      <c r="F3718" s="816" t="s">
        <v>27</v>
      </c>
      <c r="G3718" s="817" t="s">
        <v>266</v>
      </c>
      <c r="H3718" s="1006"/>
      <c r="I3718" s="1006">
        <v>40450000</v>
      </c>
      <c r="J3718" s="1006"/>
      <c r="K3718" s="1006">
        <f t="shared" si="400"/>
        <v>20000000</v>
      </c>
      <c r="L3718" s="830"/>
      <c r="M3718" s="826">
        <v>20000000</v>
      </c>
      <c r="N3718" s="830"/>
      <c r="O3718" s="830"/>
      <c r="P3718" s="830"/>
      <c r="Q3718" s="830"/>
      <c r="R3718" s="1068">
        <f t="shared" si="401"/>
        <v>20000000</v>
      </c>
      <c r="S3718" s="820"/>
      <c r="T3718" s="1147"/>
    </row>
    <row r="3719" spans="1:20" ht="13.5" customHeight="1" x14ac:dyDescent="0.25">
      <c r="A3719" s="858" t="s">
        <v>1700</v>
      </c>
      <c r="B3719" s="812" t="s">
        <v>32</v>
      </c>
      <c r="C3719" s="822" t="s">
        <v>33</v>
      </c>
      <c r="D3719" s="829" t="s">
        <v>189</v>
      </c>
      <c r="E3719" s="968">
        <v>0</v>
      </c>
      <c r="F3719" s="816" t="s">
        <v>27</v>
      </c>
      <c r="G3719" s="817" t="s">
        <v>266</v>
      </c>
      <c r="H3719" s="1006"/>
      <c r="I3719" s="1006">
        <v>150000</v>
      </c>
      <c r="J3719" s="1006"/>
      <c r="K3719" s="1006">
        <f t="shared" si="400"/>
        <v>150000</v>
      </c>
      <c r="L3719" s="830"/>
      <c r="M3719" s="826">
        <v>150000</v>
      </c>
      <c r="N3719" s="830"/>
      <c r="O3719" s="830"/>
      <c r="P3719" s="830"/>
      <c r="Q3719" s="830"/>
      <c r="R3719" s="1068">
        <f t="shared" si="401"/>
        <v>150000</v>
      </c>
      <c r="S3719" s="820"/>
      <c r="T3719" s="1147"/>
    </row>
    <row r="3720" spans="1:20" ht="13.5" customHeight="1" x14ac:dyDescent="0.25">
      <c r="A3720" s="858" t="s">
        <v>1700</v>
      </c>
      <c r="B3720" s="812" t="s">
        <v>34</v>
      </c>
      <c r="C3720" s="822" t="s">
        <v>761</v>
      </c>
      <c r="D3720" s="829" t="s">
        <v>189</v>
      </c>
      <c r="E3720" s="968">
        <v>0</v>
      </c>
      <c r="F3720" s="816" t="s">
        <v>27</v>
      </c>
      <c r="G3720" s="817" t="s">
        <v>266</v>
      </c>
      <c r="H3720" s="1006"/>
      <c r="I3720" s="1006">
        <v>7500000</v>
      </c>
      <c r="J3720" s="1006"/>
      <c r="K3720" s="1006">
        <f t="shared" si="400"/>
        <v>7200000</v>
      </c>
      <c r="L3720" s="830"/>
      <c r="M3720" s="826">
        <v>7200000</v>
      </c>
      <c r="N3720" s="830"/>
      <c r="O3720" s="830">
        <v>1000000</v>
      </c>
      <c r="P3720" s="830">
        <f>Q3720-O3720</f>
        <v>375000</v>
      </c>
      <c r="Q3720" s="830">
        <v>1375000</v>
      </c>
      <c r="R3720" s="1068">
        <f t="shared" si="401"/>
        <v>5825000</v>
      </c>
      <c r="S3720" s="820"/>
      <c r="T3720" s="1147"/>
    </row>
    <row r="3721" spans="1:20" ht="13.5" customHeight="1" x14ac:dyDescent="0.25">
      <c r="A3721" s="858" t="s">
        <v>1700</v>
      </c>
      <c r="B3721" s="812" t="s">
        <v>9</v>
      </c>
      <c r="C3721" s="822" t="s">
        <v>10</v>
      </c>
      <c r="D3721" s="829" t="s">
        <v>189</v>
      </c>
      <c r="E3721" s="968">
        <v>0</v>
      </c>
      <c r="F3721" s="816" t="s">
        <v>27</v>
      </c>
      <c r="G3721" s="817" t="s">
        <v>266</v>
      </c>
      <c r="H3721" s="1006"/>
      <c r="I3721" s="1006">
        <v>300000</v>
      </c>
      <c r="J3721" s="1006"/>
      <c r="K3721" s="1006">
        <f t="shared" si="400"/>
        <v>300000</v>
      </c>
      <c r="L3721" s="830"/>
      <c r="M3721" s="826">
        <v>300000</v>
      </c>
      <c r="N3721" s="830"/>
      <c r="O3721" s="830"/>
      <c r="P3721" s="830"/>
      <c r="Q3721" s="830"/>
      <c r="R3721" s="1068">
        <f t="shared" si="401"/>
        <v>300000</v>
      </c>
      <c r="S3721" s="820"/>
      <c r="T3721" s="1147"/>
    </row>
    <row r="3722" spans="1:20" ht="13.5" customHeight="1" x14ac:dyDescent="0.25">
      <c r="A3722" s="858" t="s">
        <v>1700</v>
      </c>
      <c r="B3722" s="812" t="s">
        <v>13</v>
      </c>
      <c r="C3722" s="822" t="s">
        <v>14</v>
      </c>
      <c r="D3722" s="829" t="s">
        <v>189</v>
      </c>
      <c r="E3722" s="968">
        <v>0</v>
      </c>
      <c r="F3722" s="816" t="s">
        <v>27</v>
      </c>
      <c r="G3722" s="817" t="s">
        <v>266</v>
      </c>
      <c r="H3722" s="1006"/>
      <c r="I3722" s="1006">
        <v>10050000</v>
      </c>
      <c r="J3722" s="1006"/>
      <c r="K3722" s="1006">
        <f t="shared" si="400"/>
        <v>5000000</v>
      </c>
      <c r="L3722" s="830"/>
      <c r="M3722" s="826">
        <v>5000000</v>
      </c>
      <c r="N3722" s="830"/>
      <c r="O3722" s="830"/>
      <c r="P3722" s="830"/>
      <c r="Q3722" s="830"/>
      <c r="R3722" s="1068">
        <f t="shared" si="401"/>
        <v>5000000</v>
      </c>
      <c r="S3722" s="820"/>
      <c r="T3722" s="1147"/>
    </row>
    <row r="3723" spans="1:20" ht="13.5" customHeight="1" x14ac:dyDescent="0.25">
      <c r="A3723" s="858" t="s">
        <v>1700</v>
      </c>
      <c r="B3723" s="812" t="s">
        <v>47</v>
      </c>
      <c r="C3723" s="822" t="s">
        <v>48</v>
      </c>
      <c r="D3723" s="829" t="s">
        <v>189</v>
      </c>
      <c r="E3723" s="968">
        <v>0</v>
      </c>
      <c r="F3723" s="816" t="s">
        <v>27</v>
      </c>
      <c r="G3723" s="817" t="s">
        <v>266</v>
      </c>
      <c r="H3723" s="1006"/>
      <c r="I3723" s="1006">
        <v>500000</v>
      </c>
      <c r="J3723" s="1006"/>
      <c r="K3723" s="1006">
        <f t="shared" si="400"/>
        <v>500000</v>
      </c>
      <c r="L3723" s="830"/>
      <c r="M3723" s="826">
        <v>500000</v>
      </c>
      <c r="N3723" s="830"/>
      <c r="O3723" s="830"/>
      <c r="P3723" s="830"/>
      <c r="Q3723" s="830"/>
      <c r="R3723" s="1068">
        <f t="shared" si="401"/>
        <v>500000</v>
      </c>
      <c r="S3723" s="820"/>
      <c r="T3723" s="1147"/>
    </row>
    <row r="3724" spans="1:20" ht="13.5" customHeight="1" x14ac:dyDescent="0.25">
      <c r="A3724" s="858" t="s">
        <v>1700</v>
      </c>
      <c r="B3724" s="812" t="s">
        <v>19</v>
      </c>
      <c r="C3724" s="822" t="s">
        <v>20</v>
      </c>
      <c r="D3724" s="829" t="s">
        <v>189</v>
      </c>
      <c r="E3724" s="968">
        <v>0</v>
      </c>
      <c r="F3724" s="816" t="s">
        <v>27</v>
      </c>
      <c r="G3724" s="817" t="s">
        <v>266</v>
      </c>
      <c r="H3724" s="1006"/>
      <c r="I3724" s="1006">
        <v>30000</v>
      </c>
      <c r="J3724" s="1006"/>
      <c r="K3724" s="1006">
        <f t="shared" si="400"/>
        <v>30000</v>
      </c>
      <c r="L3724" s="830"/>
      <c r="M3724" s="826">
        <v>30000</v>
      </c>
      <c r="N3724" s="830"/>
      <c r="O3724" s="830"/>
      <c r="P3724" s="830"/>
      <c r="Q3724" s="830"/>
      <c r="R3724" s="1068">
        <f t="shared" si="401"/>
        <v>30000</v>
      </c>
      <c r="S3724" s="820"/>
      <c r="T3724" s="1147"/>
    </row>
    <row r="3725" spans="1:20" ht="13.5" customHeight="1" x14ac:dyDescent="0.25">
      <c r="A3725" s="858" t="s">
        <v>1700</v>
      </c>
      <c r="B3725" s="812" t="s">
        <v>37</v>
      </c>
      <c r="C3725" s="822" t="s">
        <v>38</v>
      </c>
      <c r="D3725" s="829" t="s">
        <v>189</v>
      </c>
      <c r="E3725" s="968">
        <v>0</v>
      </c>
      <c r="F3725" s="816" t="s">
        <v>27</v>
      </c>
      <c r="G3725" s="817" t="s">
        <v>266</v>
      </c>
      <c r="H3725" s="1006"/>
      <c r="I3725" s="1006">
        <v>320000</v>
      </c>
      <c r="J3725" s="1006"/>
      <c r="K3725" s="1006">
        <f t="shared" si="400"/>
        <v>320000</v>
      </c>
      <c r="L3725" s="830"/>
      <c r="M3725" s="826">
        <v>320000</v>
      </c>
      <c r="N3725" s="830"/>
      <c r="O3725" s="830"/>
      <c r="P3725" s="830"/>
      <c r="Q3725" s="830"/>
      <c r="R3725" s="1068">
        <f t="shared" si="401"/>
        <v>320000</v>
      </c>
      <c r="S3725" s="820"/>
      <c r="T3725" s="1147"/>
    </row>
    <row r="3726" spans="1:20" ht="13.5" customHeight="1" x14ac:dyDescent="0.25">
      <c r="A3726" s="858" t="s">
        <v>1700</v>
      </c>
      <c r="B3726" s="860"/>
      <c r="C3726" s="833" t="s">
        <v>312</v>
      </c>
      <c r="D3726" s="861"/>
      <c r="E3726" s="862"/>
      <c r="F3726" s="863"/>
      <c r="G3726" s="916"/>
      <c r="H3726" s="992">
        <v>875000</v>
      </c>
      <c r="I3726" s="992">
        <f>SUM(I3714:I3725)</f>
        <v>60755000</v>
      </c>
      <c r="J3726" s="992">
        <v>875000</v>
      </c>
      <c r="K3726" s="992">
        <f>SUM(K3714:K3725)</f>
        <v>34955000</v>
      </c>
      <c r="L3726" s="837"/>
      <c r="M3726" s="838">
        <f>SUM(M3714:M3725)</f>
        <v>34955000</v>
      </c>
      <c r="N3726" s="837"/>
      <c r="O3726" s="959">
        <f>SUM(O3714:O3725)</f>
        <v>1000000</v>
      </c>
      <c r="P3726" s="959">
        <f>SUM(P3714:P3725)</f>
        <v>375000</v>
      </c>
      <c r="Q3726" s="959">
        <f>SUM(Q3714:Q3725)</f>
        <v>1375000</v>
      </c>
      <c r="R3726" s="1093">
        <f t="shared" si="401"/>
        <v>33580000</v>
      </c>
      <c r="S3726" s="840"/>
      <c r="T3726" s="1148"/>
    </row>
    <row r="3727" spans="1:20" ht="13.5" customHeight="1" x14ac:dyDescent="0.25">
      <c r="A3727" s="858"/>
      <c r="C3727" s="842"/>
      <c r="G3727" s="917"/>
      <c r="H3727" s="929"/>
      <c r="I3727" s="929"/>
      <c r="J3727" s="929"/>
      <c r="K3727" s="929"/>
      <c r="L3727" s="846"/>
      <c r="M3727" s="847"/>
      <c r="N3727" s="846"/>
      <c r="O3727" s="847"/>
      <c r="P3727" s="847"/>
      <c r="Q3727" s="847"/>
      <c r="R3727" s="1082"/>
      <c r="S3727" s="848"/>
    </row>
    <row r="3728" spans="1:20" ht="13.5" customHeight="1" x14ac:dyDescent="0.25">
      <c r="A3728" s="858"/>
      <c r="C3728" s="842"/>
      <c r="G3728" s="917"/>
      <c r="H3728" s="929"/>
      <c r="I3728" s="929"/>
      <c r="J3728" s="929"/>
      <c r="K3728" s="929"/>
      <c r="L3728" s="846"/>
      <c r="M3728" s="847"/>
      <c r="N3728" s="846"/>
      <c r="O3728" s="847"/>
      <c r="P3728" s="847"/>
      <c r="Q3728" s="847"/>
      <c r="R3728" s="1082"/>
      <c r="S3728" s="848"/>
    </row>
    <row r="3729" spans="1:20" ht="13.5" customHeight="1" x14ac:dyDescent="0.25">
      <c r="A3729" s="858"/>
      <c r="C3729" s="842"/>
      <c r="G3729" s="917"/>
      <c r="H3729" s="929"/>
      <c r="I3729" s="929"/>
      <c r="J3729" s="929"/>
      <c r="K3729" s="929"/>
      <c r="L3729" s="846"/>
      <c r="M3729" s="847"/>
      <c r="N3729" s="846"/>
      <c r="O3729" s="847"/>
      <c r="P3729" s="847"/>
      <c r="Q3729" s="847"/>
      <c r="R3729" s="1082"/>
      <c r="S3729" s="848"/>
    </row>
    <row r="3730" spans="1:20" x14ac:dyDescent="0.25">
      <c r="A3730" s="858"/>
      <c r="C3730" s="842"/>
      <c r="G3730" s="917"/>
      <c r="H3730" s="929"/>
      <c r="I3730" s="929"/>
      <c r="J3730" s="929"/>
      <c r="K3730" s="929"/>
      <c r="L3730" s="846"/>
      <c r="M3730" s="847"/>
      <c r="N3730" s="846"/>
      <c r="O3730" s="846"/>
      <c r="P3730" s="846"/>
      <c r="Q3730" s="846"/>
      <c r="S3730" s="848"/>
    </row>
    <row r="3731" spans="1:20" x14ac:dyDescent="0.25">
      <c r="B3731" s="1238" t="s">
        <v>2129</v>
      </c>
      <c r="C3731" s="1238"/>
      <c r="D3731" s="1238"/>
      <c r="E3731" s="1238"/>
      <c r="F3731" s="1238"/>
      <c r="G3731" s="1238"/>
      <c r="H3731" s="1238"/>
      <c r="I3731" s="1238"/>
      <c r="J3731" s="1238"/>
      <c r="K3731" s="1238"/>
      <c r="L3731" s="1238"/>
      <c r="M3731" s="1238"/>
      <c r="N3731" s="1238"/>
      <c r="O3731" s="1238"/>
      <c r="P3731" s="1238"/>
      <c r="Q3731" s="1238"/>
      <c r="R3731" s="1238"/>
      <c r="S3731" s="1238"/>
    </row>
    <row r="3732" spans="1:20" x14ac:dyDescent="0.25">
      <c r="B3732" s="881" t="s">
        <v>1692</v>
      </c>
      <c r="C3732" s="882"/>
      <c r="D3732" s="883"/>
      <c r="E3732" s="883"/>
      <c r="F3732" s="883"/>
      <c r="G3732" s="883"/>
      <c r="H3732" s="884"/>
      <c r="I3732" s="884"/>
      <c r="J3732" s="884"/>
      <c r="K3732" s="884"/>
      <c r="L3732" s="884"/>
      <c r="M3732" s="885"/>
      <c r="N3732" s="884"/>
      <c r="O3732" s="884"/>
      <c r="P3732" s="884"/>
      <c r="Q3732" s="884"/>
      <c r="R3732" s="1074"/>
      <c r="S3732" s="886"/>
    </row>
    <row r="3733" spans="1:20" s="802" customFormat="1" ht="30" x14ac:dyDescent="0.25">
      <c r="B3733" s="1234" t="s">
        <v>970</v>
      </c>
      <c r="C3733" s="1239" t="s">
        <v>938</v>
      </c>
      <c r="D3733" s="1236" t="s">
        <v>1024</v>
      </c>
      <c r="E3733" s="1230" t="s">
        <v>1025</v>
      </c>
      <c r="F3733" s="1236" t="s">
        <v>1026</v>
      </c>
      <c r="G3733" s="1232" t="s">
        <v>1027</v>
      </c>
      <c r="H3733" s="803" t="s">
        <v>1862</v>
      </c>
      <c r="I3733" s="804" t="s">
        <v>1833</v>
      </c>
      <c r="J3733" s="803" t="s">
        <v>1862</v>
      </c>
      <c r="K3733" s="1228" t="s">
        <v>1948</v>
      </c>
      <c r="L3733" s="1228" t="s">
        <v>1947</v>
      </c>
      <c r="M3733" s="805" t="s">
        <v>1818</v>
      </c>
      <c r="N3733" s="1228" t="s">
        <v>1819</v>
      </c>
      <c r="O3733" s="806" t="s">
        <v>2115</v>
      </c>
      <c r="P3733" s="1090" t="s">
        <v>2135</v>
      </c>
      <c r="Q3733" s="1090" t="s">
        <v>2136</v>
      </c>
      <c r="R3733" s="1065" t="s">
        <v>2132</v>
      </c>
      <c r="S3733" s="807" t="s">
        <v>1850</v>
      </c>
      <c r="T3733" s="1110" t="s">
        <v>1028</v>
      </c>
    </row>
    <row r="3734" spans="1:20" s="802" customFormat="1" x14ac:dyDescent="0.25">
      <c r="B3734" s="1235"/>
      <c r="C3734" s="1240"/>
      <c r="D3734" s="1237"/>
      <c r="E3734" s="1231"/>
      <c r="F3734" s="1237"/>
      <c r="G3734" s="1233"/>
      <c r="H3734" s="808"/>
      <c r="I3734" s="808" t="s">
        <v>939</v>
      </c>
      <c r="J3734" s="808"/>
      <c r="K3734" s="1229"/>
      <c r="L3734" s="1229"/>
      <c r="M3734" s="809" t="s">
        <v>939</v>
      </c>
      <c r="N3734" s="1229"/>
      <c r="O3734" s="808" t="s">
        <v>939</v>
      </c>
      <c r="P3734" s="808" t="s">
        <v>939</v>
      </c>
      <c r="Q3734" s="808" t="s">
        <v>939</v>
      </c>
      <c r="R3734" s="1066" t="s">
        <v>939</v>
      </c>
      <c r="S3734" s="810"/>
      <c r="T3734" s="1102"/>
    </row>
    <row r="3735" spans="1:20" s="828" customFormat="1" x14ac:dyDescent="0.25">
      <c r="A3735" s="858" t="s">
        <v>1700</v>
      </c>
      <c r="B3735" s="890" t="s">
        <v>765</v>
      </c>
      <c r="C3735" s="822" t="s">
        <v>494</v>
      </c>
      <c r="D3735" s="823" t="s">
        <v>189</v>
      </c>
      <c r="E3735" s="907">
        <v>0</v>
      </c>
      <c r="F3735" s="823" t="s">
        <v>27</v>
      </c>
      <c r="G3735" s="896" t="s">
        <v>235</v>
      </c>
      <c r="H3735" s="921"/>
      <c r="I3735" s="921">
        <v>10000000</v>
      </c>
      <c r="J3735" s="921"/>
      <c r="K3735" s="1006">
        <f t="shared" ref="K3735:K3746" si="402">M3735-L3735</f>
        <v>0</v>
      </c>
      <c r="L3735" s="871"/>
      <c r="M3735" s="871">
        <v>0</v>
      </c>
      <c r="N3735" s="871"/>
      <c r="O3735" s="871"/>
      <c r="P3735" s="871"/>
      <c r="Q3735" s="871"/>
      <c r="R3735" s="1068"/>
      <c r="S3735" s="827"/>
      <c r="T3735" s="975"/>
    </row>
    <row r="3736" spans="1:20" s="828" customFormat="1" x14ac:dyDescent="0.25">
      <c r="A3736" s="858" t="s">
        <v>1700</v>
      </c>
      <c r="B3736" s="890" t="s">
        <v>239</v>
      </c>
      <c r="C3736" s="822" t="s">
        <v>485</v>
      </c>
      <c r="D3736" s="823" t="s">
        <v>189</v>
      </c>
      <c r="E3736" s="907">
        <v>0</v>
      </c>
      <c r="F3736" s="823" t="s">
        <v>27</v>
      </c>
      <c r="G3736" s="896" t="s">
        <v>235</v>
      </c>
      <c r="H3736" s="921"/>
      <c r="I3736" s="921">
        <v>5000000</v>
      </c>
      <c r="J3736" s="921"/>
      <c r="K3736" s="1006">
        <f t="shared" si="402"/>
        <v>5000000</v>
      </c>
      <c r="L3736" s="871"/>
      <c r="M3736" s="871">
        <v>5000000</v>
      </c>
      <c r="N3736" s="871"/>
      <c r="O3736" s="871"/>
      <c r="P3736" s="871"/>
      <c r="Q3736" s="871"/>
      <c r="R3736" s="1068"/>
      <c r="S3736" s="827"/>
      <c r="T3736" s="822"/>
    </row>
    <row r="3737" spans="1:20" s="828" customFormat="1" x14ac:dyDescent="0.25">
      <c r="A3737" s="858" t="s">
        <v>1700</v>
      </c>
      <c r="B3737" s="890" t="s">
        <v>489</v>
      </c>
      <c r="C3737" s="822" t="s">
        <v>976</v>
      </c>
      <c r="D3737" s="823" t="s">
        <v>189</v>
      </c>
      <c r="E3737" s="907">
        <v>0</v>
      </c>
      <c r="F3737" s="823" t="s">
        <v>27</v>
      </c>
      <c r="G3737" s="896" t="s">
        <v>235</v>
      </c>
      <c r="H3737" s="921"/>
      <c r="I3737" s="921">
        <v>1000000</v>
      </c>
      <c r="J3737" s="921"/>
      <c r="K3737" s="1006">
        <f t="shared" si="402"/>
        <v>1000000</v>
      </c>
      <c r="L3737" s="871"/>
      <c r="M3737" s="871">
        <v>1000000</v>
      </c>
      <c r="N3737" s="871"/>
      <c r="O3737" s="871"/>
      <c r="P3737" s="871"/>
      <c r="Q3737" s="871"/>
      <c r="R3737" s="1068"/>
      <c r="S3737" s="827"/>
      <c r="T3737" s="822"/>
    </row>
    <row r="3738" spans="1:20" s="828" customFormat="1" x14ac:dyDescent="0.25">
      <c r="A3738" s="858" t="s">
        <v>1700</v>
      </c>
      <c r="B3738" s="890" t="s">
        <v>365</v>
      </c>
      <c r="C3738" s="822" t="s">
        <v>495</v>
      </c>
      <c r="D3738" s="823" t="s">
        <v>189</v>
      </c>
      <c r="E3738" s="907">
        <v>0</v>
      </c>
      <c r="F3738" s="823" t="s">
        <v>27</v>
      </c>
      <c r="G3738" s="896" t="s">
        <v>235</v>
      </c>
      <c r="H3738" s="921"/>
      <c r="I3738" s="921">
        <v>1000000</v>
      </c>
      <c r="J3738" s="921"/>
      <c r="K3738" s="1006">
        <f t="shared" si="402"/>
        <v>1000000</v>
      </c>
      <c r="L3738" s="871"/>
      <c r="M3738" s="871">
        <v>1000000</v>
      </c>
      <c r="N3738" s="871"/>
      <c r="O3738" s="871"/>
      <c r="P3738" s="871"/>
      <c r="Q3738" s="871"/>
      <c r="R3738" s="1068"/>
      <c r="S3738" s="827"/>
      <c r="T3738" s="822"/>
    </row>
    <row r="3739" spans="1:20" s="828" customFormat="1" x14ac:dyDescent="0.25">
      <c r="A3739" s="858" t="s">
        <v>1700</v>
      </c>
      <c r="B3739" s="890" t="s">
        <v>483</v>
      </c>
      <c r="C3739" s="822" t="s">
        <v>1066</v>
      </c>
      <c r="D3739" s="823" t="s">
        <v>189</v>
      </c>
      <c r="E3739" s="907">
        <v>0</v>
      </c>
      <c r="F3739" s="823" t="s">
        <v>27</v>
      </c>
      <c r="G3739" s="896" t="s">
        <v>235</v>
      </c>
      <c r="H3739" s="921"/>
      <c r="I3739" s="921">
        <v>5000000</v>
      </c>
      <c r="J3739" s="921"/>
      <c r="K3739" s="1006">
        <f t="shared" si="402"/>
        <v>5000000</v>
      </c>
      <c r="L3739" s="871"/>
      <c r="M3739" s="871">
        <v>5000000</v>
      </c>
      <c r="N3739" s="871"/>
      <c r="O3739" s="871"/>
      <c r="P3739" s="871"/>
      <c r="Q3739" s="871"/>
      <c r="R3739" s="1068"/>
      <c r="S3739" s="827"/>
      <c r="T3739" s="822"/>
    </row>
    <row r="3740" spans="1:20" s="828" customFormat="1" x14ac:dyDescent="0.25">
      <c r="A3740" s="858" t="s">
        <v>1700</v>
      </c>
      <c r="B3740" s="890" t="s">
        <v>497</v>
      </c>
      <c r="C3740" s="822" t="s">
        <v>1067</v>
      </c>
      <c r="D3740" s="823" t="s">
        <v>189</v>
      </c>
      <c r="E3740" s="907">
        <v>0</v>
      </c>
      <c r="F3740" s="823" t="s">
        <v>27</v>
      </c>
      <c r="G3740" s="896" t="s">
        <v>235</v>
      </c>
      <c r="H3740" s="921"/>
      <c r="I3740" s="921">
        <v>1000000</v>
      </c>
      <c r="J3740" s="921"/>
      <c r="K3740" s="1006">
        <f t="shared" si="402"/>
        <v>1000000</v>
      </c>
      <c r="L3740" s="871"/>
      <c r="M3740" s="871">
        <v>1000000</v>
      </c>
      <c r="N3740" s="871"/>
      <c r="O3740" s="871"/>
      <c r="P3740" s="871"/>
      <c r="Q3740" s="871"/>
      <c r="R3740" s="1068"/>
      <c r="S3740" s="827"/>
      <c r="T3740" s="822"/>
    </row>
    <row r="3741" spans="1:20" s="828" customFormat="1" x14ac:dyDescent="0.25">
      <c r="A3741" s="858" t="s">
        <v>1700</v>
      </c>
      <c r="B3741" s="890" t="s">
        <v>243</v>
      </c>
      <c r="C3741" s="822" t="s">
        <v>687</v>
      </c>
      <c r="D3741" s="823" t="s">
        <v>189</v>
      </c>
      <c r="E3741" s="907">
        <v>0</v>
      </c>
      <c r="F3741" s="823" t="s">
        <v>27</v>
      </c>
      <c r="G3741" s="896" t="s">
        <v>235</v>
      </c>
      <c r="H3741" s="921"/>
      <c r="I3741" s="921">
        <v>20000000</v>
      </c>
      <c r="J3741" s="921"/>
      <c r="K3741" s="1006">
        <f t="shared" si="402"/>
        <v>0</v>
      </c>
      <c r="L3741" s="871"/>
      <c r="M3741" s="871">
        <v>0</v>
      </c>
      <c r="N3741" s="871"/>
      <c r="O3741" s="871"/>
      <c r="P3741" s="871"/>
      <c r="Q3741" s="871"/>
      <c r="R3741" s="1068"/>
      <c r="S3741" s="827"/>
      <c r="T3741" s="822"/>
    </row>
    <row r="3742" spans="1:20" s="828" customFormat="1" x14ac:dyDescent="0.25">
      <c r="A3742" s="858" t="s">
        <v>1700</v>
      </c>
      <c r="B3742" s="890" t="s">
        <v>247</v>
      </c>
      <c r="C3742" s="822" t="s">
        <v>515</v>
      </c>
      <c r="D3742" s="823" t="s">
        <v>189</v>
      </c>
      <c r="E3742" s="907">
        <v>0</v>
      </c>
      <c r="F3742" s="823" t="s">
        <v>27</v>
      </c>
      <c r="G3742" s="896" t="s">
        <v>235</v>
      </c>
      <c r="H3742" s="921"/>
      <c r="I3742" s="921">
        <v>2000000</v>
      </c>
      <c r="J3742" s="921"/>
      <c r="K3742" s="1006">
        <f t="shared" si="402"/>
        <v>0</v>
      </c>
      <c r="L3742" s="871"/>
      <c r="M3742" s="871"/>
      <c r="N3742" s="871"/>
      <c r="O3742" s="871"/>
      <c r="P3742" s="871"/>
      <c r="Q3742" s="871"/>
      <c r="R3742" s="1068"/>
      <c r="S3742" s="827"/>
      <c r="T3742" s="822"/>
    </row>
    <row r="3743" spans="1:20" s="828" customFormat="1" x14ac:dyDescent="0.25">
      <c r="A3743" s="858" t="s">
        <v>1700</v>
      </c>
      <c r="B3743" s="823" t="s">
        <v>248</v>
      </c>
      <c r="C3743" s="822" t="s">
        <v>779</v>
      </c>
      <c r="D3743" s="823" t="s">
        <v>189</v>
      </c>
      <c r="E3743" s="907">
        <v>0</v>
      </c>
      <c r="F3743" s="823" t="s">
        <v>27</v>
      </c>
      <c r="G3743" s="896" t="s">
        <v>235</v>
      </c>
      <c r="H3743" s="921"/>
      <c r="I3743" s="921">
        <v>1000000</v>
      </c>
      <c r="J3743" s="921"/>
      <c r="K3743" s="1006">
        <f t="shared" si="402"/>
        <v>0</v>
      </c>
      <c r="L3743" s="871"/>
      <c r="M3743" s="871"/>
      <c r="N3743" s="871"/>
      <c r="O3743" s="871"/>
      <c r="P3743" s="871"/>
      <c r="Q3743" s="871"/>
      <c r="R3743" s="1068"/>
      <c r="S3743" s="827"/>
      <c r="T3743" s="822"/>
    </row>
    <row r="3744" spans="1:20" s="828" customFormat="1" x14ac:dyDescent="0.25">
      <c r="A3744" s="858" t="s">
        <v>1700</v>
      </c>
      <c r="B3744" s="890" t="s">
        <v>206</v>
      </c>
      <c r="C3744" s="822" t="s">
        <v>1857</v>
      </c>
      <c r="D3744" s="823" t="s">
        <v>189</v>
      </c>
      <c r="E3744" s="907">
        <v>0</v>
      </c>
      <c r="F3744" s="823" t="s">
        <v>27</v>
      </c>
      <c r="G3744" s="896" t="s">
        <v>235</v>
      </c>
      <c r="H3744" s="921"/>
      <c r="I3744" s="921">
        <v>14000000</v>
      </c>
      <c r="J3744" s="921"/>
      <c r="K3744" s="1006">
        <f t="shared" si="402"/>
        <v>0</v>
      </c>
      <c r="L3744" s="871"/>
      <c r="M3744" s="871"/>
      <c r="N3744" s="871"/>
      <c r="O3744" s="871"/>
      <c r="P3744" s="871"/>
      <c r="Q3744" s="871"/>
      <c r="R3744" s="1068"/>
      <c r="S3744" s="827"/>
      <c r="T3744" s="822"/>
    </row>
    <row r="3745" spans="1:20" s="828" customFormat="1" x14ac:dyDescent="0.25">
      <c r="A3745" s="858" t="s">
        <v>1700</v>
      </c>
      <c r="B3745" s="890" t="s">
        <v>469</v>
      </c>
      <c r="C3745" s="822" t="s">
        <v>162</v>
      </c>
      <c r="D3745" s="823" t="s">
        <v>189</v>
      </c>
      <c r="E3745" s="907">
        <v>0</v>
      </c>
      <c r="F3745" s="823" t="s">
        <v>27</v>
      </c>
      <c r="G3745" s="896" t="s">
        <v>235</v>
      </c>
      <c r="H3745" s="921"/>
      <c r="I3745" s="921">
        <v>10000000</v>
      </c>
      <c r="J3745" s="921"/>
      <c r="K3745" s="1006">
        <f t="shared" si="402"/>
        <v>10000000</v>
      </c>
      <c r="L3745" s="871"/>
      <c r="M3745" s="871">
        <v>10000000</v>
      </c>
      <c r="N3745" s="871"/>
      <c r="O3745" s="871"/>
      <c r="P3745" s="871"/>
      <c r="Q3745" s="871"/>
      <c r="R3745" s="1068"/>
      <c r="S3745" s="827"/>
      <c r="T3745" s="822"/>
    </row>
    <row r="3746" spans="1:20" s="828" customFormat="1" x14ac:dyDescent="0.25">
      <c r="A3746" s="858" t="s">
        <v>1700</v>
      </c>
      <c r="B3746" s="890" t="s">
        <v>467</v>
      </c>
      <c r="C3746" s="822" t="s">
        <v>163</v>
      </c>
      <c r="D3746" s="823" t="s">
        <v>189</v>
      </c>
      <c r="E3746" s="907">
        <v>0</v>
      </c>
      <c r="F3746" s="823" t="s">
        <v>27</v>
      </c>
      <c r="G3746" s="896" t="s">
        <v>235</v>
      </c>
      <c r="H3746" s="921"/>
      <c r="I3746" s="921">
        <v>10000000</v>
      </c>
      <c r="J3746" s="921"/>
      <c r="K3746" s="1006">
        <f t="shared" si="402"/>
        <v>10000000</v>
      </c>
      <c r="L3746" s="871"/>
      <c r="M3746" s="871">
        <v>10000000</v>
      </c>
      <c r="N3746" s="871"/>
      <c r="O3746" s="871"/>
      <c r="P3746" s="871"/>
      <c r="Q3746" s="871"/>
      <c r="R3746" s="1068"/>
      <c r="S3746" s="827"/>
      <c r="T3746" s="822"/>
    </row>
    <row r="3747" spans="1:20" s="828" customFormat="1" x14ac:dyDescent="0.25">
      <c r="A3747" s="858" t="s">
        <v>1700</v>
      </c>
      <c r="B3747" s="873"/>
      <c r="C3747" s="833" t="s">
        <v>26</v>
      </c>
      <c r="D3747" s="873"/>
      <c r="E3747" s="911"/>
      <c r="F3747" s="873"/>
      <c r="G3747" s="912"/>
      <c r="H3747" s="988">
        <f>SUM(H3735:H3746)</f>
        <v>0</v>
      </c>
      <c r="I3747" s="988">
        <f>SUM(I3735:I3746)</f>
        <v>80000000</v>
      </c>
      <c r="J3747" s="988">
        <f>SUM(J3735:J3746)</f>
        <v>0</v>
      </c>
      <c r="K3747" s="988">
        <f>SUM(K3735:K3746)</f>
        <v>33000000</v>
      </c>
      <c r="L3747" s="768"/>
      <c r="M3747" s="768">
        <f>SUM(M3735:M3746)</f>
        <v>33000000</v>
      </c>
      <c r="N3747" s="768"/>
      <c r="O3747" s="899"/>
      <c r="P3747" s="899"/>
      <c r="Q3747" s="899"/>
      <c r="R3747" s="1069"/>
      <c r="S3747" s="908"/>
      <c r="T3747" s="1003"/>
    </row>
    <row r="3748" spans="1:20" s="828" customFormat="1" x14ac:dyDescent="0.25">
      <c r="A3748" s="858"/>
      <c r="B3748" s="877"/>
      <c r="C3748" s="842"/>
      <c r="D3748" s="877"/>
      <c r="E3748" s="913"/>
      <c r="F3748" s="877"/>
      <c r="G3748" s="914"/>
      <c r="H3748" s="915"/>
      <c r="I3748" s="915"/>
      <c r="J3748" s="915"/>
      <c r="K3748" s="915"/>
      <c r="L3748" s="771"/>
      <c r="M3748" s="771"/>
      <c r="N3748" s="771"/>
      <c r="O3748" s="771"/>
      <c r="P3748" s="771"/>
      <c r="Q3748" s="771"/>
      <c r="R3748" s="1075"/>
      <c r="S3748" s="904"/>
    </row>
    <row r="3749" spans="1:20" s="828" customFormat="1" x14ac:dyDescent="0.25">
      <c r="A3749" s="858"/>
      <c r="B3749" s="877"/>
      <c r="C3749" s="842"/>
      <c r="D3749" s="877"/>
      <c r="E3749" s="913"/>
      <c r="F3749" s="877"/>
      <c r="G3749" s="914"/>
      <c r="H3749" s="915"/>
      <c r="I3749" s="915"/>
      <c r="J3749" s="915"/>
      <c r="K3749" s="915"/>
      <c r="L3749" s="771"/>
      <c r="M3749" s="771"/>
      <c r="N3749" s="771"/>
      <c r="O3749" s="771"/>
      <c r="P3749" s="771"/>
      <c r="Q3749" s="771"/>
      <c r="R3749" s="1075"/>
      <c r="S3749" s="904"/>
    </row>
    <row r="3750" spans="1:20" s="828" customFormat="1" x14ac:dyDescent="0.25">
      <c r="A3750" s="858"/>
      <c r="B3750" s="877"/>
      <c r="C3750" s="842"/>
      <c r="D3750" s="877"/>
      <c r="E3750" s="913"/>
      <c r="F3750" s="877"/>
      <c r="G3750" s="914"/>
      <c r="H3750" s="915"/>
      <c r="I3750" s="915"/>
      <c r="J3750" s="915"/>
      <c r="K3750" s="915"/>
      <c r="L3750" s="771"/>
      <c r="M3750" s="771"/>
      <c r="N3750" s="771"/>
      <c r="O3750" s="771"/>
      <c r="P3750" s="771"/>
      <c r="Q3750" s="771"/>
      <c r="R3750" s="1075"/>
      <c r="S3750" s="904"/>
    </row>
    <row r="3751" spans="1:20" s="828" customFormat="1" x14ac:dyDescent="0.25">
      <c r="A3751" s="858"/>
      <c r="B3751" s="877"/>
      <c r="C3751" s="842"/>
      <c r="D3751" s="877"/>
      <c r="E3751" s="913"/>
      <c r="F3751" s="877"/>
      <c r="G3751" s="914"/>
      <c r="H3751" s="915"/>
      <c r="I3751" s="915"/>
      <c r="J3751" s="915"/>
      <c r="K3751" s="915"/>
      <c r="L3751" s="771"/>
      <c r="M3751" s="771"/>
      <c r="N3751" s="771"/>
      <c r="O3751" s="771"/>
      <c r="P3751" s="771"/>
      <c r="Q3751" s="771"/>
      <c r="R3751" s="1075"/>
      <c r="S3751" s="904"/>
    </row>
    <row r="3752" spans="1:20" s="828" customFormat="1" x14ac:dyDescent="0.25">
      <c r="A3752" s="858"/>
      <c r="B3752" s="877"/>
      <c r="C3752" s="842"/>
      <c r="D3752" s="877"/>
      <c r="E3752" s="913"/>
      <c r="F3752" s="877"/>
      <c r="G3752" s="914"/>
      <c r="H3752" s="915"/>
      <c r="I3752" s="915"/>
      <c r="J3752" s="915"/>
      <c r="K3752" s="915"/>
      <c r="L3752" s="771"/>
      <c r="M3752" s="771"/>
      <c r="N3752" s="771"/>
      <c r="O3752" s="771"/>
      <c r="P3752" s="771"/>
      <c r="Q3752" s="771"/>
      <c r="R3752" s="1075"/>
      <c r="S3752" s="904"/>
    </row>
    <row r="3753" spans="1:20" s="828" customFormat="1" x14ac:dyDescent="0.25">
      <c r="A3753" s="858"/>
      <c r="B3753" s="877"/>
      <c r="C3753" s="842"/>
      <c r="D3753" s="877"/>
      <c r="E3753" s="913"/>
      <c r="F3753" s="877"/>
      <c r="G3753" s="914"/>
      <c r="H3753" s="915"/>
      <c r="I3753" s="915"/>
      <c r="J3753" s="915"/>
      <c r="K3753" s="915"/>
      <c r="L3753" s="771"/>
      <c r="M3753" s="771"/>
      <c r="N3753" s="771"/>
      <c r="O3753" s="771"/>
      <c r="P3753" s="771"/>
      <c r="Q3753" s="771"/>
      <c r="R3753" s="1075"/>
      <c r="S3753" s="904"/>
    </row>
    <row r="3754" spans="1:20" s="828" customFormat="1" x14ac:dyDescent="0.25">
      <c r="A3754" s="858"/>
      <c r="B3754" s="877"/>
      <c r="C3754" s="842"/>
      <c r="D3754" s="877"/>
      <c r="E3754" s="913"/>
      <c r="F3754" s="877"/>
      <c r="G3754" s="914"/>
      <c r="H3754" s="915"/>
      <c r="I3754" s="915"/>
      <c r="J3754" s="915"/>
      <c r="K3754" s="915"/>
      <c r="L3754" s="771"/>
      <c r="M3754" s="771"/>
      <c r="N3754" s="771"/>
      <c r="O3754" s="771"/>
      <c r="P3754" s="771"/>
      <c r="Q3754" s="771"/>
      <c r="R3754" s="1075"/>
      <c r="S3754" s="904"/>
    </row>
    <row r="3755" spans="1:20" s="828" customFormat="1" x14ac:dyDescent="0.25">
      <c r="A3755" s="858"/>
      <c r="B3755" s="877"/>
      <c r="C3755" s="842"/>
      <c r="D3755" s="877"/>
      <c r="E3755" s="913"/>
      <c r="F3755" s="877"/>
      <c r="G3755" s="914"/>
      <c r="H3755" s="915"/>
      <c r="I3755" s="915"/>
      <c r="J3755" s="915"/>
      <c r="K3755" s="915"/>
      <c r="L3755" s="771"/>
      <c r="M3755" s="771"/>
      <c r="N3755" s="771"/>
      <c r="O3755" s="771"/>
      <c r="P3755" s="771"/>
      <c r="Q3755" s="771"/>
      <c r="R3755" s="1075"/>
      <c r="S3755" s="904"/>
    </row>
    <row r="3756" spans="1:20" s="828" customFormat="1" x14ac:dyDescent="0.25">
      <c r="A3756" s="858"/>
      <c r="B3756" s="877"/>
      <c r="C3756" s="842"/>
      <c r="D3756" s="877"/>
      <c r="E3756" s="913"/>
      <c r="F3756" s="877"/>
      <c r="G3756" s="914"/>
      <c r="H3756" s="915"/>
      <c r="I3756" s="915"/>
      <c r="J3756" s="915"/>
      <c r="K3756" s="915"/>
      <c r="L3756" s="771"/>
      <c r="M3756" s="771"/>
      <c r="N3756" s="771"/>
      <c r="O3756" s="771"/>
      <c r="P3756" s="771"/>
      <c r="Q3756" s="771"/>
      <c r="R3756" s="1075"/>
      <c r="S3756" s="904"/>
    </row>
    <row r="3757" spans="1:20" s="828" customFormat="1" x14ac:dyDescent="0.25">
      <c r="A3757" s="858"/>
      <c r="B3757" s="877"/>
      <c r="C3757" s="842"/>
      <c r="D3757" s="877"/>
      <c r="E3757" s="913"/>
      <c r="F3757" s="877"/>
      <c r="G3757" s="914"/>
      <c r="H3757" s="915"/>
      <c r="I3757" s="915"/>
      <c r="J3757" s="915"/>
      <c r="K3757" s="915"/>
      <c r="L3757" s="771"/>
      <c r="M3757" s="771"/>
      <c r="N3757" s="771"/>
      <c r="O3757" s="771"/>
      <c r="P3757" s="771"/>
      <c r="Q3757" s="771"/>
      <c r="R3757" s="1075"/>
      <c r="S3757" s="904"/>
    </row>
    <row r="3758" spans="1:20" s="828" customFormat="1" x14ac:dyDescent="0.25">
      <c r="A3758" s="858"/>
      <c r="B3758" s="877"/>
      <c r="C3758" s="842"/>
      <c r="D3758" s="877"/>
      <c r="E3758" s="913"/>
      <c r="F3758" s="877"/>
      <c r="G3758" s="914"/>
      <c r="H3758" s="915"/>
      <c r="I3758" s="915"/>
      <c r="J3758" s="915"/>
      <c r="K3758" s="915"/>
      <c r="L3758" s="771"/>
      <c r="M3758" s="771"/>
      <c r="N3758" s="771"/>
      <c r="O3758" s="771"/>
      <c r="P3758" s="771"/>
      <c r="Q3758" s="771"/>
      <c r="R3758" s="1075"/>
      <c r="S3758" s="904"/>
    </row>
    <row r="3759" spans="1:20" s="828" customFormat="1" x14ac:dyDescent="0.25">
      <c r="A3759" s="858"/>
      <c r="B3759" s="877"/>
      <c r="C3759" s="842"/>
      <c r="D3759" s="877"/>
      <c r="E3759" s="913"/>
      <c r="F3759" s="877"/>
      <c r="G3759" s="914"/>
      <c r="H3759" s="915"/>
      <c r="I3759" s="915"/>
      <c r="J3759" s="915"/>
      <c r="K3759" s="915"/>
      <c r="L3759" s="771"/>
      <c r="M3759" s="771"/>
      <c r="N3759" s="771"/>
      <c r="O3759" s="771"/>
      <c r="P3759" s="771"/>
      <c r="Q3759" s="771"/>
      <c r="R3759" s="1075"/>
      <c r="S3759" s="904"/>
    </row>
    <row r="3760" spans="1:20" s="828" customFormat="1" x14ac:dyDescent="0.25">
      <c r="A3760" s="858"/>
      <c r="B3760" s="877"/>
      <c r="C3760" s="842"/>
      <c r="D3760" s="877"/>
      <c r="E3760" s="913"/>
      <c r="F3760" s="877"/>
      <c r="G3760" s="914"/>
      <c r="H3760" s="1100"/>
      <c r="I3760" s="1100"/>
      <c r="J3760" s="1100"/>
      <c r="K3760" s="1100"/>
      <c r="L3760" s="771"/>
      <c r="M3760" s="771"/>
      <c r="N3760" s="771"/>
      <c r="O3760" s="771"/>
      <c r="P3760" s="771"/>
      <c r="Q3760" s="771"/>
      <c r="R3760" s="1075"/>
      <c r="S3760" s="904"/>
    </row>
    <row r="3761" spans="1:20" s="828" customFormat="1" x14ac:dyDescent="0.25">
      <c r="A3761" s="858"/>
      <c r="B3761" s="877"/>
      <c r="C3761" s="842"/>
      <c r="D3761" s="877"/>
      <c r="E3761" s="913"/>
      <c r="F3761" s="877"/>
      <c r="G3761" s="914"/>
      <c r="H3761" s="1100"/>
      <c r="I3761" s="1100"/>
      <c r="J3761" s="1100"/>
      <c r="K3761" s="1100"/>
      <c r="L3761" s="771"/>
      <c r="M3761" s="771"/>
      <c r="N3761" s="771"/>
      <c r="O3761" s="771"/>
      <c r="P3761" s="771"/>
      <c r="Q3761" s="771"/>
      <c r="R3761" s="1075"/>
      <c r="S3761" s="904"/>
    </row>
    <row r="3762" spans="1:20" s="828" customFormat="1" x14ac:dyDescent="0.25">
      <c r="A3762" s="858"/>
      <c r="B3762" s="877"/>
      <c r="C3762" s="842"/>
      <c r="D3762" s="877"/>
      <c r="E3762" s="913"/>
      <c r="F3762" s="877"/>
      <c r="G3762" s="914"/>
      <c r="H3762" s="1100"/>
      <c r="I3762" s="1100"/>
      <c r="J3762" s="1100"/>
      <c r="K3762" s="1100"/>
      <c r="L3762" s="771"/>
      <c r="M3762" s="771"/>
      <c r="N3762" s="771"/>
      <c r="O3762" s="771"/>
      <c r="P3762" s="771"/>
      <c r="Q3762" s="771"/>
      <c r="R3762" s="1075"/>
      <c r="S3762" s="904"/>
    </row>
    <row r="3763" spans="1:20" s="828" customFormat="1" x14ac:dyDescent="0.25">
      <c r="A3763" s="858"/>
      <c r="B3763" s="877"/>
      <c r="C3763" s="842"/>
      <c r="D3763" s="877"/>
      <c r="E3763" s="913"/>
      <c r="F3763" s="877"/>
      <c r="G3763" s="914"/>
      <c r="H3763" s="915"/>
      <c r="I3763" s="915"/>
      <c r="J3763" s="915"/>
      <c r="K3763" s="915"/>
      <c r="L3763" s="771"/>
      <c r="M3763" s="771"/>
      <c r="N3763" s="771"/>
      <c r="O3763" s="771"/>
      <c r="P3763" s="771"/>
      <c r="Q3763" s="771"/>
      <c r="R3763" s="1075"/>
      <c r="S3763" s="904"/>
    </row>
    <row r="3764" spans="1:20" s="828" customFormat="1" x14ac:dyDescent="0.25">
      <c r="A3764" s="858"/>
      <c r="B3764" s="877"/>
      <c r="C3764" s="842"/>
      <c r="D3764" s="877"/>
      <c r="E3764" s="913"/>
      <c r="F3764" s="877"/>
      <c r="G3764" s="914"/>
      <c r="H3764" s="915"/>
      <c r="I3764" s="915"/>
      <c r="J3764" s="915"/>
      <c r="K3764" s="915"/>
      <c r="L3764" s="771"/>
      <c r="M3764" s="771"/>
      <c r="N3764" s="771"/>
      <c r="O3764" s="771"/>
      <c r="P3764" s="771"/>
      <c r="Q3764" s="771"/>
      <c r="R3764" s="1075"/>
      <c r="S3764" s="904"/>
    </row>
    <row r="3765" spans="1:20" s="828" customFormat="1" x14ac:dyDescent="0.25">
      <c r="A3765" s="858"/>
      <c r="B3765" s="877"/>
      <c r="C3765" s="842"/>
      <c r="D3765" s="877"/>
      <c r="E3765" s="913"/>
      <c r="F3765" s="877"/>
      <c r="G3765" s="914"/>
      <c r="H3765" s="915"/>
      <c r="I3765" s="915"/>
      <c r="J3765" s="915"/>
      <c r="K3765" s="915"/>
      <c r="L3765" s="771"/>
      <c r="M3765" s="771"/>
      <c r="N3765" s="771"/>
      <c r="O3765" s="771"/>
      <c r="P3765" s="771"/>
      <c r="Q3765" s="771"/>
      <c r="R3765" s="1075"/>
      <c r="S3765" s="904"/>
    </row>
    <row r="3766" spans="1:20" x14ac:dyDescent="0.25">
      <c r="B3766" s="1238" t="s">
        <v>2128</v>
      </c>
      <c r="C3766" s="1238"/>
      <c r="D3766" s="1238"/>
      <c r="E3766" s="1238"/>
      <c r="F3766" s="1238"/>
      <c r="G3766" s="1238"/>
      <c r="H3766" s="1238"/>
      <c r="I3766" s="1238"/>
      <c r="J3766" s="1238"/>
      <c r="K3766" s="1238"/>
      <c r="L3766" s="1238"/>
      <c r="M3766" s="1238"/>
      <c r="N3766" s="1238"/>
      <c r="O3766" s="1238"/>
      <c r="P3766" s="1238"/>
      <c r="Q3766" s="1238"/>
      <c r="R3766" s="1238"/>
      <c r="S3766" s="1238"/>
    </row>
    <row r="3767" spans="1:20" x14ac:dyDescent="0.25">
      <c r="B3767" s="881" t="s">
        <v>1693</v>
      </c>
      <c r="C3767" s="882"/>
      <c r="D3767" s="883"/>
      <c r="E3767" s="883"/>
      <c r="F3767" s="883"/>
      <c r="G3767" s="883"/>
      <c r="H3767" s="884"/>
      <c r="I3767" s="884"/>
      <c r="J3767" s="884"/>
      <c r="K3767" s="884"/>
      <c r="L3767" s="884"/>
      <c r="M3767" s="885"/>
      <c r="N3767" s="884"/>
      <c r="O3767" s="884"/>
      <c r="P3767" s="884"/>
      <c r="Q3767" s="884"/>
      <c r="R3767" s="1074"/>
      <c r="S3767" s="886"/>
    </row>
    <row r="3768" spans="1:20" s="802" customFormat="1" ht="30" x14ac:dyDescent="0.25">
      <c r="B3768" s="1234" t="s">
        <v>970</v>
      </c>
      <c r="C3768" s="1239" t="s">
        <v>938</v>
      </c>
      <c r="D3768" s="1236" t="s">
        <v>1024</v>
      </c>
      <c r="E3768" s="1230" t="s">
        <v>1025</v>
      </c>
      <c r="F3768" s="1236" t="s">
        <v>1026</v>
      </c>
      <c r="G3768" s="1232" t="s">
        <v>1027</v>
      </c>
      <c r="H3768" s="803" t="s">
        <v>1862</v>
      </c>
      <c r="I3768" s="804" t="s">
        <v>1833</v>
      </c>
      <c r="J3768" s="803" t="s">
        <v>1862</v>
      </c>
      <c r="K3768" s="1228" t="s">
        <v>1948</v>
      </c>
      <c r="L3768" s="1228" t="s">
        <v>1947</v>
      </c>
      <c r="M3768" s="805" t="s">
        <v>1818</v>
      </c>
      <c r="N3768" s="1228" t="s">
        <v>1819</v>
      </c>
      <c r="O3768" s="806" t="s">
        <v>2115</v>
      </c>
      <c r="P3768" s="1090" t="s">
        <v>2135</v>
      </c>
      <c r="Q3768" s="1090" t="s">
        <v>2136</v>
      </c>
      <c r="R3768" s="1065" t="s">
        <v>2132</v>
      </c>
      <c r="S3768" s="807" t="s">
        <v>1850</v>
      </c>
      <c r="T3768" s="1110" t="s">
        <v>1028</v>
      </c>
    </row>
    <row r="3769" spans="1:20" s="802" customFormat="1" x14ac:dyDescent="0.25">
      <c r="B3769" s="1235"/>
      <c r="C3769" s="1240"/>
      <c r="D3769" s="1237"/>
      <c r="E3769" s="1231"/>
      <c r="F3769" s="1237"/>
      <c r="G3769" s="1233"/>
      <c r="H3769" s="808"/>
      <c r="I3769" s="808" t="s">
        <v>939</v>
      </c>
      <c r="J3769" s="808"/>
      <c r="K3769" s="1229"/>
      <c r="L3769" s="1229"/>
      <c r="M3769" s="809" t="s">
        <v>939</v>
      </c>
      <c r="N3769" s="1229"/>
      <c r="O3769" s="808" t="s">
        <v>939</v>
      </c>
      <c r="P3769" s="808" t="s">
        <v>939</v>
      </c>
      <c r="Q3769" s="808" t="s">
        <v>939</v>
      </c>
      <c r="R3769" s="1066" t="s">
        <v>939</v>
      </c>
      <c r="S3769" s="810"/>
      <c r="T3769" s="1102"/>
    </row>
    <row r="3770" spans="1:20" x14ac:dyDescent="0.25">
      <c r="A3770" s="858" t="s">
        <v>1814</v>
      </c>
      <c r="B3770" s="812" t="s">
        <v>24</v>
      </c>
      <c r="C3770" s="813" t="s">
        <v>290</v>
      </c>
      <c r="D3770" s="814" t="s">
        <v>1</v>
      </c>
      <c r="E3770" s="968">
        <v>0</v>
      </c>
      <c r="F3770" s="816" t="s">
        <v>972</v>
      </c>
      <c r="G3770" s="817" t="s">
        <v>266</v>
      </c>
      <c r="H3770" s="1007">
        <v>219480647</v>
      </c>
      <c r="I3770" s="1007">
        <v>579587170</v>
      </c>
      <c r="J3770" s="1007">
        <v>219480647</v>
      </c>
      <c r="K3770" s="1007">
        <f t="shared" ref="K3770:K3783" si="403">M3770-L3770</f>
        <v>579587170</v>
      </c>
      <c r="L3770" s="818"/>
      <c r="M3770" s="819">
        <v>579587170</v>
      </c>
      <c r="N3770" s="818"/>
      <c r="O3770" s="818">
        <v>264946903</v>
      </c>
      <c r="P3770" s="818">
        <f>Q3770-O3770</f>
        <v>131730365.44999999</v>
      </c>
      <c r="Q3770" s="818">
        <v>396677268.44999999</v>
      </c>
      <c r="R3770" s="1068">
        <f>M3770-Q3770</f>
        <v>182909901.55000001</v>
      </c>
      <c r="S3770" s="909"/>
      <c r="T3770" s="1117"/>
    </row>
    <row r="3771" spans="1:20" x14ac:dyDescent="0.25">
      <c r="A3771" s="858" t="s">
        <v>1814</v>
      </c>
      <c r="B3771" s="825" t="s">
        <v>25</v>
      </c>
      <c r="C3771" s="822" t="s">
        <v>59</v>
      </c>
      <c r="D3771" s="823" t="s">
        <v>189</v>
      </c>
      <c r="E3771" s="824">
        <v>0</v>
      </c>
      <c r="F3771" s="816" t="s">
        <v>972</v>
      </c>
      <c r="G3771" s="817" t="s">
        <v>266</v>
      </c>
      <c r="H3771" s="1006"/>
      <c r="I3771" s="1006">
        <v>500000</v>
      </c>
      <c r="J3771" s="1006"/>
      <c r="K3771" s="1006">
        <f t="shared" si="403"/>
        <v>500000</v>
      </c>
      <c r="L3771" s="830"/>
      <c r="M3771" s="826">
        <v>500000</v>
      </c>
      <c r="N3771" s="830"/>
      <c r="O3771" s="830"/>
      <c r="P3771" s="830"/>
      <c r="Q3771" s="830"/>
      <c r="R3771" s="1068">
        <v>0</v>
      </c>
      <c r="S3771" s="820"/>
      <c r="T3771" s="1104"/>
    </row>
    <row r="3772" spans="1:20" x14ac:dyDescent="0.25">
      <c r="A3772" s="858" t="s">
        <v>1814</v>
      </c>
      <c r="B3772" s="812" t="s">
        <v>2</v>
      </c>
      <c r="C3772" s="822" t="s">
        <v>60</v>
      </c>
      <c r="D3772" s="823" t="s">
        <v>189</v>
      </c>
      <c r="E3772" s="824">
        <v>0</v>
      </c>
      <c r="F3772" s="816" t="s">
        <v>972</v>
      </c>
      <c r="G3772" s="817" t="s">
        <v>266</v>
      </c>
      <c r="H3772" s="1006"/>
      <c r="I3772" s="1006">
        <v>370000</v>
      </c>
      <c r="J3772" s="1006"/>
      <c r="K3772" s="1006">
        <f t="shared" si="403"/>
        <v>370000</v>
      </c>
      <c r="L3772" s="830"/>
      <c r="M3772" s="826">
        <v>370000</v>
      </c>
      <c r="N3772" s="830"/>
      <c r="O3772" s="830"/>
      <c r="P3772" s="830"/>
      <c r="Q3772" s="830"/>
      <c r="R3772" s="1068">
        <v>0</v>
      </c>
      <c r="S3772" s="820"/>
      <c r="T3772" s="1104"/>
    </row>
    <row r="3773" spans="1:20" x14ac:dyDescent="0.25">
      <c r="A3773" s="858" t="s">
        <v>1814</v>
      </c>
      <c r="B3773" s="812" t="s">
        <v>3</v>
      </c>
      <c r="C3773" s="822" t="s">
        <v>4</v>
      </c>
      <c r="D3773" s="823" t="s">
        <v>189</v>
      </c>
      <c r="E3773" s="824">
        <v>0</v>
      </c>
      <c r="F3773" s="816" t="s">
        <v>972</v>
      </c>
      <c r="G3773" s="817" t="s">
        <v>266</v>
      </c>
      <c r="H3773" s="1006"/>
      <c r="I3773" s="1006">
        <v>525000</v>
      </c>
      <c r="J3773" s="1006"/>
      <c r="K3773" s="1006">
        <f t="shared" si="403"/>
        <v>525000</v>
      </c>
      <c r="L3773" s="830"/>
      <c r="M3773" s="826">
        <v>525000</v>
      </c>
      <c r="N3773" s="830"/>
      <c r="O3773" s="830"/>
      <c r="P3773" s="830"/>
      <c r="Q3773" s="830"/>
      <c r="R3773" s="1068">
        <v>0</v>
      </c>
      <c r="S3773" s="820"/>
      <c r="T3773" s="1104"/>
    </row>
    <row r="3774" spans="1:20" x14ac:dyDescent="0.25">
      <c r="A3774" s="858" t="s">
        <v>1814</v>
      </c>
      <c r="B3774" s="812" t="s">
        <v>97</v>
      </c>
      <c r="C3774" s="822" t="s">
        <v>98</v>
      </c>
      <c r="D3774" s="823" t="s">
        <v>189</v>
      </c>
      <c r="E3774" s="824">
        <v>0</v>
      </c>
      <c r="F3774" s="816" t="s">
        <v>972</v>
      </c>
      <c r="G3774" s="817" t="s">
        <v>266</v>
      </c>
      <c r="H3774" s="1006"/>
      <c r="I3774" s="1006">
        <v>60000</v>
      </c>
      <c r="J3774" s="1006"/>
      <c r="K3774" s="1006">
        <f t="shared" si="403"/>
        <v>60000</v>
      </c>
      <c r="L3774" s="830"/>
      <c r="M3774" s="826">
        <v>60000</v>
      </c>
      <c r="N3774" s="830"/>
      <c r="O3774" s="830"/>
      <c r="P3774" s="830"/>
      <c r="Q3774" s="830"/>
      <c r="R3774" s="1068">
        <v>0</v>
      </c>
      <c r="S3774" s="820"/>
      <c r="T3774" s="1104"/>
    </row>
    <row r="3775" spans="1:20" x14ac:dyDescent="0.25">
      <c r="A3775" s="858" t="s">
        <v>1814</v>
      </c>
      <c r="B3775" s="812" t="s">
        <v>52</v>
      </c>
      <c r="C3775" s="822" t="s">
        <v>53</v>
      </c>
      <c r="D3775" s="823" t="s">
        <v>189</v>
      </c>
      <c r="E3775" s="824">
        <v>0</v>
      </c>
      <c r="F3775" s="816" t="s">
        <v>972</v>
      </c>
      <c r="G3775" s="817" t="s">
        <v>266</v>
      </c>
      <c r="H3775" s="1006"/>
      <c r="I3775" s="1006">
        <v>4500000</v>
      </c>
      <c r="J3775" s="1006"/>
      <c r="K3775" s="1006">
        <f t="shared" si="403"/>
        <v>4500000</v>
      </c>
      <c r="L3775" s="830"/>
      <c r="M3775" s="826">
        <v>4500000</v>
      </c>
      <c r="N3775" s="830"/>
      <c r="O3775" s="830"/>
      <c r="P3775" s="830"/>
      <c r="Q3775" s="830"/>
      <c r="R3775" s="1068">
        <v>0</v>
      </c>
      <c r="S3775" s="820"/>
      <c r="T3775" s="1104"/>
    </row>
    <row r="3776" spans="1:20" x14ac:dyDescent="0.25">
      <c r="A3776" s="858" t="s">
        <v>1814</v>
      </c>
      <c r="B3776" s="812" t="s">
        <v>106</v>
      </c>
      <c r="C3776" s="822" t="s">
        <v>107</v>
      </c>
      <c r="D3776" s="823" t="s">
        <v>189</v>
      </c>
      <c r="E3776" s="824">
        <v>0</v>
      </c>
      <c r="F3776" s="816" t="s">
        <v>972</v>
      </c>
      <c r="G3776" s="817" t="s">
        <v>266</v>
      </c>
      <c r="H3776" s="1006"/>
      <c r="I3776" s="1006">
        <v>245000</v>
      </c>
      <c r="J3776" s="1006"/>
      <c r="K3776" s="1006">
        <f t="shared" si="403"/>
        <v>245000</v>
      </c>
      <c r="L3776" s="830"/>
      <c r="M3776" s="826">
        <v>245000</v>
      </c>
      <c r="N3776" s="830"/>
      <c r="O3776" s="830"/>
      <c r="P3776" s="830"/>
      <c r="Q3776" s="830"/>
      <c r="R3776" s="1068">
        <v>0</v>
      </c>
      <c r="S3776" s="820"/>
      <c r="T3776" s="1104"/>
    </row>
    <row r="3777" spans="1:20" x14ac:dyDescent="0.25">
      <c r="A3777" s="858" t="s">
        <v>1814</v>
      </c>
      <c r="B3777" s="812" t="s">
        <v>32</v>
      </c>
      <c r="C3777" s="822" t="s">
        <v>33</v>
      </c>
      <c r="D3777" s="823" t="s">
        <v>189</v>
      </c>
      <c r="E3777" s="824">
        <v>0</v>
      </c>
      <c r="F3777" s="816" t="s">
        <v>972</v>
      </c>
      <c r="G3777" s="817" t="s">
        <v>266</v>
      </c>
      <c r="H3777" s="1006"/>
      <c r="I3777" s="1006">
        <v>150000</v>
      </c>
      <c r="J3777" s="1006"/>
      <c r="K3777" s="1006">
        <f t="shared" si="403"/>
        <v>150000</v>
      </c>
      <c r="L3777" s="830"/>
      <c r="M3777" s="826">
        <v>150000</v>
      </c>
      <c r="N3777" s="830"/>
      <c r="O3777" s="830"/>
      <c r="P3777" s="830"/>
      <c r="Q3777" s="830"/>
      <c r="R3777" s="1068">
        <v>0</v>
      </c>
      <c r="S3777" s="820"/>
      <c r="T3777" s="1104"/>
    </row>
    <row r="3778" spans="1:20" x14ac:dyDescent="0.25">
      <c r="A3778" s="858" t="s">
        <v>1814</v>
      </c>
      <c r="B3778" s="812" t="s">
        <v>197</v>
      </c>
      <c r="C3778" s="822" t="s">
        <v>198</v>
      </c>
      <c r="D3778" s="823" t="s">
        <v>189</v>
      </c>
      <c r="E3778" s="824">
        <v>0</v>
      </c>
      <c r="F3778" s="816" t="s">
        <v>972</v>
      </c>
      <c r="G3778" s="817" t="s">
        <v>266</v>
      </c>
      <c r="H3778" s="1006"/>
      <c r="I3778" s="1006">
        <v>23500000</v>
      </c>
      <c r="J3778" s="1006"/>
      <c r="K3778" s="1006">
        <f t="shared" si="403"/>
        <v>10500000</v>
      </c>
      <c r="L3778" s="830"/>
      <c r="M3778" s="826">
        <v>10500000</v>
      </c>
      <c r="N3778" s="830"/>
      <c r="O3778" s="830"/>
      <c r="P3778" s="830"/>
      <c r="Q3778" s="830"/>
      <c r="R3778" s="1068">
        <v>0</v>
      </c>
      <c r="S3778" s="820"/>
      <c r="T3778" s="1104"/>
    </row>
    <row r="3779" spans="1:20" x14ac:dyDescent="0.25">
      <c r="A3779" s="858" t="s">
        <v>1814</v>
      </c>
      <c r="B3779" s="812" t="s">
        <v>13</v>
      </c>
      <c r="C3779" s="822" t="s">
        <v>14</v>
      </c>
      <c r="D3779" s="823" t="s">
        <v>189</v>
      </c>
      <c r="E3779" s="824">
        <v>0</v>
      </c>
      <c r="F3779" s="816" t="s">
        <v>972</v>
      </c>
      <c r="G3779" s="817" t="s">
        <v>266</v>
      </c>
      <c r="H3779" s="1006"/>
      <c r="I3779" s="1006">
        <v>5000000</v>
      </c>
      <c r="J3779" s="1006"/>
      <c r="K3779" s="1006">
        <f t="shared" si="403"/>
        <v>5000000</v>
      </c>
      <c r="L3779" s="830"/>
      <c r="M3779" s="826">
        <v>5000000</v>
      </c>
      <c r="N3779" s="830"/>
      <c r="O3779" s="830">
        <v>1000000</v>
      </c>
      <c r="P3779" s="830">
        <f>Q3779-O3779</f>
        <v>375000</v>
      </c>
      <c r="Q3779" s="830">
        <v>1375000</v>
      </c>
      <c r="R3779" s="1068">
        <f t="shared" ref="R3779:R3784" si="404">M3779-Q3779</f>
        <v>3625000</v>
      </c>
      <c r="S3779" s="820"/>
      <c r="T3779" s="1104"/>
    </row>
    <row r="3780" spans="1:20" x14ac:dyDescent="0.25">
      <c r="A3780" s="858" t="s">
        <v>1814</v>
      </c>
      <c r="B3780" s="812" t="s">
        <v>150</v>
      </c>
      <c r="C3780" s="822" t="s">
        <v>151</v>
      </c>
      <c r="D3780" s="823" t="s">
        <v>189</v>
      </c>
      <c r="E3780" s="824">
        <v>0</v>
      </c>
      <c r="F3780" s="816" t="s">
        <v>972</v>
      </c>
      <c r="G3780" s="817" t="s">
        <v>266</v>
      </c>
      <c r="H3780" s="1006"/>
      <c r="I3780" s="1006">
        <v>320000</v>
      </c>
      <c r="J3780" s="1006"/>
      <c r="K3780" s="1006">
        <f t="shared" si="403"/>
        <v>320000</v>
      </c>
      <c r="L3780" s="830"/>
      <c r="M3780" s="826">
        <v>320000</v>
      </c>
      <c r="N3780" s="830"/>
      <c r="O3780" s="830"/>
      <c r="P3780" s="830"/>
      <c r="Q3780" s="830"/>
      <c r="R3780" s="1068">
        <v>0</v>
      </c>
      <c r="S3780" s="820"/>
      <c r="T3780" s="1104"/>
    </row>
    <row r="3781" spans="1:20" x14ac:dyDescent="0.25">
      <c r="A3781" s="858" t="s">
        <v>1814</v>
      </c>
      <c r="B3781" s="812" t="s">
        <v>15</v>
      </c>
      <c r="C3781" s="822" t="s">
        <v>436</v>
      </c>
      <c r="D3781" s="823" t="s">
        <v>189</v>
      </c>
      <c r="E3781" s="824">
        <v>0</v>
      </c>
      <c r="F3781" s="816" t="s">
        <v>972</v>
      </c>
      <c r="G3781" s="817" t="s">
        <v>266</v>
      </c>
      <c r="H3781" s="1006"/>
      <c r="I3781" s="1006">
        <v>500000</v>
      </c>
      <c r="J3781" s="1006"/>
      <c r="K3781" s="1006">
        <f t="shared" si="403"/>
        <v>500000</v>
      </c>
      <c r="L3781" s="830"/>
      <c r="M3781" s="826">
        <v>500000</v>
      </c>
      <c r="N3781" s="830"/>
      <c r="O3781" s="830"/>
      <c r="P3781" s="830"/>
      <c r="Q3781" s="830"/>
      <c r="R3781" s="1068">
        <v>0</v>
      </c>
      <c r="S3781" s="820"/>
      <c r="T3781" s="1104"/>
    </row>
    <row r="3782" spans="1:20" x14ac:dyDescent="0.25">
      <c r="A3782" s="858" t="s">
        <v>1814</v>
      </c>
      <c r="B3782" s="812" t="s">
        <v>17</v>
      </c>
      <c r="C3782" s="822" t="s">
        <v>18</v>
      </c>
      <c r="D3782" s="823" t="s">
        <v>189</v>
      </c>
      <c r="E3782" s="824">
        <v>0</v>
      </c>
      <c r="F3782" s="816" t="s">
        <v>972</v>
      </c>
      <c r="G3782" s="817" t="s">
        <v>266</v>
      </c>
      <c r="H3782" s="1006"/>
      <c r="I3782" s="1006">
        <v>300000</v>
      </c>
      <c r="J3782" s="1006"/>
      <c r="K3782" s="1006">
        <f t="shared" si="403"/>
        <v>300000</v>
      </c>
      <c r="L3782" s="830"/>
      <c r="M3782" s="826">
        <v>300000</v>
      </c>
      <c r="N3782" s="830"/>
      <c r="O3782" s="830"/>
      <c r="P3782" s="830"/>
      <c r="Q3782" s="830"/>
      <c r="R3782" s="1068">
        <v>0</v>
      </c>
      <c r="S3782" s="820"/>
      <c r="T3782" s="1104"/>
    </row>
    <row r="3783" spans="1:20" x14ac:dyDescent="0.25">
      <c r="A3783" s="858" t="s">
        <v>1814</v>
      </c>
      <c r="B3783" s="812" t="s">
        <v>19</v>
      </c>
      <c r="C3783" s="822" t="s">
        <v>20</v>
      </c>
      <c r="D3783" s="823" t="s">
        <v>189</v>
      </c>
      <c r="E3783" s="824">
        <v>0</v>
      </c>
      <c r="F3783" s="816" t="s">
        <v>972</v>
      </c>
      <c r="G3783" s="817" t="s">
        <v>266</v>
      </c>
      <c r="H3783" s="1006"/>
      <c r="I3783" s="1006">
        <v>30000</v>
      </c>
      <c r="J3783" s="1006"/>
      <c r="K3783" s="1006">
        <f t="shared" si="403"/>
        <v>30000</v>
      </c>
      <c r="L3783" s="830"/>
      <c r="M3783" s="826">
        <v>30000</v>
      </c>
      <c r="N3783" s="830"/>
      <c r="O3783" s="830"/>
      <c r="P3783" s="830"/>
      <c r="Q3783" s="830"/>
      <c r="R3783" s="1068">
        <v>0</v>
      </c>
      <c r="S3783" s="820"/>
      <c r="T3783" s="1104"/>
    </row>
    <row r="3784" spans="1:20" x14ac:dyDescent="0.25">
      <c r="A3784" s="858" t="s">
        <v>1814</v>
      </c>
      <c r="B3784" s="860"/>
      <c r="C3784" s="833" t="s">
        <v>312</v>
      </c>
      <c r="D3784" s="861"/>
      <c r="E3784" s="862"/>
      <c r="F3784" s="863"/>
      <c r="G3784" s="916"/>
      <c r="H3784" s="992">
        <v>875000</v>
      </c>
      <c r="I3784" s="992">
        <f>SUM(I3771:I3783)</f>
        <v>36000000</v>
      </c>
      <c r="J3784" s="992">
        <v>875000</v>
      </c>
      <c r="K3784" s="992">
        <f>SUM(K3771:K3783)</f>
        <v>23000000</v>
      </c>
      <c r="L3784" s="837"/>
      <c r="M3784" s="838">
        <f>SUM(M3771:M3783)</f>
        <v>23000000</v>
      </c>
      <c r="N3784" s="837"/>
      <c r="O3784" s="959">
        <f>SUM(O3771:O3783)</f>
        <v>1000000</v>
      </c>
      <c r="P3784" s="959">
        <f>SUM(P3771:P3783)</f>
        <v>375000</v>
      </c>
      <c r="Q3784" s="959">
        <f>SUM(Q3771:Q3783)</f>
        <v>1375000</v>
      </c>
      <c r="R3784" s="1093">
        <f t="shared" si="404"/>
        <v>21625000</v>
      </c>
      <c r="S3784" s="840"/>
      <c r="T3784" s="1106"/>
    </row>
    <row r="3785" spans="1:20" x14ac:dyDescent="0.25">
      <c r="C3785" s="842"/>
      <c r="G3785" s="917"/>
      <c r="H3785" s="922"/>
      <c r="I3785" s="922"/>
      <c r="J3785" s="922"/>
      <c r="K3785" s="922"/>
      <c r="L3785" s="846"/>
      <c r="M3785" s="847"/>
      <c r="N3785" s="846"/>
      <c r="O3785" s="846"/>
      <c r="P3785" s="846"/>
      <c r="Q3785" s="846"/>
      <c r="S3785" s="848"/>
    </row>
    <row r="3786" spans="1:20" x14ac:dyDescent="0.25">
      <c r="B3786" s="1238" t="s">
        <v>2129</v>
      </c>
      <c r="C3786" s="1238"/>
      <c r="D3786" s="1238"/>
      <c r="E3786" s="1238"/>
      <c r="F3786" s="1238"/>
      <c r="G3786" s="1238"/>
      <c r="H3786" s="1238"/>
      <c r="I3786" s="1238"/>
      <c r="J3786" s="1238"/>
      <c r="K3786" s="1238"/>
      <c r="L3786" s="1238"/>
      <c r="M3786" s="1238"/>
      <c r="N3786" s="1238"/>
      <c r="O3786" s="1238"/>
      <c r="P3786" s="1238"/>
      <c r="Q3786" s="1238"/>
      <c r="R3786" s="1238"/>
      <c r="S3786" s="1238"/>
    </row>
    <row r="3787" spans="1:20" x14ac:dyDescent="0.25">
      <c r="B3787" s="881" t="s">
        <v>1693</v>
      </c>
      <c r="C3787" s="882"/>
      <c r="D3787" s="883"/>
      <c r="E3787" s="883"/>
      <c r="F3787" s="883"/>
      <c r="G3787" s="883"/>
      <c r="H3787" s="884"/>
      <c r="I3787" s="884"/>
      <c r="J3787" s="884"/>
      <c r="K3787" s="884"/>
      <c r="L3787" s="884"/>
      <c r="M3787" s="885"/>
      <c r="N3787" s="884"/>
      <c r="O3787" s="884"/>
      <c r="P3787" s="884"/>
      <c r="Q3787" s="884"/>
      <c r="R3787" s="1074"/>
      <c r="S3787" s="886"/>
    </row>
    <row r="3788" spans="1:20" s="802" customFormat="1" ht="30" x14ac:dyDescent="0.25">
      <c r="B3788" s="1234" t="s">
        <v>970</v>
      </c>
      <c r="C3788" s="1239" t="s">
        <v>938</v>
      </c>
      <c r="D3788" s="1236" t="s">
        <v>1024</v>
      </c>
      <c r="E3788" s="1230" t="s">
        <v>1025</v>
      </c>
      <c r="F3788" s="1236" t="s">
        <v>1026</v>
      </c>
      <c r="G3788" s="1232" t="s">
        <v>1027</v>
      </c>
      <c r="H3788" s="803" t="s">
        <v>1862</v>
      </c>
      <c r="I3788" s="804" t="s">
        <v>1833</v>
      </c>
      <c r="J3788" s="803" t="s">
        <v>1862</v>
      </c>
      <c r="K3788" s="1228" t="s">
        <v>1948</v>
      </c>
      <c r="L3788" s="1228" t="s">
        <v>1947</v>
      </c>
      <c r="M3788" s="805" t="s">
        <v>1818</v>
      </c>
      <c r="N3788" s="1228" t="s">
        <v>1819</v>
      </c>
      <c r="O3788" s="806" t="s">
        <v>2115</v>
      </c>
      <c r="P3788" s="1090" t="s">
        <v>2135</v>
      </c>
      <c r="Q3788" s="1090" t="s">
        <v>2136</v>
      </c>
      <c r="R3788" s="1065" t="s">
        <v>2132</v>
      </c>
      <c r="S3788" s="807" t="s">
        <v>1850</v>
      </c>
      <c r="T3788" s="1110" t="s">
        <v>1028</v>
      </c>
    </row>
    <row r="3789" spans="1:20" s="802" customFormat="1" x14ac:dyDescent="0.25">
      <c r="B3789" s="1235"/>
      <c r="C3789" s="1240"/>
      <c r="D3789" s="1237"/>
      <c r="E3789" s="1231"/>
      <c r="F3789" s="1237"/>
      <c r="G3789" s="1233"/>
      <c r="H3789" s="808"/>
      <c r="I3789" s="808" t="s">
        <v>939</v>
      </c>
      <c r="J3789" s="808"/>
      <c r="K3789" s="1229"/>
      <c r="L3789" s="1229"/>
      <c r="M3789" s="809" t="s">
        <v>939</v>
      </c>
      <c r="N3789" s="1229"/>
      <c r="O3789" s="808" t="s">
        <v>939</v>
      </c>
      <c r="P3789" s="808" t="s">
        <v>939</v>
      </c>
      <c r="Q3789" s="808" t="s">
        <v>939</v>
      </c>
      <c r="R3789" s="1066" t="s">
        <v>939</v>
      </c>
      <c r="S3789" s="810"/>
      <c r="T3789" s="1102"/>
    </row>
    <row r="3790" spans="1:20" s="828" customFormat="1" x14ac:dyDescent="0.25">
      <c r="A3790" s="858" t="s">
        <v>1814</v>
      </c>
      <c r="B3790" s="823" t="s">
        <v>161</v>
      </c>
      <c r="C3790" s="822" t="s">
        <v>233</v>
      </c>
      <c r="D3790" s="823" t="s">
        <v>189</v>
      </c>
      <c r="E3790" s="907">
        <v>0</v>
      </c>
      <c r="F3790" s="823" t="s">
        <v>972</v>
      </c>
      <c r="G3790" s="896" t="s">
        <v>235</v>
      </c>
      <c r="H3790" s="921"/>
      <c r="I3790" s="921">
        <v>55000000</v>
      </c>
      <c r="J3790" s="921"/>
      <c r="K3790" s="1006">
        <f t="shared" ref="K3790:K3794" si="405">M3790-L3790</f>
        <v>0</v>
      </c>
      <c r="L3790" s="871"/>
      <c r="M3790" s="871">
        <v>0</v>
      </c>
      <c r="N3790" s="871"/>
      <c r="O3790" s="871"/>
      <c r="P3790" s="871"/>
      <c r="Q3790" s="871"/>
      <c r="R3790" s="1068">
        <f t="shared" ref="R3790:R3793" si="406">M3790-O3790</f>
        <v>0</v>
      </c>
      <c r="S3790" s="827"/>
      <c r="T3790" s="975"/>
    </row>
    <row r="3791" spans="1:20" s="828" customFormat="1" x14ac:dyDescent="0.25">
      <c r="A3791" s="858" t="s">
        <v>1814</v>
      </c>
      <c r="B3791" s="890" t="s">
        <v>240</v>
      </c>
      <c r="C3791" s="822" t="s">
        <v>763</v>
      </c>
      <c r="D3791" s="823" t="s">
        <v>189</v>
      </c>
      <c r="E3791" s="907">
        <v>0</v>
      </c>
      <c r="F3791" s="823" t="s">
        <v>972</v>
      </c>
      <c r="G3791" s="896" t="s">
        <v>235</v>
      </c>
      <c r="H3791" s="921"/>
      <c r="I3791" s="921">
        <v>20000000</v>
      </c>
      <c r="J3791" s="921"/>
      <c r="K3791" s="1006">
        <f t="shared" si="405"/>
        <v>10000000</v>
      </c>
      <c r="L3791" s="871"/>
      <c r="M3791" s="871">
        <v>10000000</v>
      </c>
      <c r="N3791" s="871"/>
      <c r="O3791" s="871"/>
      <c r="P3791" s="871"/>
      <c r="Q3791" s="871"/>
      <c r="R3791" s="1068">
        <v>0</v>
      </c>
      <c r="S3791" s="827"/>
      <c r="T3791" s="822"/>
    </row>
    <row r="3792" spans="1:20" s="828" customFormat="1" x14ac:dyDescent="0.25">
      <c r="A3792" s="858" t="s">
        <v>1814</v>
      </c>
      <c r="B3792" s="890" t="s">
        <v>483</v>
      </c>
      <c r="C3792" s="822" t="s">
        <v>1066</v>
      </c>
      <c r="D3792" s="823" t="s">
        <v>189</v>
      </c>
      <c r="E3792" s="907">
        <v>0</v>
      </c>
      <c r="F3792" s="823" t="s">
        <v>972</v>
      </c>
      <c r="G3792" s="896" t="s">
        <v>235</v>
      </c>
      <c r="H3792" s="921"/>
      <c r="I3792" s="921">
        <v>40000000</v>
      </c>
      <c r="J3792" s="921"/>
      <c r="K3792" s="1006">
        <f t="shared" si="405"/>
        <v>20000000</v>
      </c>
      <c r="L3792" s="871"/>
      <c r="M3792" s="871">
        <v>20000000</v>
      </c>
      <c r="N3792" s="871"/>
      <c r="O3792" s="871"/>
      <c r="P3792" s="871"/>
      <c r="Q3792" s="871"/>
      <c r="R3792" s="1068">
        <v>0</v>
      </c>
      <c r="S3792" s="827"/>
      <c r="T3792" s="822"/>
    </row>
    <row r="3793" spans="1:20" s="828" customFormat="1" x14ac:dyDescent="0.25">
      <c r="A3793" s="858" t="s">
        <v>1814</v>
      </c>
      <c r="B3793" s="823" t="s">
        <v>206</v>
      </c>
      <c r="C3793" s="822" t="s">
        <v>1857</v>
      </c>
      <c r="D3793" s="823" t="s">
        <v>189</v>
      </c>
      <c r="E3793" s="907">
        <v>0</v>
      </c>
      <c r="F3793" s="823" t="s">
        <v>972</v>
      </c>
      <c r="G3793" s="896" t="s">
        <v>235</v>
      </c>
      <c r="H3793" s="921"/>
      <c r="I3793" s="921">
        <v>15000000</v>
      </c>
      <c r="J3793" s="921"/>
      <c r="K3793" s="1006">
        <f t="shared" si="405"/>
        <v>0</v>
      </c>
      <c r="L3793" s="871"/>
      <c r="M3793" s="871">
        <v>0</v>
      </c>
      <c r="N3793" s="871"/>
      <c r="O3793" s="871"/>
      <c r="P3793" s="871"/>
      <c r="Q3793" s="871"/>
      <c r="R3793" s="1068">
        <f t="shared" si="406"/>
        <v>0</v>
      </c>
      <c r="S3793" s="827"/>
      <c r="T3793" s="822"/>
    </row>
    <row r="3794" spans="1:20" s="828" customFormat="1" x14ac:dyDescent="0.25">
      <c r="A3794" s="858" t="s">
        <v>1814</v>
      </c>
      <c r="B3794" s="890" t="s">
        <v>467</v>
      </c>
      <c r="C3794" s="822" t="s">
        <v>163</v>
      </c>
      <c r="D3794" s="823" t="s">
        <v>189</v>
      </c>
      <c r="E3794" s="907">
        <v>0</v>
      </c>
      <c r="F3794" s="823" t="s">
        <v>972</v>
      </c>
      <c r="G3794" s="896" t="s">
        <v>235</v>
      </c>
      <c r="H3794" s="921"/>
      <c r="I3794" s="921">
        <v>70000000</v>
      </c>
      <c r="J3794" s="921"/>
      <c r="K3794" s="1006">
        <f t="shared" si="405"/>
        <v>30000000</v>
      </c>
      <c r="L3794" s="871"/>
      <c r="M3794" s="871">
        <v>30000000</v>
      </c>
      <c r="N3794" s="871"/>
      <c r="O3794" s="871"/>
      <c r="P3794" s="871"/>
      <c r="Q3794" s="871"/>
      <c r="R3794" s="1068">
        <v>0</v>
      </c>
      <c r="S3794" s="827"/>
      <c r="T3794" s="822"/>
    </row>
    <row r="3795" spans="1:20" s="828" customFormat="1" x14ac:dyDescent="0.25">
      <c r="A3795" s="858" t="s">
        <v>1814</v>
      </c>
      <c r="B3795" s="887"/>
      <c r="C3795" s="833" t="s">
        <v>26</v>
      </c>
      <c r="D3795" s="887"/>
      <c r="E3795" s="897"/>
      <c r="F3795" s="887"/>
      <c r="G3795" s="898"/>
      <c r="H3795" s="1046">
        <f>SUM(H3790:H3794)</f>
        <v>0</v>
      </c>
      <c r="I3795" s="988">
        <f>SUM(I3790:I3794)</f>
        <v>200000000</v>
      </c>
      <c r="J3795" s="1046">
        <f>SUM(J3790:J3794)</f>
        <v>0</v>
      </c>
      <c r="K3795" s="1046">
        <f>SUM(K3790:K3794)</f>
        <v>60000000</v>
      </c>
      <c r="L3795" s="768"/>
      <c r="M3795" s="768">
        <f>SUM(M3790:M3794)</f>
        <v>60000000</v>
      </c>
      <c r="N3795" s="768"/>
      <c r="O3795" s="899"/>
      <c r="P3795" s="899"/>
      <c r="Q3795" s="899"/>
      <c r="R3795" s="1069">
        <v>0</v>
      </c>
      <c r="S3795" s="908"/>
      <c r="T3795" s="1003"/>
    </row>
    <row r="3796" spans="1:20" s="828" customFormat="1" x14ac:dyDescent="0.25">
      <c r="A3796" s="858"/>
      <c r="B3796" s="888"/>
      <c r="C3796" s="842"/>
      <c r="D3796" s="888"/>
      <c r="E3796" s="902"/>
      <c r="F3796" s="888"/>
      <c r="G3796" s="903"/>
      <c r="H3796" s="1050"/>
      <c r="I3796" s="1100"/>
      <c r="J3796" s="1050"/>
      <c r="K3796" s="1050"/>
      <c r="L3796" s="771"/>
      <c r="M3796" s="771"/>
      <c r="N3796" s="771"/>
      <c r="O3796" s="771"/>
      <c r="P3796" s="771"/>
      <c r="Q3796" s="771"/>
      <c r="R3796" s="1072"/>
      <c r="S3796" s="904"/>
    </row>
    <row r="3797" spans="1:20" s="828" customFormat="1" x14ac:dyDescent="0.25">
      <c r="A3797" s="858"/>
      <c r="B3797" s="888"/>
      <c r="C3797" s="842"/>
      <c r="D3797" s="888"/>
      <c r="E3797" s="902"/>
      <c r="F3797" s="888"/>
      <c r="G3797" s="903"/>
      <c r="H3797" s="1050"/>
      <c r="I3797" s="1100"/>
      <c r="J3797" s="1050"/>
      <c r="K3797" s="1050"/>
      <c r="L3797" s="771"/>
      <c r="M3797" s="771"/>
      <c r="N3797" s="771"/>
      <c r="O3797" s="771"/>
      <c r="P3797" s="771"/>
      <c r="Q3797" s="771"/>
      <c r="R3797" s="1072"/>
      <c r="S3797" s="904"/>
    </row>
    <row r="3798" spans="1:20" s="828" customFormat="1" x14ac:dyDescent="0.25">
      <c r="A3798" s="858"/>
      <c r="B3798" s="888"/>
      <c r="C3798" s="842"/>
      <c r="D3798" s="888"/>
      <c r="E3798" s="902"/>
      <c r="F3798" s="888"/>
      <c r="G3798" s="903"/>
      <c r="H3798" s="1050"/>
      <c r="I3798" s="1100"/>
      <c r="J3798" s="1050"/>
      <c r="K3798" s="1050"/>
      <c r="L3798" s="771"/>
      <c r="M3798" s="771"/>
      <c r="N3798" s="771"/>
      <c r="O3798" s="771"/>
      <c r="P3798" s="771"/>
      <c r="Q3798" s="771"/>
      <c r="R3798" s="1072"/>
      <c r="S3798" s="904"/>
    </row>
    <row r="3799" spans="1:20" s="828" customFormat="1" x14ac:dyDescent="0.25">
      <c r="A3799" s="858"/>
      <c r="B3799" s="888"/>
      <c r="C3799" s="842"/>
      <c r="D3799" s="888"/>
      <c r="E3799" s="902"/>
      <c r="F3799" s="888"/>
      <c r="G3799" s="903"/>
      <c r="H3799" s="1050"/>
      <c r="I3799" s="1100"/>
      <c r="J3799" s="1050"/>
      <c r="K3799" s="1050"/>
      <c r="L3799" s="771"/>
      <c r="M3799" s="771"/>
      <c r="N3799" s="771"/>
      <c r="O3799" s="771"/>
      <c r="P3799" s="771"/>
      <c r="Q3799" s="771"/>
      <c r="R3799" s="1072"/>
      <c r="S3799" s="904"/>
    </row>
    <row r="3800" spans="1:20" s="828" customFormat="1" x14ac:dyDescent="0.25">
      <c r="A3800" s="858"/>
      <c r="B3800" s="888"/>
      <c r="C3800" s="842"/>
      <c r="D3800" s="888"/>
      <c r="E3800" s="902"/>
      <c r="F3800" s="888"/>
      <c r="G3800" s="903"/>
      <c r="H3800" s="1050"/>
      <c r="I3800" s="915"/>
      <c r="J3800" s="1050"/>
      <c r="K3800" s="1050"/>
      <c r="L3800" s="771"/>
      <c r="M3800" s="771"/>
      <c r="N3800" s="771"/>
      <c r="O3800" s="771"/>
      <c r="P3800" s="771"/>
      <c r="Q3800" s="771"/>
      <c r="R3800" s="1075"/>
      <c r="S3800" s="904"/>
    </row>
    <row r="3801" spans="1:20" x14ac:dyDescent="0.25">
      <c r="B3801" s="1238" t="s">
        <v>2128</v>
      </c>
      <c r="C3801" s="1238"/>
      <c r="D3801" s="1238"/>
      <c r="E3801" s="1238"/>
      <c r="F3801" s="1238"/>
      <c r="G3801" s="1238"/>
      <c r="H3801" s="1238"/>
      <c r="I3801" s="1238"/>
      <c r="J3801" s="1238"/>
      <c r="K3801" s="1238"/>
      <c r="L3801" s="1238"/>
      <c r="M3801" s="1238"/>
      <c r="N3801" s="1238"/>
      <c r="O3801" s="1238"/>
      <c r="P3801" s="1238"/>
      <c r="Q3801" s="1238"/>
      <c r="R3801" s="1238"/>
      <c r="S3801" s="1238"/>
    </row>
    <row r="3802" spans="1:20" x14ac:dyDescent="0.25">
      <c r="B3802" s="881" t="s">
        <v>1647</v>
      </c>
      <c r="C3802" s="882"/>
      <c r="D3802" s="883"/>
      <c r="E3802" s="883"/>
      <c r="F3802" s="883"/>
      <c r="G3802" s="883"/>
      <c r="H3802" s="884"/>
      <c r="I3802" s="884"/>
      <c r="J3802" s="884"/>
      <c r="K3802" s="884"/>
      <c r="L3802" s="884"/>
      <c r="M3802" s="885"/>
      <c r="N3802" s="884"/>
      <c r="O3802" s="884"/>
      <c r="P3802" s="884"/>
      <c r="Q3802" s="884"/>
      <c r="R3802" s="1074"/>
      <c r="S3802" s="886"/>
    </row>
    <row r="3803" spans="1:20" s="802" customFormat="1" ht="30" x14ac:dyDescent="0.25">
      <c r="B3803" s="1234" t="s">
        <v>970</v>
      </c>
      <c r="C3803" s="1239" t="s">
        <v>938</v>
      </c>
      <c r="D3803" s="1236" t="s">
        <v>1024</v>
      </c>
      <c r="E3803" s="1230" t="s">
        <v>1025</v>
      </c>
      <c r="F3803" s="1236" t="s">
        <v>1026</v>
      </c>
      <c r="G3803" s="1232" t="s">
        <v>1027</v>
      </c>
      <c r="H3803" s="803" t="s">
        <v>1862</v>
      </c>
      <c r="I3803" s="804" t="s">
        <v>1833</v>
      </c>
      <c r="J3803" s="803" t="s">
        <v>1862</v>
      </c>
      <c r="K3803" s="1228" t="s">
        <v>1948</v>
      </c>
      <c r="L3803" s="1228" t="s">
        <v>1947</v>
      </c>
      <c r="M3803" s="805" t="s">
        <v>1818</v>
      </c>
      <c r="N3803" s="1228" t="s">
        <v>1819</v>
      </c>
      <c r="O3803" s="806" t="s">
        <v>2115</v>
      </c>
      <c r="P3803" s="1090" t="s">
        <v>2135</v>
      </c>
      <c r="Q3803" s="1090" t="s">
        <v>2136</v>
      </c>
      <c r="R3803" s="1065" t="s">
        <v>2132</v>
      </c>
      <c r="S3803" s="807" t="s">
        <v>1850</v>
      </c>
      <c r="T3803" s="1110" t="s">
        <v>1028</v>
      </c>
    </row>
    <row r="3804" spans="1:20" s="802" customFormat="1" x14ac:dyDescent="0.25">
      <c r="B3804" s="1235"/>
      <c r="C3804" s="1240"/>
      <c r="D3804" s="1237"/>
      <c r="E3804" s="1231"/>
      <c r="F3804" s="1237"/>
      <c r="G3804" s="1233"/>
      <c r="H3804" s="808"/>
      <c r="I3804" s="808" t="s">
        <v>939</v>
      </c>
      <c r="J3804" s="808"/>
      <c r="K3804" s="1229"/>
      <c r="L3804" s="1229"/>
      <c r="M3804" s="809" t="s">
        <v>939</v>
      </c>
      <c r="N3804" s="1229"/>
      <c r="O3804" s="808" t="s">
        <v>939</v>
      </c>
      <c r="P3804" s="808" t="s">
        <v>939</v>
      </c>
      <c r="Q3804" s="808" t="s">
        <v>939</v>
      </c>
      <c r="R3804" s="1066" t="s">
        <v>939</v>
      </c>
      <c r="S3804" s="810"/>
      <c r="T3804" s="1102"/>
    </row>
    <row r="3805" spans="1:20" s="828" customFormat="1" ht="14.65" customHeight="1" x14ac:dyDescent="0.25">
      <c r="A3805" s="939" t="s">
        <v>105</v>
      </c>
      <c r="B3805" s="812" t="s">
        <v>24</v>
      </c>
      <c r="C3805" s="813" t="s">
        <v>290</v>
      </c>
      <c r="D3805" s="890" t="s">
        <v>1</v>
      </c>
      <c r="E3805" s="907">
        <v>0</v>
      </c>
      <c r="F3805" s="812" t="s">
        <v>27</v>
      </c>
      <c r="G3805" s="825" t="s">
        <v>266</v>
      </c>
      <c r="H3805" s="1008">
        <v>324369503</v>
      </c>
      <c r="I3805" s="1008">
        <v>1076383000</v>
      </c>
      <c r="J3805" s="1008">
        <v>324369503</v>
      </c>
      <c r="K3805" s="1008">
        <f t="shared" ref="K3805:K3817" si="407">M3805-L3805</f>
        <v>1086383000</v>
      </c>
      <c r="L3805" s="819">
        <v>90000000</v>
      </c>
      <c r="M3805" s="819">
        <f>926383000+250000000</f>
        <v>1176383000</v>
      </c>
      <c r="N3805" s="819">
        <v>400000000</v>
      </c>
      <c r="O3805" s="819">
        <v>387715500</v>
      </c>
      <c r="P3805" s="819">
        <f>Q3805-O3805</f>
        <v>190523121.38999999</v>
      </c>
      <c r="Q3805" s="819">
        <v>578238621.38999999</v>
      </c>
      <c r="R3805" s="1068">
        <f>M3805-Q3805</f>
        <v>598144378.61000001</v>
      </c>
      <c r="S3805" s="1151" t="s">
        <v>1967</v>
      </c>
      <c r="T3805" s="1152"/>
    </row>
    <row r="3806" spans="1:20" ht="14.65" customHeight="1" x14ac:dyDescent="0.25">
      <c r="A3806" s="858" t="s">
        <v>105</v>
      </c>
      <c r="B3806" s="812" t="s">
        <v>2</v>
      </c>
      <c r="C3806" s="822" t="s">
        <v>60</v>
      </c>
      <c r="D3806" s="814">
        <v>70761</v>
      </c>
      <c r="E3806" s="824">
        <v>0</v>
      </c>
      <c r="F3806" s="816" t="s">
        <v>27</v>
      </c>
      <c r="G3806" s="817" t="s">
        <v>266</v>
      </c>
      <c r="H3806" s="1006"/>
      <c r="I3806" s="1006">
        <v>6500000</v>
      </c>
      <c r="J3806" s="1006"/>
      <c r="K3806" s="1006">
        <f t="shared" si="407"/>
        <v>5000000</v>
      </c>
      <c r="L3806" s="830"/>
      <c r="M3806" s="826">
        <v>5000000</v>
      </c>
      <c r="N3806" s="830"/>
      <c r="O3806" s="830">
        <v>1000000</v>
      </c>
      <c r="P3806" s="830">
        <f>Q3806-O3806</f>
        <v>1950000</v>
      </c>
      <c r="Q3806" s="830">
        <v>2950000</v>
      </c>
      <c r="R3806" s="1068">
        <f t="shared" ref="R3806:R3818" si="408">M3806-Q3806</f>
        <v>2050000</v>
      </c>
      <c r="S3806" s="1128"/>
      <c r="T3806" s="1104"/>
    </row>
    <row r="3807" spans="1:20" ht="14.65" customHeight="1" x14ac:dyDescent="0.25">
      <c r="A3807" s="858" t="s">
        <v>105</v>
      </c>
      <c r="B3807" s="812" t="s">
        <v>3</v>
      </c>
      <c r="C3807" s="822" t="s">
        <v>4</v>
      </c>
      <c r="D3807" s="814">
        <v>70761</v>
      </c>
      <c r="E3807" s="907">
        <v>0</v>
      </c>
      <c r="F3807" s="816" t="s">
        <v>27</v>
      </c>
      <c r="G3807" s="817" t="s">
        <v>266</v>
      </c>
      <c r="H3807" s="1006"/>
      <c r="I3807" s="1006">
        <v>10000000</v>
      </c>
      <c r="J3807" s="1006"/>
      <c r="K3807" s="1006">
        <f t="shared" si="407"/>
        <v>5000000</v>
      </c>
      <c r="L3807" s="830"/>
      <c r="M3807" s="826">
        <v>5000000</v>
      </c>
      <c r="N3807" s="830"/>
      <c r="O3807" s="830">
        <v>0</v>
      </c>
      <c r="P3807" s="830">
        <v>0</v>
      </c>
      <c r="Q3807" s="830">
        <v>0</v>
      </c>
      <c r="R3807" s="1068">
        <f t="shared" si="408"/>
        <v>5000000</v>
      </c>
      <c r="S3807" s="1128"/>
      <c r="T3807" s="1104"/>
    </row>
    <row r="3808" spans="1:20" s="828" customFormat="1" ht="14.65" customHeight="1" x14ac:dyDescent="0.25">
      <c r="A3808" s="939" t="s">
        <v>105</v>
      </c>
      <c r="B3808" s="812" t="s">
        <v>106</v>
      </c>
      <c r="C3808" s="822" t="s">
        <v>107</v>
      </c>
      <c r="D3808" s="890">
        <v>70761</v>
      </c>
      <c r="E3808" s="907">
        <v>0</v>
      </c>
      <c r="F3808" s="812" t="s">
        <v>27</v>
      </c>
      <c r="G3808" s="825" t="s">
        <v>266</v>
      </c>
      <c r="H3808" s="921">
        <v>147508267</v>
      </c>
      <c r="I3808" s="921">
        <v>260000000</v>
      </c>
      <c r="J3808" s="921">
        <v>147508267</v>
      </c>
      <c r="K3808" s="921">
        <f t="shared" si="407"/>
        <v>0</v>
      </c>
      <c r="L3808" s="921">
        <v>340000000</v>
      </c>
      <c r="M3808" s="921">
        <v>340000000</v>
      </c>
      <c r="N3808" s="921">
        <v>340000000</v>
      </c>
      <c r="O3808" s="921">
        <v>167508267</v>
      </c>
      <c r="P3808" s="921">
        <f>Q3808-O3808</f>
        <v>67934931.870000005</v>
      </c>
      <c r="Q3808" s="921">
        <v>235443198.87</v>
      </c>
      <c r="R3808" s="1068">
        <f t="shared" si="408"/>
        <v>104556801.13</v>
      </c>
      <c r="S3808" s="1057" t="s">
        <v>1968</v>
      </c>
      <c r="T3808" s="1123"/>
    </row>
    <row r="3809" spans="1:20" ht="14.65" customHeight="1" x14ac:dyDescent="0.25">
      <c r="A3809" s="858" t="s">
        <v>105</v>
      </c>
      <c r="B3809" s="812" t="s">
        <v>5</v>
      </c>
      <c r="C3809" s="822" t="s">
        <v>6</v>
      </c>
      <c r="D3809" s="814">
        <v>70761</v>
      </c>
      <c r="E3809" s="907">
        <v>0</v>
      </c>
      <c r="F3809" s="816" t="s">
        <v>27</v>
      </c>
      <c r="G3809" s="817" t="s">
        <v>266</v>
      </c>
      <c r="H3809" s="1006">
        <v>1000000</v>
      </c>
      <c r="I3809" s="1006">
        <v>5000000</v>
      </c>
      <c r="J3809" s="1006">
        <v>1000000</v>
      </c>
      <c r="K3809" s="1006">
        <f t="shared" si="407"/>
        <v>3000000</v>
      </c>
      <c r="L3809" s="830"/>
      <c r="M3809" s="826">
        <v>3000000</v>
      </c>
      <c r="N3809" s="830"/>
      <c r="O3809" s="830">
        <v>1000000</v>
      </c>
      <c r="P3809" s="921">
        <f t="shared" ref="P3809:P3817" si="409">Q3809-O3809</f>
        <v>0</v>
      </c>
      <c r="Q3809" s="830">
        <v>1000000</v>
      </c>
      <c r="R3809" s="1068">
        <f t="shared" si="408"/>
        <v>2000000</v>
      </c>
      <c r="S3809" s="1128"/>
      <c r="T3809" s="1104"/>
    </row>
    <row r="3810" spans="1:20" ht="14.65" customHeight="1" x14ac:dyDescent="0.25">
      <c r="A3810" s="858" t="s">
        <v>105</v>
      </c>
      <c r="B3810" s="812" t="s">
        <v>32</v>
      </c>
      <c r="C3810" s="822" t="s">
        <v>33</v>
      </c>
      <c r="D3810" s="814">
        <v>70761</v>
      </c>
      <c r="E3810" s="907">
        <v>0</v>
      </c>
      <c r="F3810" s="816" t="s">
        <v>27</v>
      </c>
      <c r="G3810" s="817" t="s">
        <v>266</v>
      </c>
      <c r="H3810" s="1006">
        <v>1000000</v>
      </c>
      <c r="I3810" s="1006">
        <v>5000000</v>
      </c>
      <c r="J3810" s="1006">
        <v>1000000</v>
      </c>
      <c r="K3810" s="1006">
        <f t="shared" si="407"/>
        <v>2000000</v>
      </c>
      <c r="L3810" s="830"/>
      <c r="M3810" s="826">
        <v>2000000</v>
      </c>
      <c r="N3810" s="830"/>
      <c r="O3810" s="830">
        <v>1000000</v>
      </c>
      <c r="P3810" s="921">
        <f t="shared" si="409"/>
        <v>0</v>
      </c>
      <c r="Q3810" s="830">
        <v>1000000</v>
      </c>
      <c r="R3810" s="1068">
        <f t="shared" si="408"/>
        <v>1000000</v>
      </c>
      <c r="S3810" s="1128"/>
      <c r="T3810" s="1104"/>
    </row>
    <row r="3811" spans="1:20" ht="14.65" customHeight="1" x14ac:dyDescent="0.25">
      <c r="A3811" s="858" t="s">
        <v>105</v>
      </c>
      <c r="B3811" s="812" t="s">
        <v>7</v>
      </c>
      <c r="C3811" s="822" t="s">
        <v>8</v>
      </c>
      <c r="D3811" s="814">
        <v>70761</v>
      </c>
      <c r="E3811" s="907">
        <v>0</v>
      </c>
      <c r="F3811" s="816" t="s">
        <v>27</v>
      </c>
      <c r="G3811" s="817" t="s">
        <v>266</v>
      </c>
      <c r="H3811" s="1006"/>
      <c r="I3811" s="1006">
        <v>300000</v>
      </c>
      <c r="J3811" s="1006"/>
      <c r="K3811" s="1006">
        <f t="shared" si="407"/>
        <v>300000</v>
      </c>
      <c r="L3811" s="830"/>
      <c r="M3811" s="826">
        <v>300000</v>
      </c>
      <c r="N3811" s="830"/>
      <c r="O3811" s="830">
        <v>0</v>
      </c>
      <c r="P3811" s="921">
        <f t="shared" si="409"/>
        <v>0</v>
      </c>
      <c r="Q3811" s="830">
        <v>0</v>
      </c>
      <c r="R3811" s="1068">
        <f t="shared" si="408"/>
        <v>300000</v>
      </c>
      <c r="S3811" s="1128"/>
      <c r="T3811" s="1104"/>
    </row>
    <row r="3812" spans="1:20" ht="14.65" customHeight="1" x14ac:dyDescent="0.25">
      <c r="A3812" s="858" t="s">
        <v>105</v>
      </c>
      <c r="B3812" s="812" t="s">
        <v>34</v>
      </c>
      <c r="C3812" s="822" t="s">
        <v>761</v>
      </c>
      <c r="D3812" s="814">
        <v>70761</v>
      </c>
      <c r="E3812" s="907">
        <v>0</v>
      </c>
      <c r="F3812" s="816" t="s">
        <v>27</v>
      </c>
      <c r="G3812" s="817" t="s">
        <v>266</v>
      </c>
      <c r="H3812" s="1006">
        <v>500000</v>
      </c>
      <c r="I3812" s="1006">
        <v>1000000</v>
      </c>
      <c r="J3812" s="1006">
        <v>500000</v>
      </c>
      <c r="K3812" s="1006">
        <f t="shared" si="407"/>
        <v>1000000</v>
      </c>
      <c r="L3812" s="830"/>
      <c r="M3812" s="826">
        <v>1000000</v>
      </c>
      <c r="N3812" s="830"/>
      <c r="O3812" s="830">
        <v>0</v>
      </c>
      <c r="P3812" s="921">
        <f t="shared" si="409"/>
        <v>500000</v>
      </c>
      <c r="Q3812" s="830">
        <v>500000</v>
      </c>
      <c r="R3812" s="1068">
        <f t="shared" si="408"/>
        <v>500000</v>
      </c>
      <c r="S3812" s="1128"/>
      <c r="T3812" s="1104"/>
    </row>
    <row r="3813" spans="1:20" ht="14.65" customHeight="1" x14ac:dyDescent="0.25">
      <c r="A3813" s="858" t="s">
        <v>105</v>
      </c>
      <c r="B3813" s="812" t="s">
        <v>9</v>
      </c>
      <c r="C3813" s="822" t="s">
        <v>10</v>
      </c>
      <c r="D3813" s="814">
        <v>70761</v>
      </c>
      <c r="E3813" s="907">
        <v>0</v>
      </c>
      <c r="F3813" s="816" t="s">
        <v>27</v>
      </c>
      <c r="G3813" s="817" t="s">
        <v>266</v>
      </c>
      <c r="H3813" s="1006">
        <v>500000</v>
      </c>
      <c r="I3813" s="1006">
        <v>2800000</v>
      </c>
      <c r="J3813" s="1006">
        <v>500000</v>
      </c>
      <c r="K3813" s="1006">
        <f t="shared" si="407"/>
        <v>1800000</v>
      </c>
      <c r="L3813" s="830"/>
      <c r="M3813" s="826">
        <v>1800000</v>
      </c>
      <c r="N3813" s="830"/>
      <c r="O3813" s="830">
        <v>0</v>
      </c>
      <c r="P3813" s="921">
        <f t="shared" si="409"/>
        <v>1200000</v>
      </c>
      <c r="Q3813" s="830">
        <v>1200000</v>
      </c>
      <c r="R3813" s="1068">
        <f t="shared" si="408"/>
        <v>600000</v>
      </c>
      <c r="S3813" s="1128"/>
      <c r="T3813" s="1104"/>
    </row>
    <row r="3814" spans="1:20" ht="14.65" customHeight="1" x14ac:dyDescent="0.25">
      <c r="A3814" s="858" t="s">
        <v>105</v>
      </c>
      <c r="B3814" s="812" t="s">
        <v>13</v>
      </c>
      <c r="C3814" s="822" t="s">
        <v>14</v>
      </c>
      <c r="D3814" s="814">
        <v>70761</v>
      </c>
      <c r="E3814" s="824">
        <v>0</v>
      </c>
      <c r="F3814" s="816" t="s">
        <v>27</v>
      </c>
      <c r="G3814" s="817" t="s">
        <v>266</v>
      </c>
      <c r="H3814" s="1006">
        <v>500000</v>
      </c>
      <c r="I3814" s="1006">
        <v>3650000</v>
      </c>
      <c r="J3814" s="1006">
        <v>500000</v>
      </c>
      <c r="K3814" s="1006">
        <f t="shared" si="407"/>
        <v>2000000</v>
      </c>
      <c r="L3814" s="830"/>
      <c r="M3814" s="826">
        <v>2000000</v>
      </c>
      <c r="N3814" s="830"/>
      <c r="O3814" s="830">
        <v>1000000</v>
      </c>
      <c r="P3814" s="921">
        <f t="shared" si="409"/>
        <v>0</v>
      </c>
      <c r="Q3814" s="830">
        <v>1000000</v>
      </c>
      <c r="R3814" s="1068">
        <f t="shared" si="408"/>
        <v>1000000</v>
      </c>
      <c r="S3814" s="1128"/>
      <c r="T3814" s="1104"/>
    </row>
    <row r="3815" spans="1:20" ht="14.65" customHeight="1" x14ac:dyDescent="0.25">
      <c r="A3815" s="858" t="s">
        <v>105</v>
      </c>
      <c r="B3815" s="812" t="s">
        <v>19</v>
      </c>
      <c r="C3815" s="822" t="s">
        <v>20</v>
      </c>
      <c r="D3815" s="814">
        <v>70761</v>
      </c>
      <c r="E3815" s="907">
        <v>0</v>
      </c>
      <c r="F3815" s="816" t="s">
        <v>27</v>
      </c>
      <c r="G3815" s="817" t="s">
        <v>266</v>
      </c>
      <c r="H3815" s="1006"/>
      <c r="I3815" s="1006">
        <v>100000</v>
      </c>
      <c r="J3815" s="1006"/>
      <c r="K3815" s="1006">
        <f t="shared" si="407"/>
        <v>100000</v>
      </c>
      <c r="L3815" s="830"/>
      <c r="M3815" s="826">
        <v>100000</v>
      </c>
      <c r="N3815" s="830"/>
      <c r="O3815" s="830">
        <v>0</v>
      </c>
      <c r="P3815" s="921">
        <f t="shared" si="409"/>
        <v>0</v>
      </c>
      <c r="Q3815" s="830">
        <v>0</v>
      </c>
      <c r="R3815" s="1068">
        <f t="shared" si="408"/>
        <v>100000</v>
      </c>
      <c r="S3815" s="1128"/>
      <c r="T3815" s="1104"/>
    </row>
    <row r="3816" spans="1:20" ht="14.65" customHeight="1" x14ac:dyDescent="0.25">
      <c r="A3816" s="858" t="s">
        <v>105</v>
      </c>
      <c r="B3816" s="812" t="s">
        <v>37</v>
      </c>
      <c r="C3816" s="822" t="s">
        <v>38</v>
      </c>
      <c r="D3816" s="814">
        <v>70761</v>
      </c>
      <c r="E3816" s="907">
        <v>0</v>
      </c>
      <c r="F3816" s="816" t="s">
        <v>27</v>
      </c>
      <c r="G3816" s="817" t="s">
        <v>266</v>
      </c>
      <c r="H3816" s="1006"/>
      <c r="I3816" s="1006">
        <v>2400000</v>
      </c>
      <c r="J3816" s="1006"/>
      <c r="K3816" s="1006">
        <f t="shared" si="407"/>
        <v>1000000</v>
      </c>
      <c r="L3816" s="830"/>
      <c r="M3816" s="826">
        <v>1000000</v>
      </c>
      <c r="N3816" s="830"/>
      <c r="O3816" s="830">
        <v>0</v>
      </c>
      <c r="P3816" s="921">
        <f t="shared" si="409"/>
        <v>800000</v>
      </c>
      <c r="Q3816" s="830">
        <v>800000</v>
      </c>
      <c r="R3816" s="1068">
        <f t="shared" si="408"/>
        <v>200000</v>
      </c>
      <c r="S3816" s="1128"/>
      <c r="T3816" s="1104"/>
    </row>
    <row r="3817" spans="1:20" s="828" customFormat="1" ht="14.65" customHeight="1" x14ac:dyDescent="0.25">
      <c r="A3817" s="939" t="s">
        <v>105</v>
      </c>
      <c r="B3817" s="812" t="s">
        <v>1865</v>
      </c>
      <c r="C3817" s="822" t="s">
        <v>1866</v>
      </c>
      <c r="D3817" s="890">
        <v>70761</v>
      </c>
      <c r="E3817" s="907">
        <v>0</v>
      </c>
      <c r="F3817" s="812" t="s">
        <v>27</v>
      </c>
      <c r="G3817" s="825" t="s">
        <v>266</v>
      </c>
      <c r="H3817" s="921">
        <v>0</v>
      </c>
      <c r="I3817" s="921">
        <v>0</v>
      </c>
      <c r="J3817" s="921">
        <v>0</v>
      </c>
      <c r="K3817" s="1006">
        <f t="shared" si="407"/>
        <v>573000</v>
      </c>
      <c r="L3817" s="826">
        <v>96000000</v>
      </c>
      <c r="M3817" s="826">
        <v>96573000</v>
      </c>
      <c r="N3817" s="826">
        <v>96000000</v>
      </c>
      <c r="O3817" s="826">
        <v>0</v>
      </c>
      <c r="P3817" s="921">
        <f t="shared" si="409"/>
        <v>0</v>
      </c>
      <c r="Q3817" s="826">
        <v>0</v>
      </c>
      <c r="R3817" s="1068">
        <f t="shared" si="408"/>
        <v>96573000</v>
      </c>
      <c r="S3817" s="1119" t="s">
        <v>1969</v>
      </c>
      <c r="T3817" s="1123"/>
    </row>
    <row r="3818" spans="1:20" ht="14.65" customHeight="1" x14ac:dyDescent="0.25">
      <c r="A3818" s="858" t="s">
        <v>105</v>
      </c>
      <c r="B3818" s="860"/>
      <c r="C3818" s="833" t="s">
        <v>312</v>
      </c>
      <c r="D3818" s="861"/>
      <c r="E3818" s="862"/>
      <c r="F3818" s="863"/>
      <c r="G3818" s="916"/>
      <c r="H3818" s="992">
        <f t="shared" ref="H3818" si="410">SUM(H3806:H3817)</f>
        <v>151008267</v>
      </c>
      <c r="I3818" s="992">
        <f>SUM(I3806:I3817)</f>
        <v>296750000</v>
      </c>
      <c r="J3818" s="992">
        <f t="shared" ref="J3818:O3818" si="411">SUM(J3806:J3817)</f>
        <v>151008267</v>
      </c>
      <c r="K3818" s="1007">
        <f>SUM(K3806:K3817)</f>
        <v>21773000</v>
      </c>
      <c r="L3818" s="992">
        <f>SUM(L3806:L3817)</f>
        <v>436000000</v>
      </c>
      <c r="M3818" s="993">
        <f t="shared" si="411"/>
        <v>457773000</v>
      </c>
      <c r="N3818" s="992">
        <f>SUM(N3806:N3817)</f>
        <v>436000000</v>
      </c>
      <c r="O3818" s="1024">
        <f t="shared" si="411"/>
        <v>171508267</v>
      </c>
      <c r="P3818" s="1024">
        <f>SUM(P3806:P3817)</f>
        <v>72384931.870000005</v>
      </c>
      <c r="Q3818" s="1024">
        <f>SUM(Q3806:Q3817)</f>
        <v>243893198.87</v>
      </c>
      <c r="R3818" s="1093">
        <f t="shared" si="408"/>
        <v>213879801.13</v>
      </c>
      <c r="S3818" s="1129"/>
      <c r="T3818" s="1106"/>
    </row>
    <row r="3819" spans="1:20" s="828" customFormat="1" x14ac:dyDescent="0.25">
      <c r="B3819" s="656"/>
      <c r="C3819" s="1058"/>
      <c r="D3819" s="888"/>
      <c r="E3819" s="902"/>
      <c r="F3819" s="888"/>
      <c r="G3819" s="903"/>
      <c r="H3819" s="924"/>
      <c r="I3819" s="924"/>
      <c r="J3819" s="924"/>
      <c r="K3819" s="924"/>
      <c r="L3819" s="771"/>
      <c r="M3819" s="771"/>
      <c r="N3819" s="771"/>
      <c r="O3819" s="771"/>
      <c r="P3819" s="771"/>
      <c r="Q3819" s="771"/>
      <c r="R3819" s="1075"/>
      <c r="S3819" s="904"/>
    </row>
    <row r="3820" spans="1:20" s="828" customFormat="1" x14ac:dyDescent="0.25">
      <c r="B3820" s="656"/>
      <c r="C3820" s="1058"/>
      <c r="D3820" s="888"/>
      <c r="E3820" s="902"/>
      <c r="F3820" s="888"/>
      <c r="G3820" s="903"/>
      <c r="H3820" s="924"/>
      <c r="I3820" s="924"/>
      <c r="J3820" s="924"/>
      <c r="K3820" s="924"/>
      <c r="L3820" s="771"/>
      <c r="M3820" s="771"/>
      <c r="N3820" s="771"/>
      <c r="O3820" s="771"/>
      <c r="P3820" s="771"/>
      <c r="Q3820" s="771"/>
      <c r="R3820" s="1075"/>
      <c r="S3820" s="904"/>
    </row>
    <row r="3821" spans="1:20" s="828" customFormat="1" x14ac:dyDescent="0.25">
      <c r="B3821" s="656"/>
      <c r="C3821" s="1058"/>
      <c r="D3821" s="888"/>
      <c r="E3821" s="902"/>
      <c r="F3821" s="888"/>
      <c r="G3821" s="903"/>
      <c r="H3821" s="924"/>
      <c r="I3821" s="924"/>
      <c r="J3821" s="924"/>
      <c r="K3821" s="924"/>
      <c r="L3821" s="771"/>
      <c r="M3821" s="771"/>
      <c r="N3821" s="771"/>
      <c r="O3821" s="771"/>
      <c r="P3821" s="771"/>
      <c r="Q3821" s="771"/>
      <c r="R3821" s="1075"/>
      <c r="S3821" s="904"/>
    </row>
    <row r="3822" spans="1:20" s="828" customFormat="1" x14ac:dyDescent="0.25">
      <c r="B3822" s="656"/>
      <c r="C3822" s="1058"/>
      <c r="D3822" s="888"/>
      <c r="E3822" s="902"/>
      <c r="F3822" s="888"/>
      <c r="G3822" s="903"/>
      <c r="H3822" s="924"/>
      <c r="I3822" s="924"/>
      <c r="J3822" s="924"/>
      <c r="K3822" s="924"/>
      <c r="L3822" s="771"/>
      <c r="M3822" s="771"/>
      <c r="N3822" s="771"/>
      <c r="O3822" s="771"/>
      <c r="P3822" s="771"/>
      <c r="Q3822" s="771"/>
      <c r="R3822" s="1075"/>
      <c r="S3822" s="904"/>
    </row>
    <row r="3823" spans="1:20" s="828" customFormat="1" x14ac:dyDescent="0.25">
      <c r="B3823" s="656"/>
      <c r="C3823" s="1058"/>
      <c r="D3823" s="888"/>
      <c r="E3823" s="902"/>
      <c r="F3823" s="888"/>
      <c r="G3823" s="903"/>
      <c r="H3823" s="924"/>
      <c r="I3823" s="924"/>
      <c r="J3823" s="924"/>
      <c r="K3823" s="924"/>
      <c r="L3823" s="771"/>
      <c r="M3823" s="771"/>
      <c r="N3823" s="771"/>
      <c r="O3823" s="771"/>
      <c r="P3823" s="771"/>
      <c r="Q3823" s="771"/>
      <c r="R3823" s="1075"/>
      <c r="S3823" s="904"/>
    </row>
    <row r="3824" spans="1:20" s="828" customFormat="1" x14ac:dyDescent="0.25">
      <c r="B3824" s="656"/>
      <c r="C3824" s="1058"/>
      <c r="D3824" s="888"/>
      <c r="E3824" s="902"/>
      <c r="F3824" s="888"/>
      <c r="G3824" s="903"/>
      <c r="H3824" s="924"/>
      <c r="I3824" s="924"/>
      <c r="J3824" s="924"/>
      <c r="K3824" s="924"/>
      <c r="L3824" s="771"/>
      <c r="M3824" s="771"/>
      <c r="N3824" s="771"/>
      <c r="O3824" s="771"/>
      <c r="P3824" s="771"/>
      <c r="Q3824" s="771"/>
      <c r="R3824" s="1075"/>
      <c r="S3824" s="904"/>
    </row>
    <row r="3825" spans="1:20" s="828" customFormat="1" x14ac:dyDescent="0.25">
      <c r="B3825" s="656"/>
      <c r="C3825" s="1058"/>
      <c r="D3825" s="888"/>
      <c r="E3825" s="902"/>
      <c r="F3825" s="888"/>
      <c r="G3825" s="903"/>
      <c r="H3825" s="924"/>
      <c r="I3825" s="924"/>
      <c r="J3825" s="924"/>
      <c r="K3825" s="924"/>
      <c r="L3825" s="771"/>
      <c r="M3825" s="771"/>
      <c r="N3825" s="771"/>
      <c r="O3825" s="771"/>
      <c r="P3825" s="771"/>
      <c r="Q3825" s="771"/>
      <c r="R3825" s="1075"/>
      <c r="S3825" s="904"/>
    </row>
    <row r="3826" spans="1:20" s="828" customFormat="1" x14ac:dyDescent="0.25">
      <c r="B3826" s="656"/>
      <c r="C3826" s="1058"/>
      <c r="D3826" s="888"/>
      <c r="E3826" s="902"/>
      <c r="F3826" s="888"/>
      <c r="G3826" s="903"/>
      <c r="H3826" s="924"/>
      <c r="I3826" s="924"/>
      <c r="J3826" s="924"/>
      <c r="K3826" s="924"/>
      <c r="L3826" s="771"/>
      <c r="M3826" s="771"/>
      <c r="N3826" s="771"/>
      <c r="O3826" s="771"/>
      <c r="P3826" s="771"/>
      <c r="Q3826" s="771"/>
      <c r="R3826" s="1075"/>
      <c r="S3826" s="904"/>
    </row>
    <row r="3827" spans="1:20" s="828" customFormat="1" x14ac:dyDescent="0.25">
      <c r="B3827" s="656"/>
      <c r="C3827" s="1058"/>
      <c r="D3827" s="888"/>
      <c r="E3827" s="902"/>
      <c r="F3827" s="888"/>
      <c r="G3827" s="903"/>
      <c r="H3827" s="924"/>
      <c r="I3827" s="924"/>
      <c r="J3827" s="924"/>
      <c r="K3827" s="924"/>
      <c r="L3827" s="771"/>
      <c r="M3827" s="771"/>
      <c r="N3827" s="771"/>
      <c r="O3827" s="771"/>
      <c r="P3827" s="771"/>
      <c r="Q3827" s="771"/>
      <c r="R3827" s="1075"/>
      <c r="S3827" s="904"/>
    </row>
    <row r="3828" spans="1:20" s="828" customFormat="1" x14ac:dyDescent="0.25">
      <c r="B3828" s="656"/>
      <c r="C3828" s="1058"/>
      <c r="D3828" s="888"/>
      <c r="E3828" s="902"/>
      <c r="F3828" s="888"/>
      <c r="G3828" s="903"/>
      <c r="H3828" s="924"/>
      <c r="I3828" s="924"/>
      <c r="J3828" s="924"/>
      <c r="K3828" s="924"/>
      <c r="L3828" s="771"/>
      <c r="M3828" s="771"/>
      <c r="N3828" s="771"/>
      <c r="O3828" s="771"/>
      <c r="P3828" s="771"/>
      <c r="Q3828" s="771"/>
      <c r="R3828" s="1075"/>
      <c r="S3828" s="904"/>
    </row>
    <row r="3829" spans="1:20" s="828" customFormat="1" x14ac:dyDescent="0.25">
      <c r="B3829" s="656"/>
      <c r="C3829" s="1058"/>
      <c r="D3829" s="888"/>
      <c r="E3829" s="902"/>
      <c r="F3829" s="888"/>
      <c r="G3829" s="903"/>
      <c r="H3829" s="924"/>
      <c r="I3829" s="924"/>
      <c r="J3829" s="924"/>
      <c r="K3829" s="924"/>
      <c r="L3829" s="771"/>
      <c r="M3829" s="771"/>
      <c r="N3829" s="771"/>
      <c r="O3829" s="771"/>
      <c r="P3829" s="771"/>
      <c r="Q3829" s="771"/>
      <c r="R3829" s="1075"/>
      <c r="S3829" s="904"/>
    </row>
    <row r="3830" spans="1:20" s="828" customFormat="1" x14ac:dyDescent="0.25">
      <c r="B3830" s="656"/>
      <c r="C3830" s="1058"/>
      <c r="D3830" s="888"/>
      <c r="E3830" s="902"/>
      <c r="F3830" s="888"/>
      <c r="G3830" s="903"/>
      <c r="H3830" s="924"/>
      <c r="I3830" s="924"/>
      <c r="J3830" s="924"/>
      <c r="K3830" s="924"/>
      <c r="L3830" s="771"/>
      <c r="M3830" s="771"/>
      <c r="N3830" s="771"/>
      <c r="O3830" s="771"/>
      <c r="P3830" s="771"/>
      <c r="Q3830" s="771"/>
      <c r="R3830" s="1075"/>
      <c r="S3830" s="904"/>
    </row>
    <row r="3831" spans="1:20" s="828" customFormat="1" x14ac:dyDescent="0.25">
      <c r="B3831" s="656"/>
      <c r="C3831" s="1058"/>
      <c r="D3831" s="888"/>
      <c r="E3831" s="902"/>
      <c r="F3831" s="888"/>
      <c r="G3831" s="903"/>
      <c r="H3831" s="924"/>
      <c r="I3831" s="924"/>
      <c r="J3831" s="924"/>
      <c r="K3831" s="924"/>
      <c r="L3831" s="771"/>
      <c r="M3831" s="771"/>
      <c r="N3831" s="771"/>
      <c r="O3831" s="771"/>
      <c r="P3831" s="771"/>
      <c r="Q3831" s="771"/>
      <c r="R3831" s="1075"/>
      <c r="S3831" s="904"/>
    </row>
    <row r="3832" spans="1:20" s="828" customFormat="1" x14ac:dyDescent="0.25">
      <c r="B3832" s="656"/>
      <c r="C3832" s="1058"/>
      <c r="D3832" s="888"/>
      <c r="E3832" s="902"/>
      <c r="F3832" s="888"/>
      <c r="G3832" s="903"/>
      <c r="H3832" s="924"/>
      <c r="I3832" s="924"/>
      <c r="J3832" s="924"/>
      <c r="K3832" s="924"/>
      <c r="L3832" s="771"/>
      <c r="M3832" s="771"/>
      <c r="N3832" s="771"/>
      <c r="O3832" s="771"/>
      <c r="P3832" s="771"/>
      <c r="Q3832" s="771"/>
      <c r="R3832" s="1075"/>
      <c r="S3832" s="904"/>
    </row>
    <row r="3833" spans="1:20" s="828" customFormat="1" x14ac:dyDescent="0.25">
      <c r="B3833" s="656"/>
      <c r="C3833" s="1058"/>
      <c r="D3833" s="888"/>
      <c r="E3833" s="902"/>
      <c r="F3833" s="888"/>
      <c r="G3833" s="903"/>
      <c r="H3833" s="924"/>
      <c r="I3833" s="924"/>
      <c r="J3833" s="924"/>
      <c r="K3833" s="924"/>
      <c r="L3833" s="771"/>
      <c r="M3833" s="771"/>
      <c r="N3833" s="771"/>
      <c r="O3833" s="771"/>
      <c r="P3833" s="771"/>
      <c r="Q3833" s="771"/>
      <c r="R3833" s="1075"/>
      <c r="S3833" s="904"/>
    </row>
    <row r="3834" spans="1:20" s="828" customFormat="1" x14ac:dyDescent="0.25">
      <c r="B3834" s="656"/>
      <c r="C3834" s="1058"/>
      <c r="D3834" s="888"/>
      <c r="E3834" s="902"/>
      <c r="F3834" s="888"/>
      <c r="G3834" s="903"/>
      <c r="H3834" s="924"/>
      <c r="I3834" s="924"/>
      <c r="J3834" s="924"/>
      <c r="K3834" s="924"/>
      <c r="L3834" s="771"/>
      <c r="M3834" s="771"/>
      <c r="N3834" s="771"/>
      <c r="O3834" s="771"/>
      <c r="P3834" s="771"/>
      <c r="Q3834" s="771"/>
      <c r="R3834" s="1075"/>
      <c r="S3834" s="904"/>
    </row>
    <row r="3835" spans="1:20" s="828" customFormat="1" x14ac:dyDescent="0.25">
      <c r="B3835" s="656"/>
      <c r="C3835" s="1058"/>
      <c r="D3835" s="888"/>
      <c r="E3835" s="902"/>
      <c r="F3835" s="888"/>
      <c r="G3835" s="903"/>
      <c r="H3835" s="924"/>
      <c r="I3835" s="924"/>
      <c r="J3835" s="924"/>
      <c r="K3835" s="924"/>
      <c r="L3835" s="771"/>
      <c r="M3835" s="771"/>
      <c r="N3835" s="771"/>
      <c r="O3835" s="771"/>
      <c r="P3835" s="771"/>
      <c r="Q3835" s="771"/>
      <c r="R3835" s="1075"/>
      <c r="S3835" s="904"/>
    </row>
    <row r="3836" spans="1:20" x14ac:dyDescent="0.25">
      <c r="B3836" s="1238" t="s">
        <v>2129</v>
      </c>
      <c r="C3836" s="1238"/>
      <c r="D3836" s="1238"/>
      <c r="E3836" s="1238"/>
      <c r="F3836" s="1238"/>
      <c r="G3836" s="1238"/>
      <c r="H3836" s="1238"/>
      <c r="I3836" s="1238"/>
      <c r="J3836" s="1238"/>
      <c r="K3836" s="1238"/>
      <c r="L3836" s="1238"/>
      <c r="M3836" s="1238"/>
      <c r="N3836" s="1238"/>
      <c r="O3836" s="1238"/>
      <c r="P3836" s="1238"/>
      <c r="Q3836" s="1238"/>
      <c r="R3836" s="1238"/>
      <c r="S3836" s="1238"/>
    </row>
    <row r="3837" spans="1:20" x14ac:dyDescent="0.25">
      <c r="B3837" s="881" t="s">
        <v>1647</v>
      </c>
      <c r="C3837" s="882"/>
      <c r="D3837" s="883"/>
      <c r="E3837" s="883"/>
      <c r="F3837" s="883"/>
      <c r="G3837" s="883"/>
      <c r="H3837" s="884"/>
      <c r="I3837" s="884"/>
      <c r="J3837" s="884"/>
      <c r="K3837" s="884"/>
      <c r="L3837" s="884"/>
      <c r="M3837" s="885"/>
      <c r="N3837" s="884"/>
      <c r="O3837" s="884"/>
      <c r="P3837" s="884"/>
      <c r="Q3837" s="884"/>
      <c r="R3837" s="1074"/>
      <c r="S3837" s="886"/>
    </row>
    <row r="3838" spans="1:20" s="802" customFormat="1" ht="28.9" customHeight="1" x14ac:dyDescent="0.25">
      <c r="B3838" s="1234" t="s">
        <v>970</v>
      </c>
      <c r="C3838" s="1239" t="s">
        <v>938</v>
      </c>
      <c r="D3838" s="1236" t="s">
        <v>1024</v>
      </c>
      <c r="E3838" s="1230" t="s">
        <v>1025</v>
      </c>
      <c r="F3838" s="1236" t="s">
        <v>1026</v>
      </c>
      <c r="G3838" s="1232" t="s">
        <v>1027</v>
      </c>
      <c r="H3838" s="803" t="s">
        <v>1862</v>
      </c>
      <c r="I3838" s="804" t="s">
        <v>1833</v>
      </c>
      <c r="J3838" s="803" t="s">
        <v>1862</v>
      </c>
      <c r="K3838" s="1228" t="s">
        <v>1948</v>
      </c>
      <c r="L3838" s="1228" t="s">
        <v>1947</v>
      </c>
      <c r="M3838" s="805" t="s">
        <v>1818</v>
      </c>
      <c r="N3838" s="804" t="s">
        <v>1819</v>
      </c>
      <c r="O3838" s="806" t="s">
        <v>2115</v>
      </c>
      <c r="P3838" s="1090" t="s">
        <v>2135</v>
      </c>
      <c r="Q3838" s="1090" t="s">
        <v>2136</v>
      </c>
      <c r="R3838" s="1065" t="s">
        <v>2132</v>
      </c>
      <c r="S3838" s="807" t="s">
        <v>1850</v>
      </c>
      <c r="T3838" s="1110" t="s">
        <v>1028</v>
      </c>
    </row>
    <row r="3839" spans="1:20" s="802" customFormat="1" x14ac:dyDescent="0.25">
      <c r="B3839" s="1235"/>
      <c r="C3839" s="1240"/>
      <c r="D3839" s="1237"/>
      <c r="E3839" s="1231"/>
      <c r="F3839" s="1237"/>
      <c r="G3839" s="1233"/>
      <c r="H3839" s="808" t="s">
        <v>939</v>
      </c>
      <c r="I3839" s="808" t="s">
        <v>939</v>
      </c>
      <c r="J3839" s="808" t="s">
        <v>939</v>
      </c>
      <c r="K3839" s="1229"/>
      <c r="L3839" s="1229"/>
      <c r="M3839" s="809" t="s">
        <v>939</v>
      </c>
      <c r="N3839" s="808" t="s">
        <v>939</v>
      </c>
      <c r="O3839" s="808" t="s">
        <v>939</v>
      </c>
      <c r="P3839" s="808" t="s">
        <v>939</v>
      </c>
      <c r="Q3839" s="808" t="s">
        <v>939</v>
      </c>
      <c r="R3839" s="1066" t="s">
        <v>939</v>
      </c>
      <c r="S3839" s="810"/>
      <c r="T3839" s="1102"/>
    </row>
    <row r="3840" spans="1:20" s="828" customFormat="1" ht="14.65" customHeight="1" x14ac:dyDescent="0.25">
      <c r="A3840" s="858" t="s">
        <v>105</v>
      </c>
      <c r="B3840" s="823" t="s">
        <v>253</v>
      </c>
      <c r="C3840" s="822" t="s">
        <v>238</v>
      </c>
      <c r="D3840" s="814">
        <v>70761</v>
      </c>
      <c r="E3840" s="824">
        <v>0</v>
      </c>
      <c r="F3840" s="823" t="s">
        <v>27</v>
      </c>
      <c r="G3840" s="896" t="s">
        <v>235</v>
      </c>
      <c r="H3840" s="921"/>
      <c r="I3840" s="921">
        <v>100000000</v>
      </c>
      <c r="J3840" s="921"/>
      <c r="K3840" s="1006">
        <f t="shared" ref="K3840:K3856" si="412">M3840-L3840</f>
        <v>0</v>
      </c>
      <c r="L3840" s="871"/>
      <c r="M3840" s="871">
        <v>0</v>
      </c>
      <c r="N3840" s="871"/>
      <c r="O3840" s="871"/>
      <c r="P3840" s="871"/>
      <c r="Q3840" s="871"/>
      <c r="R3840" s="1068">
        <f>M3840-Q3840</f>
        <v>0</v>
      </c>
      <c r="S3840" s="1119"/>
      <c r="T3840" s="975"/>
    </row>
    <row r="3841" spans="1:20" s="828" customFormat="1" ht="14.65" customHeight="1" x14ac:dyDescent="0.25">
      <c r="A3841" s="858" t="s">
        <v>105</v>
      </c>
      <c r="B3841" s="890" t="s">
        <v>212</v>
      </c>
      <c r="C3841" s="822" t="s">
        <v>1100</v>
      </c>
      <c r="D3841" s="814">
        <v>70761</v>
      </c>
      <c r="E3841" s="824">
        <v>0</v>
      </c>
      <c r="F3841" s="823" t="s">
        <v>27</v>
      </c>
      <c r="G3841" s="896" t="s">
        <v>235</v>
      </c>
      <c r="H3841" s="921"/>
      <c r="I3841" s="921">
        <v>100000000</v>
      </c>
      <c r="J3841" s="921"/>
      <c r="K3841" s="1006">
        <f t="shared" si="412"/>
        <v>0</v>
      </c>
      <c r="L3841" s="871"/>
      <c r="M3841" s="871">
        <v>0</v>
      </c>
      <c r="N3841" s="871"/>
      <c r="O3841" s="871"/>
      <c r="P3841" s="871"/>
      <c r="Q3841" s="871"/>
      <c r="R3841" s="1068">
        <f t="shared" ref="R3841:R3857" si="413">M3841-Q3841</f>
        <v>0</v>
      </c>
      <c r="S3841" s="1119"/>
      <c r="T3841" s="822"/>
    </row>
    <row r="3842" spans="1:20" s="828" customFormat="1" ht="14.65" customHeight="1" x14ac:dyDescent="0.25">
      <c r="A3842" s="858" t="s">
        <v>105</v>
      </c>
      <c r="B3842" s="890" t="s">
        <v>325</v>
      </c>
      <c r="C3842" s="822" t="s">
        <v>507</v>
      </c>
      <c r="D3842" s="814">
        <v>70761</v>
      </c>
      <c r="E3842" s="824">
        <v>0</v>
      </c>
      <c r="F3842" s="823" t="s">
        <v>27</v>
      </c>
      <c r="G3842" s="896" t="s">
        <v>235</v>
      </c>
      <c r="H3842" s="921"/>
      <c r="I3842" s="921">
        <v>200000000</v>
      </c>
      <c r="J3842" s="921"/>
      <c r="K3842" s="1006">
        <f t="shared" si="412"/>
        <v>0</v>
      </c>
      <c r="L3842" s="921">
        <v>386000000</v>
      </c>
      <c r="M3842" s="921">
        <v>386000000</v>
      </c>
      <c r="N3842" s="921">
        <v>200000000</v>
      </c>
      <c r="O3842" s="921"/>
      <c r="P3842" s="921"/>
      <c r="Q3842" s="921"/>
      <c r="R3842" s="1068">
        <f t="shared" si="413"/>
        <v>386000000</v>
      </c>
      <c r="S3842" s="1119" t="s">
        <v>2062</v>
      </c>
      <c r="T3842" s="1123"/>
    </row>
    <row r="3843" spans="1:20" s="828" customFormat="1" ht="14.65" customHeight="1" x14ac:dyDescent="0.25">
      <c r="A3843" s="939" t="s">
        <v>105</v>
      </c>
      <c r="B3843" s="890" t="s">
        <v>356</v>
      </c>
      <c r="C3843" s="822" t="s">
        <v>686</v>
      </c>
      <c r="D3843" s="890">
        <v>70761</v>
      </c>
      <c r="E3843" s="824">
        <v>0</v>
      </c>
      <c r="F3843" s="823" t="s">
        <v>27</v>
      </c>
      <c r="G3843" s="896" t="s">
        <v>235</v>
      </c>
      <c r="H3843" s="921"/>
      <c r="I3843" s="921">
        <v>800000000</v>
      </c>
      <c r="J3843" s="921"/>
      <c r="K3843" s="1006">
        <f t="shared" si="412"/>
        <v>0</v>
      </c>
      <c r="L3843" s="871">
        <v>250000000</v>
      </c>
      <c r="M3843" s="871">
        <v>250000000</v>
      </c>
      <c r="N3843" s="871">
        <v>946000000</v>
      </c>
      <c r="O3843" s="871"/>
      <c r="P3843" s="871"/>
      <c r="Q3843" s="871"/>
      <c r="R3843" s="1068">
        <f t="shared" si="413"/>
        <v>250000000</v>
      </c>
      <c r="S3843" s="1119" t="s">
        <v>2061</v>
      </c>
      <c r="T3843" s="1123"/>
    </row>
    <row r="3844" spans="1:20" s="828" customFormat="1" ht="14.65" customHeight="1" x14ac:dyDescent="0.25">
      <c r="A3844" s="858" t="s">
        <v>105</v>
      </c>
      <c r="B3844" s="823" t="s">
        <v>161</v>
      </c>
      <c r="C3844" s="822" t="s">
        <v>233</v>
      </c>
      <c r="D3844" s="814">
        <v>70761</v>
      </c>
      <c r="E3844" s="824">
        <v>0</v>
      </c>
      <c r="F3844" s="823" t="s">
        <v>27</v>
      </c>
      <c r="G3844" s="896" t="s">
        <v>235</v>
      </c>
      <c r="H3844" s="921"/>
      <c r="I3844" s="921">
        <v>100000000</v>
      </c>
      <c r="J3844" s="921"/>
      <c r="K3844" s="1006">
        <f t="shared" si="412"/>
        <v>85000000</v>
      </c>
      <c r="L3844" s="871"/>
      <c r="M3844" s="871">
        <v>85000000</v>
      </c>
      <c r="N3844" s="871"/>
      <c r="O3844" s="871"/>
      <c r="P3844" s="871"/>
      <c r="Q3844" s="871"/>
      <c r="R3844" s="1068">
        <f t="shared" si="413"/>
        <v>85000000</v>
      </c>
      <c r="S3844" s="1119"/>
      <c r="T3844" s="822"/>
    </row>
    <row r="3845" spans="1:20" s="828" customFormat="1" ht="76.5" customHeight="1" x14ac:dyDescent="0.25">
      <c r="A3845" s="858" t="s">
        <v>105</v>
      </c>
      <c r="B3845" s="823" t="s">
        <v>352</v>
      </c>
      <c r="C3845" s="822" t="s">
        <v>353</v>
      </c>
      <c r="D3845" s="814">
        <v>70761</v>
      </c>
      <c r="E3845" s="824">
        <v>0</v>
      </c>
      <c r="F3845" s="823" t="s">
        <v>27</v>
      </c>
      <c r="G3845" s="896" t="s">
        <v>235</v>
      </c>
      <c r="H3845" s="921">
        <v>75370706</v>
      </c>
      <c r="I3845" s="921">
        <v>500000000</v>
      </c>
      <c r="J3845" s="921">
        <v>75370706</v>
      </c>
      <c r="K3845" s="1006">
        <f t="shared" si="412"/>
        <v>0</v>
      </c>
      <c r="L3845" s="871">
        <v>300000000</v>
      </c>
      <c r="M3845" s="871">
        <v>300000000</v>
      </c>
      <c r="N3845" s="871"/>
      <c r="O3845" s="871">
        <v>75370706</v>
      </c>
      <c r="P3845" s="871">
        <f>Q3845-O3845</f>
        <v>-0.31999999284744263</v>
      </c>
      <c r="Q3845" s="871">
        <v>75370705.680000007</v>
      </c>
      <c r="R3845" s="1068">
        <f t="shared" si="413"/>
        <v>224629294.31999999</v>
      </c>
      <c r="S3845" s="1119" t="s">
        <v>1966</v>
      </c>
      <c r="T3845" s="1138" t="s">
        <v>2192</v>
      </c>
    </row>
    <row r="3846" spans="1:20" s="828" customFormat="1" ht="72" customHeight="1" x14ac:dyDescent="0.25">
      <c r="A3846" s="939" t="s">
        <v>105</v>
      </c>
      <c r="B3846" s="890" t="s">
        <v>240</v>
      </c>
      <c r="C3846" s="822" t="s">
        <v>763</v>
      </c>
      <c r="D3846" s="890">
        <v>70761</v>
      </c>
      <c r="E3846" s="824">
        <v>0</v>
      </c>
      <c r="F3846" s="823" t="s">
        <v>27</v>
      </c>
      <c r="G3846" s="896" t="s">
        <v>235</v>
      </c>
      <c r="H3846" s="921">
        <v>56627000</v>
      </c>
      <c r="I3846" s="921">
        <v>600000000</v>
      </c>
      <c r="J3846" s="921">
        <v>56627000</v>
      </c>
      <c r="K3846" s="921">
        <f t="shared" si="412"/>
        <v>50000000</v>
      </c>
      <c r="L3846" s="871">
        <v>600000000</v>
      </c>
      <c r="M3846" s="871">
        <v>650000000</v>
      </c>
      <c r="N3846" s="871">
        <v>150000000</v>
      </c>
      <c r="O3846" s="1059">
        <v>56627000</v>
      </c>
      <c r="P3846" s="1059">
        <f>Q3846-O3846</f>
        <v>48793042.319999993</v>
      </c>
      <c r="Q3846" s="1059">
        <v>105420042.31999999</v>
      </c>
      <c r="R3846" s="1068">
        <f t="shared" si="413"/>
        <v>544579957.68000007</v>
      </c>
      <c r="S3846" s="1057" t="s">
        <v>2060</v>
      </c>
      <c r="T3846" s="1138" t="s">
        <v>2193</v>
      </c>
    </row>
    <row r="3847" spans="1:20" s="828" customFormat="1" ht="14.65" customHeight="1" x14ac:dyDescent="0.25">
      <c r="A3847" s="858" t="s">
        <v>105</v>
      </c>
      <c r="B3847" s="823" t="s">
        <v>361</v>
      </c>
      <c r="C3847" s="822" t="s">
        <v>980</v>
      </c>
      <c r="D3847" s="814">
        <v>70761</v>
      </c>
      <c r="E3847" s="824">
        <v>0</v>
      </c>
      <c r="F3847" s="823" t="s">
        <v>27</v>
      </c>
      <c r="G3847" s="896" t="s">
        <v>235</v>
      </c>
      <c r="H3847" s="921"/>
      <c r="I3847" s="921">
        <v>1000000</v>
      </c>
      <c r="J3847" s="921"/>
      <c r="K3847" s="1006">
        <f t="shared" si="412"/>
        <v>0</v>
      </c>
      <c r="L3847" s="871"/>
      <c r="M3847" s="871">
        <v>0</v>
      </c>
      <c r="N3847" s="871"/>
      <c r="O3847" s="871"/>
      <c r="P3847" s="871"/>
      <c r="Q3847" s="871"/>
      <c r="R3847" s="1068">
        <f t="shared" si="413"/>
        <v>0</v>
      </c>
      <c r="S3847" s="1119"/>
      <c r="T3847" s="822"/>
    </row>
    <row r="3848" spans="1:20" s="828" customFormat="1" ht="14.65" customHeight="1" x14ac:dyDescent="0.25">
      <c r="A3848" s="858" t="s">
        <v>105</v>
      </c>
      <c r="B3848" s="823" t="s">
        <v>206</v>
      </c>
      <c r="C3848" s="822" t="s">
        <v>1857</v>
      </c>
      <c r="D3848" s="814">
        <v>70761</v>
      </c>
      <c r="E3848" s="824">
        <v>0</v>
      </c>
      <c r="F3848" s="823" t="s">
        <v>27</v>
      </c>
      <c r="G3848" s="896" t="s">
        <v>235</v>
      </c>
      <c r="H3848" s="921"/>
      <c r="I3848" s="921">
        <v>10000000</v>
      </c>
      <c r="J3848" s="921"/>
      <c r="K3848" s="1006">
        <f t="shared" si="412"/>
        <v>0</v>
      </c>
      <c r="L3848" s="871"/>
      <c r="M3848" s="871">
        <v>0</v>
      </c>
      <c r="N3848" s="871"/>
      <c r="O3848" s="871"/>
      <c r="P3848" s="871"/>
      <c r="Q3848" s="871"/>
      <c r="R3848" s="1068">
        <f t="shared" si="413"/>
        <v>0</v>
      </c>
      <c r="S3848" s="1119"/>
      <c r="T3848" s="822"/>
    </row>
    <row r="3849" spans="1:20" s="828" customFormat="1" ht="14.65" customHeight="1" x14ac:dyDescent="0.25">
      <c r="A3849" s="858" t="s">
        <v>105</v>
      </c>
      <c r="B3849" s="823" t="s">
        <v>207</v>
      </c>
      <c r="C3849" s="822" t="s">
        <v>220</v>
      </c>
      <c r="D3849" s="814">
        <v>70761</v>
      </c>
      <c r="E3849" s="824">
        <v>0</v>
      </c>
      <c r="F3849" s="823" t="s">
        <v>27</v>
      </c>
      <c r="G3849" s="896" t="s">
        <v>235</v>
      </c>
      <c r="H3849" s="921"/>
      <c r="I3849" s="921">
        <v>10000000</v>
      </c>
      <c r="J3849" s="921"/>
      <c r="K3849" s="1006">
        <f t="shared" si="412"/>
        <v>0</v>
      </c>
      <c r="L3849" s="871"/>
      <c r="M3849" s="871">
        <v>0</v>
      </c>
      <c r="N3849" s="871"/>
      <c r="O3849" s="871"/>
      <c r="P3849" s="871"/>
      <c r="Q3849" s="871"/>
      <c r="R3849" s="1068">
        <f t="shared" si="413"/>
        <v>0</v>
      </c>
      <c r="S3849" s="1119"/>
      <c r="T3849" s="822"/>
    </row>
    <row r="3850" spans="1:20" s="828" customFormat="1" ht="14.65" customHeight="1" x14ac:dyDescent="0.25">
      <c r="A3850" s="858" t="s">
        <v>105</v>
      </c>
      <c r="B3850" s="823" t="s">
        <v>208</v>
      </c>
      <c r="C3850" s="822" t="s">
        <v>751</v>
      </c>
      <c r="D3850" s="814">
        <v>70761</v>
      </c>
      <c r="E3850" s="824">
        <v>0</v>
      </c>
      <c r="F3850" s="823" t="s">
        <v>27</v>
      </c>
      <c r="G3850" s="896" t="s">
        <v>235</v>
      </c>
      <c r="H3850" s="921"/>
      <c r="I3850" s="921">
        <v>2000000</v>
      </c>
      <c r="J3850" s="921"/>
      <c r="K3850" s="1006">
        <f t="shared" si="412"/>
        <v>0</v>
      </c>
      <c r="L3850" s="871"/>
      <c r="M3850" s="871">
        <v>0</v>
      </c>
      <c r="N3850" s="871"/>
      <c r="O3850" s="871"/>
      <c r="P3850" s="871"/>
      <c r="Q3850" s="871"/>
      <c r="R3850" s="1068">
        <f t="shared" si="413"/>
        <v>0</v>
      </c>
      <c r="S3850" s="1119"/>
      <c r="T3850" s="822"/>
    </row>
    <row r="3851" spans="1:20" s="828" customFormat="1" ht="14.65" customHeight="1" x14ac:dyDescent="0.25">
      <c r="A3851" s="858" t="s">
        <v>105</v>
      </c>
      <c r="B3851" s="890" t="s">
        <v>209</v>
      </c>
      <c r="C3851" s="822" t="s">
        <v>359</v>
      </c>
      <c r="D3851" s="814">
        <v>70761</v>
      </c>
      <c r="E3851" s="824">
        <v>0</v>
      </c>
      <c r="F3851" s="823" t="s">
        <v>27</v>
      </c>
      <c r="G3851" s="896" t="s">
        <v>235</v>
      </c>
      <c r="H3851" s="921"/>
      <c r="I3851" s="921">
        <v>2000000</v>
      </c>
      <c r="J3851" s="921"/>
      <c r="K3851" s="1006">
        <f t="shared" si="412"/>
        <v>0</v>
      </c>
      <c r="L3851" s="871"/>
      <c r="M3851" s="871">
        <v>0</v>
      </c>
      <c r="N3851" s="871"/>
      <c r="O3851" s="871"/>
      <c r="P3851" s="871"/>
      <c r="Q3851" s="871"/>
      <c r="R3851" s="1068">
        <f t="shared" si="413"/>
        <v>0</v>
      </c>
      <c r="S3851" s="1119"/>
      <c r="T3851" s="822"/>
    </row>
    <row r="3852" spans="1:20" s="828" customFormat="1" ht="14.65" customHeight="1" x14ac:dyDescent="0.25">
      <c r="A3852" s="858" t="s">
        <v>105</v>
      </c>
      <c r="B3852" s="890" t="s">
        <v>228</v>
      </c>
      <c r="C3852" s="822" t="s">
        <v>498</v>
      </c>
      <c r="D3852" s="814">
        <v>70761</v>
      </c>
      <c r="E3852" s="824">
        <v>0</v>
      </c>
      <c r="F3852" s="823" t="s">
        <v>27</v>
      </c>
      <c r="G3852" s="896" t="s">
        <v>235</v>
      </c>
      <c r="H3852" s="921"/>
      <c r="I3852" s="921">
        <v>8000000</v>
      </c>
      <c r="J3852" s="921"/>
      <c r="K3852" s="1006">
        <f t="shared" si="412"/>
        <v>0</v>
      </c>
      <c r="L3852" s="871"/>
      <c r="M3852" s="871">
        <v>0</v>
      </c>
      <c r="N3852" s="871"/>
      <c r="O3852" s="871"/>
      <c r="P3852" s="871"/>
      <c r="Q3852" s="871"/>
      <c r="R3852" s="1068">
        <f t="shared" si="413"/>
        <v>0</v>
      </c>
      <c r="S3852" s="1119"/>
      <c r="T3852" s="822"/>
    </row>
    <row r="3853" spans="1:20" s="828" customFormat="1" ht="14.65" customHeight="1" x14ac:dyDescent="0.25">
      <c r="A3853" s="858" t="s">
        <v>105</v>
      </c>
      <c r="B3853" s="890" t="s">
        <v>231</v>
      </c>
      <c r="C3853" s="822" t="s">
        <v>229</v>
      </c>
      <c r="D3853" s="814">
        <v>70761</v>
      </c>
      <c r="E3853" s="824">
        <v>0</v>
      </c>
      <c r="F3853" s="823" t="s">
        <v>27</v>
      </c>
      <c r="G3853" s="896" t="s">
        <v>235</v>
      </c>
      <c r="H3853" s="921"/>
      <c r="I3853" s="921">
        <v>5000000</v>
      </c>
      <c r="J3853" s="921"/>
      <c r="K3853" s="1006">
        <f t="shared" si="412"/>
        <v>0</v>
      </c>
      <c r="L3853" s="871"/>
      <c r="M3853" s="871">
        <v>0</v>
      </c>
      <c r="N3853" s="871"/>
      <c r="O3853" s="871"/>
      <c r="P3853" s="871"/>
      <c r="Q3853" s="871"/>
      <c r="R3853" s="1068">
        <f t="shared" si="413"/>
        <v>0</v>
      </c>
      <c r="S3853" s="1119"/>
      <c r="T3853" s="822"/>
    </row>
    <row r="3854" spans="1:20" s="828" customFormat="1" ht="14.65" customHeight="1" x14ac:dyDescent="0.25">
      <c r="A3854" s="858" t="s">
        <v>105</v>
      </c>
      <c r="B3854" s="890" t="s">
        <v>452</v>
      </c>
      <c r="C3854" s="822" t="s">
        <v>355</v>
      </c>
      <c r="D3854" s="814">
        <v>70761</v>
      </c>
      <c r="E3854" s="824">
        <v>0</v>
      </c>
      <c r="F3854" s="823" t="s">
        <v>27</v>
      </c>
      <c r="G3854" s="896" t="s">
        <v>235</v>
      </c>
      <c r="H3854" s="921"/>
      <c r="I3854" s="921">
        <v>350000000</v>
      </c>
      <c r="J3854" s="921"/>
      <c r="K3854" s="1006">
        <f t="shared" si="412"/>
        <v>0</v>
      </c>
      <c r="L3854" s="871">
        <v>50000000</v>
      </c>
      <c r="M3854" s="871">
        <v>50000000</v>
      </c>
      <c r="N3854" s="871">
        <v>50000000</v>
      </c>
      <c r="O3854" s="871"/>
      <c r="P3854" s="871"/>
      <c r="Q3854" s="871"/>
      <c r="R3854" s="1068">
        <f t="shared" si="413"/>
        <v>50000000</v>
      </c>
      <c r="S3854" s="1119" t="s">
        <v>2058</v>
      </c>
      <c r="T3854" s="1123"/>
    </row>
    <row r="3855" spans="1:20" s="828" customFormat="1" ht="14.65" customHeight="1" x14ac:dyDescent="0.25">
      <c r="A3855" s="858" t="s">
        <v>105</v>
      </c>
      <c r="B3855" s="890" t="s">
        <v>469</v>
      </c>
      <c r="C3855" s="822" t="s">
        <v>162</v>
      </c>
      <c r="D3855" s="814">
        <v>70761</v>
      </c>
      <c r="E3855" s="824">
        <v>0</v>
      </c>
      <c r="F3855" s="823" t="s">
        <v>27</v>
      </c>
      <c r="G3855" s="896" t="s">
        <v>235</v>
      </c>
      <c r="H3855" s="921"/>
      <c r="I3855" s="921">
        <v>30000000</v>
      </c>
      <c r="J3855" s="921"/>
      <c r="K3855" s="1006">
        <f t="shared" si="412"/>
        <v>0</v>
      </c>
      <c r="L3855" s="871"/>
      <c r="M3855" s="871">
        <v>0</v>
      </c>
      <c r="N3855" s="871"/>
      <c r="O3855" s="871"/>
      <c r="P3855" s="871"/>
      <c r="Q3855" s="871"/>
      <c r="R3855" s="1068">
        <f t="shared" si="413"/>
        <v>0</v>
      </c>
      <c r="S3855" s="1119"/>
      <c r="T3855" s="822"/>
    </row>
    <row r="3856" spans="1:20" s="828" customFormat="1" ht="30.75" customHeight="1" x14ac:dyDescent="0.25">
      <c r="A3856" s="858" t="s">
        <v>105</v>
      </c>
      <c r="B3856" s="890" t="s">
        <v>467</v>
      </c>
      <c r="C3856" s="822" t="s">
        <v>163</v>
      </c>
      <c r="D3856" s="814">
        <v>70761</v>
      </c>
      <c r="E3856" s="824">
        <v>0</v>
      </c>
      <c r="F3856" s="823" t="s">
        <v>27</v>
      </c>
      <c r="G3856" s="896" t="s">
        <v>235</v>
      </c>
      <c r="H3856" s="921">
        <v>14000000</v>
      </c>
      <c r="I3856" s="921">
        <v>40000000</v>
      </c>
      <c r="J3856" s="921">
        <v>14000000</v>
      </c>
      <c r="K3856" s="1006">
        <f t="shared" si="412"/>
        <v>0</v>
      </c>
      <c r="L3856" s="871">
        <v>107000000</v>
      </c>
      <c r="M3856" s="871">
        <v>107000000</v>
      </c>
      <c r="N3856" s="871">
        <v>247000000</v>
      </c>
      <c r="O3856" s="871">
        <v>16000000</v>
      </c>
      <c r="P3856" s="871">
        <f>Q3856-O3856</f>
        <v>6000000</v>
      </c>
      <c r="Q3856" s="871">
        <v>22000000</v>
      </c>
      <c r="R3856" s="1068">
        <f t="shared" si="413"/>
        <v>85000000</v>
      </c>
      <c r="S3856" s="1119" t="s">
        <v>2059</v>
      </c>
      <c r="T3856" s="1131" t="s">
        <v>2194</v>
      </c>
    </row>
    <row r="3857" spans="1:20" s="828" customFormat="1" ht="14.65" customHeight="1" x14ac:dyDescent="0.25">
      <c r="A3857" s="858" t="s">
        <v>105</v>
      </c>
      <c r="B3857" s="887"/>
      <c r="C3857" s="833" t="s">
        <v>26</v>
      </c>
      <c r="D3857" s="887"/>
      <c r="E3857" s="897"/>
      <c r="F3857" s="887"/>
      <c r="G3857" s="898"/>
      <c r="H3857" s="988">
        <f t="shared" ref="H3857:Q3857" si="414">SUM(H3840:H3856)</f>
        <v>145997706</v>
      </c>
      <c r="I3857" s="988">
        <f t="shared" si="414"/>
        <v>2858000000</v>
      </c>
      <c r="J3857" s="988">
        <f t="shared" si="414"/>
        <v>145997706</v>
      </c>
      <c r="K3857" s="988">
        <f t="shared" si="414"/>
        <v>135000000</v>
      </c>
      <c r="L3857" s="768">
        <f t="shared" si="414"/>
        <v>1693000000</v>
      </c>
      <c r="M3857" s="768">
        <f t="shared" si="414"/>
        <v>1828000000</v>
      </c>
      <c r="N3857" s="768">
        <f t="shared" si="414"/>
        <v>1593000000</v>
      </c>
      <c r="O3857" s="899">
        <f t="shared" si="414"/>
        <v>147997706</v>
      </c>
      <c r="P3857" s="899">
        <f t="shared" si="414"/>
        <v>54793042</v>
      </c>
      <c r="Q3857" s="899">
        <f t="shared" si="414"/>
        <v>202790748</v>
      </c>
      <c r="R3857" s="1093">
        <f t="shared" si="413"/>
        <v>1625209252</v>
      </c>
      <c r="S3857" s="1135"/>
      <c r="T3857" s="1003"/>
    </row>
    <row r="3858" spans="1:20" s="828" customFormat="1" x14ac:dyDescent="0.25">
      <c r="A3858" s="858"/>
      <c r="B3858" s="888"/>
      <c r="C3858" s="842"/>
      <c r="D3858" s="888"/>
      <c r="E3858" s="902"/>
      <c r="F3858" s="888"/>
      <c r="G3858" s="903"/>
      <c r="H3858" s="915"/>
      <c r="I3858" s="915"/>
      <c r="J3858" s="915"/>
      <c r="K3858" s="915"/>
      <c r="L3858" s="771"/>
      <c r="M3858" s="771"/>
      <c r="N3858" s="771"/>
      <c r="O3858" s="771"/>
      <c r="P3858" s="771"/>
      <c r="Q3858" s="771"/>
      <c r="R3858" s="1075"/>
      <c r="S3858" s="904"/>
    </row>
    <row r="3859" spans="1:20" s="828" customFormat="1" x14ac:dyDescent="0.25">
      <c r="A3859" s="858"/>
      <c r="B3859" s="888"/>
      <c r="C3859" s="842"/>
      <c r="D3859" s="888"/>
      <c r="E3859" s="902"/>
      <c r="F3859" s="888"/>
      <c r="G3859" s="903"/>
      <c r="H3859" s="915"/>
      <c r="I3859" s="915"/>
      <c r="J3859" s="915"/>
      <c r="K3859" s="915"/>
      <c r="L3859" s="771"/>
      <c r="M3859" s="771"/>
      <c r="N3859" s="771"/>
      <c r="O3859" s="771"/>
      <c r="P3859" s="771"/>
      <c r="Q3859" s="771"/>
      <c r="R3859" s="1075"/>
      <c r="S3859" s="904"/>
    </row>
    <row r="3860" spans="1:20" s="828" customFormat="1" x14ac:dyDescent="0.25">
      <c r="A3860" s="858"/>
      <c r="B3860" s="888"/>
      <c r="C3860" s="842"/>
      <c r="D3860" s="888"/>
      <c r="E3860" s="902"/>
      <c r="F3860" s="888"/>
      <c r="G3860" s="903"/>
      <c r="H3860" s="915"/>
      <c r="I3860" s="915"/>
      <c r="J3860" s="915"/>
      <c r="K3860" s="915"/>
      <c r="L3860" s="771"/>
      <c r="M3860" s="771"/>
      <c r="N3860" s="771"/>
      <c r="O3860" s="771"/>
      <c r="P3860" s="771"/>
      <c r="Q3860" s="771"/>
      <c r="R3860" s="1075"/>
      <c r="S3860" s="904"/>
    </row>
    <row r="3861" spans="1:20" s="828" customFormat="1" x14ac:dyDescent="0.25">
      <c r="A3861" s="858"/>
      <c r="B3861" s="888"/>
      <c r="C3861" s="842"/>
      <c r="D3861" s="888"/>
      <c r="E3861" s="902"/>
      <c r="F3861" s="888"/>
      <c r="G3861" s="903"/>
      <c r="H3861" s="1100"/>
      <c r="I3861" s="1100"/>
      <c r="J3861" s="1100"/>
      <c r="K3861" s="1100"/>
      <c r="L3861" s="771"/>
      <c r="M3861" s="771"/>
      <c r="N3861" s="771"/>
      <c r="O3861" s="771"/>
      <c r="P3861" s="771"/>
      <c r="Q3861" s="771"/>
      <c r="R3861" s="1075"/>
      <c r="S3861" s="904"/>
    </row>
    <row r="3862" spans="1:20" s="828" customFormat="1" x14ac:dyDescent="0.25">
      <c r="A3862" s="858"/>
      <c r="B3862" s="888"/>
      <c r="C3862" s="842"/>
      <c r="D3862" s="888"/>
      <c r="E3862" s="902"/>
      <c r="F3862" s="888"/>
      <c r="G3862" s="903"/>
      <c r="H3862" s="1100"/>
      <c r="I3862" s="1100"/>
      <c r="J3862" s="1100"/>
      <c r="K3862" s="1100"/>
      <c r="L3862" s="771"/>
      <c r="M3862" s="771"/>
      <c r="N3862" s="771"/>
      <c r="O3862" s="771"/>
      <c r="P3862" s="771"/>
      <c r="Q3862" s="771"/>
      <c r="R3862" s="1075"/>
      <c r="S3862" s="904"/>
    </row>
    <row r="3863" spans="1:20" x14ac:dyDescent="0.25">
      <c r="B3863" s="1238" t="s">
        <v>2128</v>
      </c>
      <c r="C3863" s="1238"/>
      <c r="D3863" s="1238"/>
      <c r="E3863" s="1238"/>
      <c r="F3863" s="1238"/>
      <c r="G3863" s="1238"/>
      <c r="H3863" s="1238"/>
      <c r="I3863" s="1238"/>
      <c r="J3863" s="1238"/>
      <c r="K3863" s="1238"/>
      <c r="L3863" s="1238"/>
      <c r="M3863" s="1238"/>
      <c r="N3863" s="1238"/>
      <c r="O3863" s="1238"/>
      <c r="P3863" s="1238"/>
      <c r="Q3863" s="1238"/>
      <c r="R3863" s="1238"/>
      <c r="S3863" s="1238"/>
    </row>
    <row r="3864" spans="1:20" x14ac:dyDescent="0.25">
      <c r="B3864" s="881" t="s">
        <v>1648</v>
      </c>
      <c r="C3864" s="882"/>
      <c r="D3864" s="883"/>
      <c r="E3864" s="883"/>
      <c r="F3864" s="883"/>
      <c r="G3864" s="883"/>
      <c r="H3864" s="884"/>
      <c r="I3864" s="884"/>
      <c r="J3864" s="884"/>
      <c r="K3864" s="884"/>
      <c r="L3864" s="884"/>
      <c r="M3864" s="885"/>
      <c r="N3864" s="884"/>
      <c r="O3864" s="884"/>
      <c r="P3864" s="884"/>
      <c r="Q3864" s="884"/>
      <c r="R3864" s="1074"/>
      <c r="S3864" s="886"/>
    </row>
    <row r="3865" spans="1:20" s="802" customFormat="1" ht="30" x14ac:dyDescent="0.25">
      <c r="B3865" s="1234" t="s">
        <v>970</v>
      </c>
      <c r="C3865" s="1239" t="s">
        <v>938</v>
      </c>
      <c r="D3865" s="1236" t="s">
        <v>1024</v>
      </c>
      <c r="E3865" s="1230" t="s">
        <v>1025</v>
      </c>
      <c r="F3865" s="1236" t="s">
        <v>1026</v>
      </c>
      <c r="G3865" s="1232" t="s">
        <v>1027</v>
      </c>
      <c r="H3865" s="803" t="s">
        <v>1862</v>
      </c>
      <c r="I3865" s="804" t="s">
        <v>1833</v>
      </c>
      <c r="J3865" s="803" t="s">
        <v>1862</v>
      </c>
      <c r="K3865" s="1228" t="s">
        <v>1948</v>
      </c>
      <c r="L3865" s="1228" t="s">
        <v>1947</v>
      </c>
      <c r="M3865" s="805" t="s">
        <v>1818</v>
      </c>
      <c r="N3865" s="1228" t="s">
        <v>1819</v>
      </c>
      <c r="O3865" s="806" t="s">
        <v>2115</v>
      </c>
      <c r="P3865" s="1090" t="s">
        <v>2135</v>
      </c>
      <c r="Q3865" s="1090" t="s">
        <v>2136</v>
      </c>
      <c r="R3865" s="1065" t="s">
        <v>2132</v>
      </c>
      <c r="S3865" s="807" t="s">
        <v>1850</v>
      </c>
      <c r="T3865" s="1110" t="s">
        <v>1028</v>
      </c>
    </row>
    <row r="3866" spans="1:20" s="802" customFormat="1" x14ac:dyDescent="0.25">
      <c r="B3866" s="1235"/>
      <c r="C3866" s="1240"/>
      <c r="D3866" s="1237"/>
      <c r="E3866" s="1231"/>
      <c r="F3866" s="1237"/>
      <c r="G3866" s="1233"/>
      <c r="H3866" s="808"/>
      <c r="I3866" s="808" t="s">
        <v>939</v>
      </c>
      <c r="J3866" s="808"/>
      <c r="K3866" s="1229"/>
      <c r="L3866" s="1229"/>
      <c r="M3866" s="809" t="s">
        <v>939</v>
      </c>
      <c r="N3866" s="1229"/>
      <c r="O3866" s="808" t="s">
        <v>939</v>
      </c>
      <c r="P3866" s="808" t="s">
        <v>939</v>
      </c>
      <c r="Q3866" s="808" t="s">
        <v>939</v>
      </c>
      <c r="R3866" s="1066" t="s">
        <v>939</v>
      </c>
      <c r="S3866" s="810"/>
      <c r="T3866" s="1102"/>
    </row>
    <row r="3867" spans="1:20" x14ac:dyDescent="0.25">
      <c r="A3867" s="858" t="s">
        <v>110</v>
      </c>
      <c r="B3867" s="812" t="s">
        <v>2</v>
      </c>
      <c r="C3867" s="822" t="s">
        <v>60</v>
      </c>
      <c r="D3867" s="829">
        <v>70751</v>
      </c>
      <c r="E3867" s="824">
        <v>0</v>
      </c>
      <c r="F3867" s="816" t="s">
        <v>27</v>
      </c>
      <c r="G3867" s="817" t="s">
        <v>266</v>
      </c>
      <c r="H3867" s="1006"/>
      <c r="I3867" s="1006">
        <v>150000</v>
      </c>
      <c r="J3867" s="1006"/>
      <c r="K3867" s="1006">
        <f t="shared" ref="K3867:K3871" si="415">M3867-L3867</f>
        <v>50000</v>
      </c>
      <c r="L3867" s="830"/>
      <c r="M3867" s="826">
        <v>50000</v>
      </c>
      <c r="N3867" s="830"/>
      <c r="O3867" s="830"/>
      <c r="P3867" s="830"/>
      <c r="Q3867" s="830"/>
      <c r="R3867" s="1068">
        <v>0</v>
      </c>
      <c r="S3867" s="820"/>
      <c r="T3867" s="1117"/>
    </row>
    <row r="3868" spans="1:20" x14ac:dyDescent="0.25">
      <c r="A3868" s="858" t="s">
        <v>110</v>
      </c>
      <c r="B3868" s="812" t="s">
        <v>3</v>
      </c>
      <c r="C3868" s="822" t="s">
        <v>4</v>
      </c>
      <c r="D3868" s="829">
        <v>70751</v>
      </c>
      <c r="E3868" s="907">
        <v>0</v>
      </c>
      <c r="F3868" s="816" t="s">
        <v>27</v>
      </c>
      <c r="G3868" s="817" t="s">
        <v>266</v>
      </c>
      <c r="H3868" s="1006"/>
      <c r="I3868" s="1006">
        <v>110000</v>
      </c>
      <c r="J3868" s="1006"/>
      <c r="K3868" s="1006">
        <f t="shared" si="415"/>
        <v>110000</v>
      </c>
      <c r="L3868" s="830"/>
      <c r="M3868" s="826">
        <v>110000</v>
      </c>
      <c r="N3868" s="830"/>
      <c r="O3868" s="830"/>
      <c r="P3868" s="830"/>
      <c r="Q3868" s="830"/>
      <c r="R3868" s="1068">
        <v>0</v>
      </c>
      <c r="S3868" s="820"/>
      <c r="T3868" s="1104"/>
    </row>
    <row r="3869" spans="1:20" x14ac:dyDescent="0.25">
      <c r="A3869" s="858" t="s">
        <v>110</v>
      </c>
      <c r="B3869" s="812" t="s">
        <v>32</v>
      </c>
      <c r="C3869" s="822" t="s">
        <v>33</v>
      </c>
      <c r="D3869" s="829">
        <v>70751</v>
      </c>
      <c r="E3869" s="907">
        <v>0</v>
      </c>
      <c r="F3869" s="816" t="s">
        <v>27</v>
      </c>
      <c r="G3869" s="817" t="s">
        <v>266</v>
      </c>
      <c r="H3869" s="1006"/>
      <c r="I3869" s="1006">
        <v>90000</v>
      </c>
      <c r="J3869" s="1006"/>
      <c r="K3869" s="1006">
        <f t="shared" si="415"/>
        <v>90000</v>
      </c>
      <c r="L3869" s="830"/>
      <c r="M3869" s="826">
        <v>90000</v>
      </c>
      <c r="N3869" s="830"/>
      <c r="O3869" s="830"/>
      <c r="P3869" s="830"/>
      <c r="Q3869" s="830"/>
      <c r="R3869" s="1068">
        <v>0</v>
      </c>
      <c r="S3869" s="820"/>
      <c r="T3869" s="1104"/>
    </row>
    <row r="3870" spans="1:20" x14ac:dyDescent="0.25">
      <c r="A3870" s="858" t="s">
        <v>110</v>
      </c>
      <c r="B3870" s="812" t="s">
        <v>7</v>
      </c>
      <c r="C3870" s="822" t="s">
        <v>8</v>
      </c>
      <c r="D3870" s="829">
        <v>70751</v>
      </c>
      <c r="E3870" s="907">
        <v>0</v>
      </c>
      <c r="F3870" s="816" t="s">
        <v>27</v>
      </c>
      <c r="G3870" s="817" t="s">
        <v>266</v>
      </c>
      <c r="H3870" s="1006"/>
      <c r="I3870" s="1006">
        <v>150000</v>
      </c>
      <c r="J3870" s="1006"/>
      <c r="K3870" s="1006">
        <f t="shared" si="415"/>
        <v>50000</v>
      </c>
      <c r="L3870" s="830"/>
      <c r="M3870" s="826">
        <v>50000</v>
      </c>
      <c r="N3870" s="830"/>
      <c r="O3870" s="830"/>
      <c r="P3870" s="830"/>
      <c r="Q3870" s="830"/>
      <c r="R3870" s="1068">
        <v>0</v>
      </c>
      <c r="S3870" s="820"/>
      <c r="T3870" s="1104"/>
    </row>
    <row r="3871" spans="1:20" x14ac:dyDescent="0.25">
      <c r="A3871" s="858" t="s">
        <v>110</v>
      </c>
      <c r="B3871" s="812" t="s">
        <v>9</v>
      </c>
      <c r="C3871" s="822" t="s">
        <v>10</v>
      </c>
      <c r="D3871" s="829">
        <v>70751</v>
      </c>
      <c r="E3871" s="907">
        <v>0</v>
      </c>
      <c r="F3871" s="816" t="s">
        <v>27</v>
      </c>
      <c r="G3871" s="817" t="s">
        <v>266</v>
      </c>
      <c r="H3871" s="1006"/>
      <c r="I3871" s="1006">
        <v>100000</v>
      </c>
      <c r="J3871" s="1006"/>
      <c r="K3871" s="1006">
        <f t="shared" si="415"/>
        <v>50000</v>
      </c>
      <c r="L3871" s="830"/>
      <c r="M3871" s="826">
        <v>50000</v>
      </c>
      <c r="N3871" s="830"/>
      <c r="O3871" s="830"/>
      <c r="P3871" s="830"/>
      <c r="Q3871" s="830"/>
      <c r="R3871" s="1068">
        <v>0</v>
      </c>
      <c r="S3871" s="820"/>
      <c r="T3871" s="1104"/>
    </row>
    <row r="3872" spans="1:20" x14ac:dyDescent="0.25">
      <c r="A3872" s="858" t="s">
        <v>110</v>
      </c>
      <c r="B3872" s="860"/>
      <c r="C3872" s="833" t="s">
        <v>312</v>
      </c>
      <c r="D3872" s="861"/>
      <c r="E3872" s="862"/>
      <c r="F3872" s="863"/>
      <c r="G3872" s="916"/>
      <c r="H3872" s="992">
        <v>175000</v>
      </c>
      <c r="I3872" s="992">
        <f>SUM(I3867:I3871)</f>
        <v>600000</v>
      </c>
      <c r="J3872" s="992">
        <v>175000</v>
      </c>
      <c r="K3872" s="992">
        <f>SUM(K3867:K3871)</f>
        <v>350000</v>
      </c>
      <c r="L3872" s="837"/>
      <c r="M3872" s="838">
        <f>SUM(M3867:M3871)</f>
        <v>350000</v>
      </c>
      <c r="N3872" s="837"/>
      <c r="O3872" s="839">
        <v>200000</v>
      </c>
      <c r="P3872" s="839">
        <f>Q3872-O3872</f>
        <v>75000</v>
      </c>
      <c r="Q3872" s="839">
        <v>275000</v>
      </c>
      <c r="R3872" s="1069">
        <f>M3872-Q3872</f>
        <v>75000</v>
      </c>
      <c r="S3872" s="840"/>
      <c r="T3872" s="1106"/>
    </row>
    <row r="3873" spans="1:20" s="828" customFormat="1" x14ac:dyDescent="0.25">
      <c r="B3873" s="656"/>
      <c r="C3873" s="1058"/>
      <c r="D3873" s="888"/>
      <c r="E3873" s="902"/>
      <c r="F3873" s="888"/>
      <c r="G3873" s="903"/>
      <c r="H3873" s="924"/>
      <c r="I3873" s="924"/>
      <c r="J3873" s="924"/>
      <c r="K3873" s="924"/>
      <c r="L3873" s="771"/>
      <c r="M3873" s="771"/>
      <c r="N3873" s="771"/>
      <c r="O3873" s="771"/>
      <c r="P3873" s="771"/>
      <c r="Q3873" s="771"/>
      <c r="R3873" s="1075"/>
      <c r="S3873" s="904"/>
    </row>
    <row r="3874" spans="1:20" s="828" customFormat="1" x14ac:dyDescent="0.25">
      <c r="B3874" s="656"/>
      <c r="C3874" s="1058"/>
      <c r="D3874" s="888"/>
      <c r="E3874" s="902"/>
      <c r="F3874" s="888"/>
      <c r="G3874" s="903"/>
      <c r="H3874" s="924"/>
      <c r="I3874" s="924"/>
      <c r="J3874" s="924"/>
      <c r="K3874" s="924"/>
      <c r="L3874" s="771"/>
      <c r="M3874" s="771"/>
      <c r="N3874" s="771"/>
      <c r="O3874" s="771"/>
      <c r="P3874" s="771"/>
      <c r="Q3874" s="771"/>
      <c r="R3874" s="1075"/>
      <c r="S3874" s="904"/>
    </row>
    <row r="3875" spans="1:20" x14ac:dyDescent="0.25">
      <c r="B3875" s="1238" t="s">
        <v>2128</v>
      </c>
      <c r="C3875" s="1238"/>
      <c r="D3875" s="1238"/>
      <c r="E3875" s="1238"/>
      <c r="F3875" s="1238"/>
      <c r="G3875" s="1238"/>
      <c r="H3875" s="1238"/>
      <c r="I3875" s="1238"/>
      <c r="J3875" s="1238"/>
      <c r="K3875" s="1238"/>
      <c r="L3875" s="1238"/>
      <c r="M3875" s="1238"/>
      <c r="N3875" s="1238"/>
      <c r="O3875" s="1238"/>
      <c r="P3875" s="1238"/>
      <c r="Q3875" s="1238"/>
      <c r="R3875" s="1238"/>
      <c r="S3875" s="1238"/>
    </row>
    <row r="3876" spans="1:20" x14ac:dyDescent="0.25">
      <c r="B3876" s="881" t="s">
        <v>1649</v>
      </c>
      <c r="C3876" s="882"/>
      <c r="D3876" s="883"/>
      <c r="E3876" s="883"/>
      <c r="F3876" s="883"/>
      <c r="G3876" s="883"/>
      <c r="H3876" s="884"/>
      <c r="I3876" s="884"/>
      <c r="J3876" s="884"/>
      <c r="K3876" s="884"/>
      <c r="L3876" s="884"/>
      <c r="M3876" s="885"/>
      <c r="N3876" s="884"/>
      <c r="O3876" s="884"/>
      <c r="P3876" s="884"/>
      <c r="Q3876" s="884"/>
      <c r="R3876" s="1074"/>
      <c r="S3876" s="886"/>
    </row>
    <row r="3877" spans="1:20" s="802" customFormat="1" ht="30" x14ac:dyDescent="0.25">
      <c r="B3877" s="1234" t="s">
        <v>970</v>
      </c>
      <c r="C3877" s="1239" t="s">
        <v>938</v>
      </c>
      <c r="D3877" s="1236" t="s">
        <v>1024</v>
      </c>
      <c r="E3877" s="1230" t="s">
        <v>1025</v>
      </c>
      <c r="F3877" s="1236" t="s">
        <v>1026</v>
      </c>
      <c r="G3877" s="1232" t="s">
        <v>1027</v>
      </c>
      <c r="H3877" s="803" t="s">
        <v>1862</v>
      </c>
      <c r="I3877" s="804" t="s">
        <v>1833</v>
      </c>
      <c r="J3877" s="803" t="s">
        <v>1862</v>
      </c>
      <c r="K3877" s="1228" t="s">
        <v>1948</v>
      </c>
      <c r="L3877" s="1228" t="s">
        <v>1947</v>
      </c>
      <c r="M3877" s="805" t="s">
        <v>1818</v>
      </c>
      <c r="N3877" s="1228" t="s">
        <v>1819</v>
      </c>
      <c r="O3877" s="806" t="s">
        <v>2115</v>
      </c>
      <c r="P3877" s="1090" t="s">
        <v>2135</v>
      </c>
      <c r="Q3877" s="1090" t="s">
        <v>2136</v>
      </c>
      <c r="R3877" s="1065" t="s">
        <v>2132</v>
      </c>
      <c r="S3877" s="807" t="s">
        <v>1850</v>
      </c>
      <c r="T3877" s="1110" t="s">
        <v>1028</v>
      </c>
    </row>
    <row r="3878" spans="1:20" s="802" customFormat="1" x14ac:dyDescent="0.25">
      <c r="B3878" s="1235"/>
      <c r="C3878" s="1240"/>
      <c r="D3878" s="1237"/>
      <c r="E3878" s="1231"/>
      <c r="F3878" s="1237"/>
      <c r="G3878" s="1233"/>
      <c r="H3878" s="808"/>
      <c r="I3878" s="808" t="s">
        <v>939</v>
      </c>
      <c r="J3878" s="808"/>
      <c r="K3878" s="1229"/>
      <c r="L3878" s="1229"/>
      <c r="M3878" s="809" t="s">
        <v>939</v>
      </c>
      <c r="N3878" s="1229"/>
      <c r="O3878" s="808" t="s">
        <v>939</v>
      </c>
      <c r="P3878" s="808" t="s">
        <v>939</v>
      </c>
      <c r="Q3878" s="808" t="s">
        <v>939</v>
      </c>
      <c r="R3878" s="1066" t="s">
        <v>939</v>
      </c>
      <c r="S3878" s="810"/>
      <c r="T3878" s="1102"/>
    </row>
    <row r="3879" spans="1:20" x14ac:dyDescent="0.25">
      <c r="A3879" s="858" t="s">
        <v>111</v>
      </c>
      <c r="B3879" s="812" t="s">
        <v>2</v>
      </c>
      <c r="C3879" s="822" t="s">
        <v>60</v>
      </c>
      <c r="D3879" s="829">
        <v>70741</v>
      </c>
      <c r="E3879" s="824">
        <v>0</v>
      </c>
      <c r="F3879" s="816" t="s">
        <v>27</v>
      </c>
      <c r="G3879" s="817" t="s">
        <v>266</v>
      </c>
      <c r="H3879" s="1006"/>
      <c r="I3879" s="1006">
        <v>150000</v>
      </c>
      <c r="J3879" s="1006"/>
      <c r="K3879" s="1006">
        <f t="shared" ref="K3879:K3883" si="416">M3879-L3879</f>
        <v>50000</v>
      </c>
      <c r="L3879" s="830"/>
      <c r="M3879" s="826">
        <v>50000</v>
      </c>
      <c r="N3879" s="830"/>
      <c r="O3879" s="830"/>
      <c r="P3879" s="830"/>
      <c r="Q3879" s="830"/>
      <c r="R3879" s="1068"/>
      <c r="S3879" s="820"/>
      <c r="T3879" s="1117"/>
    </row>
    <row r="3880" spans="1:20" x14ac:dyDescent="0.25">
      <c r="A3880" s="858" t="s">
        <v>111</v>
      </c>
      <c r="B3880" s="812" t="s">
        <v>3</v>
      </c>
      <c r="C3880" s="822" t="s">
        <v>4</v>
      </c>
      <c r="D3880" s="829">
        <v>70741</v>
      </c>
      <c r="E3880" s="907">
        <v>0</v>
      </c>
      <c r="F3880" s="816" t="s">
        <v>27</v>
      </c>
      <c r="G3880" s="817" t="s">
        <v>266</v>
      </c>
      <c r="H3880" s="1006"/>
      <c r="I3880" s="1006">
        <v>110000</v>
      </c>
      <c r="J3880" s="1006"/>
      <c r="K3880" s="1006">
        <f t="shared" si="416"/>
        <v>110000</v>
      </c>
      <c r="L3880" s="830"/>
      <c r="M3880" s="826">
        <v>110000</v>
      </c>
      <c r="N3880" s="830"/>
      <c r="O3880" s="830"/>
      <c r="P3880" s="830"/>
      <c r="Q3880" s="830"/>
      <c r="R3880" s="1068"/>
      <c r="S3880" s="820"/>
      <c r="T3880" s="1104"/>
    </row>
    <row r="3881" spans="1:20" x14ac:dyDescent="0.25">
      <c r="A3881" s="858" t="s">
        <v>111</v>
      </c>
      <c r="B3881" s="812" t="s">
        <v>32</v>
      </c>
      <c r="C3881" s="822" t="s">
        <v>33</v>
      </c>
      <c r="D3881" s="829">
        <v>70741</v>
      </c>
      <c r="E3881" s="907">
        <v>0</v>
      </c>
      <c r="F3881" s="816" t="s">
        <v>27</v>
      </c>
      <c r="G3881" s="817" t="s">
        <v>266</v>
      </c>
      <c r="H3881" s="1006"/>
      <c r="I3881" s="1006">
        <v>90000</v>
      </c>
      <c r="J3881" s="1006"/>
      <c r="K3881" s="1006">
        <f t="shared" si="416"/>
        <v>90000</v>
      </c>
      <c r="L3881" s="830"/>
      <c r="M3881" s="826">
        <v>90000</v>
      </c>
      <c r="N3881" s="830"/>
      <c r="O3881" s="830"/>
      <c r="P3881" s="830"/>
      <c r="Q3881" s="830"/>
      <c r="R3881" s="1068"/>
      <c r="S3881" s="820"/>
      <c r="T3881" s="1104"/>
    </row>
    <row r="3882" spans="1:20" x14ac:dyDescent="0.25">
      <c r="A3882" s="858" t="s">
        <v>111</v>
      </c>
      <c r="B3882" s="812" t="s">
        <v>7</v>
      </c>
      <c r="C3882" s="822" t="s">
        <v>8</v>
      </c>
      <c r="D3882" s="829">
        <v>70741</v>
      </c>
      <c r="E3882" s="907">
        <v>0</v>
      </c>
      <c r="F3882" s="816" t="s">
        <v>27</v>
      </c>
      <c r="G3882" s="817" t="s">
        <v>266</v>
      </c>
      <c r="H3882" s="1006"/>
      <c r="I3882" s="1006">
        <v>150000</v>
      </c>
      <c r="J3882" s="1006"/>
      <c r="K3882" s="1006">
        <f t="shared" si="416"/>
        <v>50000</v>
      </c>
      <c r="L3882" s="830"/>
      <c r="M3882" s="826">
        <v>50000</v>
      </c>
      <c r="N3882" s="830"/>
      <c r="O3882" s="830"/>
      <c r="P3882" s="830"/>
      <c r="Q3882" s="830"/>
      <c r="R3882" s="1068"/>
      <c r="S3882" s="820"/>
      <c r="T3882" s="1104"/>
    </row>
    <row r="3883" spans="1:20" x14ac:dyDescent="0.25">
      <c r="A3883" s="858" t="s">
        <v>111</v>
      </c>
      <c r="B3883" s="812" t="s">
        <v>9</v>
      </c>
      <c r="C3883" s="822" t="s">
        <v>10</v>
      </c>
      <c r="D3883" s="829">
        <v>70741</v>
      </c>
      <c r="E3883" s="907">
        <v>0</v>
      </c>
      <c r="F3883" s="816" t="s">
        <v>27</v>
      </c>
      <c r="G3883" s="817" t="s">
        <v>266</v>
      </c>
      <c r="H3883" s="1006"/>
      <c r="I3883" s="1006">
        <v>100000</v>
      </c>
      <c r="J3883" s="1006"/>
      <c r="K3883" s="1006">
        <f t="shared" si="416"/>
        <v>50000</v>
      </c>
      <c r="L3883" s="830"/>
      <c r="M3883" s="826">
        <v>50000</v>
      </c>
      <c r="N3883" s="830"/>
      <c r="O3883" s="830"/>
      <c r="P3883" s="830"/>
      <c r="Q3883" s="830"/>
      <c r="R3883" s="1068"/>
      <c r="S3883" s="820"/>
      <c r="T3883" s="1104"/>
    </row>
    <row r="3884" spans="1:20" x14ac:dyDescent="0.25">
      <c r="A3884" s="858" t="s">
        <v>111</v>
      </c>
      <c r="B3884" s="860"/>
      <c r="C3884" s="833" t="s">
        <v>312</v>
      </c>
      <c r="D3884" s="861"/>
      <c r="E3884" s="862"/>
      <c r="F3884" s="863"/>
      <c r="G3884" s="916"/>
      <c r="H3884" s="992">
        <v>175000</v>
      </c>
      <c r="I3884" s="992">
        <f>SUM(I3879:I3883)</f>
        <v>600000</v>
      </c>
      <c r="J3884" s="992">
        <v>175000</v>
      </c>
      <c r="K3884" s="992">
        <f>SUM(K3879:K3883)</f>
        <v>350000</v>
      </c>
      <c r="L3884" s="837"/>
      <c r="M3884" s="838">
        <f>SUM(M3879:M3883)</f>
        <v>350000</v>
      </c>
      <c r="N3884" s="837"/>
      <c r="O3884" s="839">
        <v>200000</v>
      </c>
      <c r="P3884" s="839">
        <f>Q3884-O3884</f>
        <v>75000</v>
      </c>
      <c r="Q3884" s="839">
        <v>275000</v>
      </c>
      <c r="R3884" s="1069">
        <f>M3884-Q3884</f>
        <v>75000</v>
      </c>
      <c r="S3884" s="840"/>
      <c r="T3884" s="1106"/>
    </row>
    <row r="3885" spans="1:20" s="828" customFormat="1" x14ac:dyDescent="0.25">
      <c r="B3885" s="656"/>
      <c r="C3885" s="1058"/>
      <c r="D3885" s="888"/>
      <c r="E3885" s="902"/>
      <c r="F3885" s="888"/>
      <c r="G3885" s="903"/>
      <c r="H3885" s="924"/>
      <c r="I3885" s="924"/>
      <c r="J3885" s="924"/>
      <c r="K3885" s="924"/>
      <c r="L3885" s="771"/>
      <c r="M3885" s="771"/>
      <c r="N3885" s="771"/>
      <c r="O3885" s="771"/>
      <c r="P3885" s="771"/>
      <c r="Q3885" s="771"/>
      <c r="R3885" s="1075"/>
      <c r="S3885" s="904"/>
    </row>
    <row r="3886" spans="1:20" s="828" customFormat="1" x14ac:dyDescent="0.25">
      <c r="B3886" s="656"/>
      <c r="C3886" s="1058"/>
      <c r="D3886" s="888"/>
      <c r="E3886" s="902"/>
      <c r="F3886" s="888"/>
      <c r="G3886" s="903"/>
      <c r="H3886" s="924"/>
      <c r="I3886" s="924"/>
      <c r="J3886" s="924"/>
      <c r="K3886" s="924"/>
      <c r="L3886" s="771"/>
      <c r="M3886" s="771"/>
      <c r="N3886" s="771"/>
      <c r="O3886" s="771"/>
      <c r="P3886" s="771"/>
      <c r="Q3886" s="771"/>
      <c r="R3886" s="1075"/>
      <c r="S3886" s="904"/>
    </row>
    <row r="3887" spans="1:20" s="828" customFormat="1" x14ac:dyDescent="0.25">
      <c r="B3887" s="656"/>
      <c r="C3887" s="1058"/>
      <c r="D3887" s="888"/>
      <c r="E3887" s="902"/>
      <c r="F3887" s="888"/>
      <c r="G3887" s="903"/>
      <c r="H3887" s="924"/>
      <c r="I3887" s="924"/>
      <c r="J3887" s="924"/>
      <c r="K3887" s="924"/>
      <c r="L3887" s="771"/>
      <c r="M3887" s="771"/>
      <c r="N3887" s="771"/>
      <c r="O3887" s="771"/>
      <c r="P3887" s="771"/>
      <c r="Q3887" s="771"/>
      <c r="R3887" s="1075"/>
      <c r="S3887" s="904"/>
    </row>
    <row r="3888" spans="1:20" s="828" customFormat="1" x14ac:dyDescent="0.25">
      <c r="B3888" s="656"/>
      <c r="C3888" s="1058"/>
      <c r="D3888" s="888"/>
      <c r="E3888" s="902"/>
      <c r="F3888" s="888"/>
      <c r="G3888" s="903"/>
      <c r="H3888" s="924"/>
      <c r="I3888" s="924"/>
      <c r="J3888" s="924"/>
      <c r="K3888" s="924"/>
      <c r="L3888" s="771"/>
      <c r="M3888" s="771"/>
      <c r="N3888" s="771"/>
      <c r="O3888" s="771"/>
      <c r="P3888" s="771"/>
      <c r="Q3888" s="771"/>
      <c r="R3888" s="1075"/>
      <c r="S3888" s="904"/>
    </row>
    <row r="3889" spans="1:20" s="828" customFormat="1" x14ac:dyDescent="0.25">
      <c r="B3889" s="656"/>
      <c r="C3889" s="1058"/>
      <c r="D3889" s="888"/>
      <c r="E3889" s="902"/>
      <c r="F3889" s="888"/>
      <c r="G3889" s="903"/>
      <c r="H3889" s="924"/>
      <c r="I3889" s="924"/>
      <c r="J3889" s="924"/>
      <c r="K3889" s="924"/>
      <c r="L3889" s="771"/>
      <c r="M3889" s="771"/>
      <c r="N3889" s="771"/>
      <c r="O3889" s="771"/>
      <c r="P3889" s="771"/>
      <c r="Q3889" s="771"/>
      <c r="R3889" s="1075"/>
      <c r="S3889" s="904"/>
    </row>
    <row r="3890" spans="1:20" s="828" customFormat="1" x14ac:dyDescent="0.25">
      <c r="B3890" s="656"/>
      <c r="C3890" s="1058"/>
      <c r="D3890" s="888"/>
      <c r="E3890" s="902"/>
      <c r="F3890" s="888"/>
      <c r="G3890" s="903"/>
      <c r="H3890" s="924"/>
      <c r="I3890" s="924"/>
      <c r="J3890" s="924"/>
      <c r="K3890" s="924"/>
      <c r="L3890" s="771"/>
      <c r="M3890" s="771"/>
      <c r="N3890" s="771"/>
      <c r="O3890" s="771"/>
      <c r="P3890" s="771"/>
      <c r="Q3890" s="771"/>
      <c r="R3890" s="1075"/>
      <c r="S3890" s="904"/>
    </row>
    <row r="3891" spans="1:20" s="828" customFormat="1" x14ac:dyDescent="0.25">
      <c r="B3891" s="656"/>
      <c r="C3891" s="1058"/>
      <c r="D3891" s="888"/>
      <c r="E3891" s="902"/>
      <c r="F3891" s="888"/>
      <c r="G3891" s="903"/>
      <c r="H3891" s="924"/>
      <c r="I3891" s="924"/>
      <c r="J3891" s="924"/>
      <c r="K3891" s="924"/>
      <c r="L3891" s="771"/>
      <c r="M3891" s="771"/>
      <c r="N3891" s="771"/>
      <c r="O3891" s="771"/>
      <c r="P3891" s="771"/>
      <c r="Q3891" s="771"/>
      <c r="R3891" s="1075"/>
      <c r="S3891" s="904"/>
    </row>
    <row r="3892" spans="1:20" s="828" customFormat="1" x14ac:dyDescent="0.25">
      <c r="B3892" s="656"/>
      <c r="C3892" s="1058"/>
      <c r="D3892" s="888"/>
      <c r="E3892" s="902"/>
      <c r="F3892" s="888"/>
      <c r="G3892" s="903"/>
      <c r="H3892" s="924"/>
      <c r="I3892" s="924"/>
      <c r="J3892" s="924"/>
      <c r="K3892" s="924"/>
      <c r="L3892" s="771"/>
      <c r="M3892" s="771"/>
      <c r="N3892" s="771"/>
      <c r="O3892" s="771"/>
      <c r="P3892" s="771"/>
      <c r="Q3892" s="771"/>
      <c r="R3892" s="1075"/>
      <c r="S3892" s="904"/>
    </row>
    <row r="3893" spans="1:20" s="828" customFormat="1" x14ac:dyDescent="0.25">
      <c r="B3893" s="656"/>
      <c r="C3893" s="1058"/>
      <c r="D3893" s="888"/>
      <c r="E3893" s="902"/>
      <c r="F3893" s="888"/>
      <c r="G3893" s="903"/>
      <c r="H3893" s="924"/>
      <c r="I3893" s="924"/>
      <c r="J3893" s="924"/>
      <c r="K3893" s="924"/>
      <c r="L3893" s="771"/>
      <c r="M3893" s="771"/>
      <c r="N3893" s="771"/>
      <c r="O3893" s="771"/>
      <c r="P3893" s="771"/>
      <c r="Q3893" s="771"/>
      <c r="R3893" s="1075"/>
      <c r="S3893" s="904"/>
    </row>
    <row r="3894" spans="1:20" s="828" customFormat="1" x14ac:dyDescent="0.25">
      <c r="B3894" s="656"/>
      <c r="C3894" s="1058"/>
      <c r="D3894" s="888"/>
      <c r="E3894" s="902"/>
      <c r="F3894" s="888"/>
      <c r="G3894" s="903"/>
      <c r="H3894" s="924"/>
      <c r="I3894" s="924"/>
      <c r="J3894" s="924"/>
      <c r="K3894" s="924"/>
      <c r="L3894" s="771"/>
      <c r="M3894" s="771"/>
      <c r="N3894" s="771"/>
      <c r="O3894" s="771"/>
      <c r="P3894" s="771"/>
      <c r="Q3894" s="771"/>
      <c r="R3894" s="1075"/>
      <c r="S3894" s="904"/>
    </row>
    <row r="3895" spans="1:20" s="828" customFormat="1" x14ac:dyDescent="0.25">
      <c r="B3895" s="656"/>
      <c r="C3895" s="1058"/>
      <c r="D3895" s="888"/>
      <c r="E3895" s="902"/>
      <c r="F3895" s="888"/>
      <c r="G3895" s="903"/>
      <c r="H3895" s="924"/>
      <c r="I3895" s="924"/>
      <c r="J3895" s="924"/>
      <c r="K3895" s="924"/>
      <c r="L3895" s="771"/>
      <c r="M3895" s="771"/>
      <c r="N3895" s="771"/>
      <c r="O3895" s="771"/>
      <c r="P3895" s="771"/>
      <c r="Q3895" s="771"/>
      <c r="R3895" s="1075"/>
      <c r="S3895" s="904"/>
    </row>
    <row r="3896" spans="1:20" s="828" customFormat="1" x14ac:dyDescent="0.25">
      <c r="B3896" s="656"/>
      <c r="C3896" s="1058"/>
      <c r="D3896" s="888"/>
      <c r="E3896" s="902"/>
      <c r="F3896" s="888"/>
      <c r="G3896" s="903"/>
      <c r="H3896" s="924"/>
      <c r="I3896" s="924"/>
      <c r="J3896" s="924"/>
      <c r="K3896" s="924"/>
      <c r="L3896" s="771"/>
      <c r="M3896" s="771"/>
      <c r="N3896" s="771"/>
      <c r="O3896" s="771"/>
      <c r="P3896" s="771"/>
      <c r="Q3896" s="771"/>
      <c r="R3896" s="1075"/>
      <c r="S3896" s="904"/>
    </row>
    <row r="3897" spans="1:20" s="828" customFormat="1" x14ac:dyDescent="0.25">
      <c r="B3897" s="656"/>
      <c r="C3897" s="1058"/>
      <c r="D3897" s="888"/>
      <c r="E3897" s="902"/>
      <c r="F3897" s="888"/>
      <c r="G3897" s="903"/>
      <c r="H3897" s="924"/>
      <c r="I3897" s="924"/>
      <c r="J3897" s="924"/>
      <c r="K3897" s="924"/>
      <c r="L3897" s="771"/>
      <c r="M3897" s="771"/>
      <c r="N3897" s="771"/>
      <c r="O3897" s="771"/>
      <c r="P3897" s="771"/>
      <c r="Q3897" s="771"/>
      <c r="R3897" s="1075"/>
      <c r="S3897" s="904"/>
    </row>
    <row r="3898" spans="1:20" x14ac:dyDescent="0.25">
      <c r="B3898" s="1238" t="s">
        <v>2128</v>
      </c>
      <c r="C3898" s="1238"/>
      <c r="D3898" s="1238"/>
      <c r="E3898" s="1238"/>
      <c r="F3898" s="1238"/>
      <c r="G3898" s="1238"/>
      <c r="H3898" s="1238"/>
      <c r="I3898" s="1238"/>
      <c r="J3898" s="1238"/>
      <c r="K3898" s="1238"/>
      <c r="L3898" s="1238"/>
      <c r="M3898" s="1238"/>
      <c r="N3898" s="1238"/>
      <c r="O3898" s="1238"/>
      <c r="P3898" s="1238"/>
      <c r="Q3898" s="1238"/>
      <c r="R3898" s="1238"/>
      <c r="S3898" s="1238"/>
    </row>
    <row r="3899" spans="1:20" x14ac:dyDescent="0.25">
      <c r="B3899" s="881" t="s">
        <v>1840</v>
      </c>
      <c r="C3899" s="882"/>
      <c r="D3899" s="883"/>
      <c r="E3899" s="883"/>
      <c r="F3899" s="883"/>
      <c r="G3899" s="883"/>
      <c r="H3899" s="884"/>
      <c r="I3899" s="884"/>
      <c r="J3899" s="884"/>
      <c r="K3899" s="884"/>
      <c r="L3899" s="884"/>
      <c r="M3899" s="885"/>
      <c r="N3899" s="884"/>
      <c r="O3899" s="884"/>
      <c r="P3899" s="884"/>
      <c r="Q3899" s="884"/>
      <c r="R3899" s="1074"/>
      <c r="S3899" s="886"/>
    </row>
    <row r="3900" spans="1:20" s="802" customFormat="1" ht="30" x14ac:dyDescent="0.25">
      <c r="B3900" s="1234" t="s">
        <v>970</v>
      </c>
      <c r="C3900" s="1239" t="s">
        <v>938</v>
      </c>
      <c r="D3900" s="1236" t="s">
        <v>1024</v>
      </c>
      <c r="E3900" s="1230" t="s">
        <v>1025</v>
      </c>
      <c r="F3900" s="1236" t="s">
        <v>1026</v>
      </c>
      <c r="G3900" s="1232" t="s">
        <v>1027</v>
      </c>
      <c r="H3900" s="803" t="s">
        <v>1862</v>
      </c>
      <c r="I3900" s="804" t="s">
        <v>1833</v>
      </c>
      <c r="J3900" s="803" t="s">
        <v>1862</v>
      </c>
      <c r="K3900" s="1228" t="s">
        <v>1948</v>
      </c>
      <c r="L3900" s="1228" t="s">
        <v>1947</v>
      </c>
      <c r="M3900" s="805" t="s">
        <v>1818</v>
      </c>
      <c r="N3900" s="1228" t="s">
        <v>1819</v>
      </c>
      <c r="O3900" s="806" t="s">
        <v>2115</v>
      </c>
      <c r="P3900" s="1090" t="s">
        <v>2135</v>
      </c>
      <c r="Q3900" s="1090" t="s">
        <v>2136</v>
      </c>
      <c r="R3900" s="1065" t="s">
        <v>2132</v>
      </c>
      <c r="S3900" s="807" t="s">
        <v>1850</v>
      </c>
      <c r="T3900" s="1110" t="s">
        <v>1028</v>
      </c>
    </row>
    <row r="3901" spans="1:20" s="802" customFormat="1" x14ac:dyDescent="0.25">
      <c r="B3901" s="1235"/>
      <c r="C3901" s="1240"/>
      <c r="D3901" s="1237"/>
      <c r="E3901" s="1231"/>
      <c r="F3901" s="1237"/>
      <c r="G3901" s="1233"/>
      <c r="H3901" s="808"/>
      <c r="I3901" s="808" t="s">
        <v>939</v>
      </c>
      <c r="J3901" s="808"/>
      <c r="K3901" s="1229"/>
      <c r="L3901" s="1229"/>
      <c r="M3901" s="809" t="s">
        <v>939</v>
      </c>
      <c r="N3901" s="1229"/>
      <c r="O3901" s="808" t="s">
        <v>939</v>
      </c>
      <c r="P3901" s="808" t="s">
        <v>939</v>
      </c>
      <c r="Q3901" s="808" t="s">
        <v>939</v>
      </c>
      <c r="R3901" s="1066" t="s">
        <v>939</v>
      </c>
      <c r="S3901" s="810"/>
      <c r="T3901" s="1102"/>
    </row>
    <row r="3902" spans="1:20" x14ac:dyDescent="0.25">
      <c r="A3902" s="858" t="s">
        <v>1841</v>
      </c>
      <c r="B3902" s="812" t="s">
        <v>25</v>
      </c>
      <c r="C3902" s="822" t="s">
        <v>59</v>
      </c>
      <c r="D3902" s="814">
        <v>70761</v>
      </c>
      <c r="E3902" s="824">
        <v>0</v>
      </c>
      <c r="F3902" s="816" t="s">
        <v>27</v>
      </c>
      <c r="G3902" s="817" t="s">
        <v>266</v>
      </c>
      <c r="H3902" s="1006"/>
      <c r="I3902" s="1006"/>
      <c r="J3902" s="1006"/>
      <c r="K3902" s="1006">
        <f t="shared" ref="K3902:K3914" si="417">M3902-L3902</f>
        <v>1000000</v>
      </c>
      <c r="L3902" s="830"/>
      <c r="M3902" s="826">
        <v>1000000</v>
      </c>
      <c r="N3902" s="830"/>
      <c r="O3902" s="830"/>
      <c r="P3902" s="830"/>
      <c r="Q3902" s="830"/>
      <c r="R3902" s="1068"/>
      <c r="S3902" s="820"/>
      <c r="T3902" s="1117"/>
    </row>
    <row r="3903" spans="1:20" x14ac:dyDescent="0.25">
      <c r="A3903" s="858" t="s">
        <v>1841</v>
      </c>
      <c r="B3903" s="812" t="s">
        <v>2</v>
      </c>
      <c r="C3903" s="822" t="s">
        <v>60</v>
      </c>
      <c r="D3903" s="814">
        <v>70761</v>
      </c>
      <c r="E3903" s="824">
        <v>0</v>
      </c>
      <c r="F3903" s="816" t="s">
        <v>27</v>
      </c>
      <c r="G3903" s="817" t="s">
        <v>266</v>
      </c>
      <c r="H3903" s="1006"/>
      <c r="I3903" s="1006"/>
      <c r="J3903" s="1006"/>
      <c r="K3903" s="1006">
        <f t="shared" si="417"/>
        <v>2000000</v>
      </c>
      <c r="L3903" s="830"/>
      <c r="M3903" s="826">
        <v>2000000</v>
      </c>
      <c r="N3903" s="830"/>
      <c r="O3903" s="830"/>
      <c r="P3903" s="830"/>
      <c r="Q3903" s="830"/>
      <c r="R3903" s="1068"/>
      <c r="S3903" s="820"/>
      <c r="T3903" s="1104"/>
    </row>
    <row r="3904" spans="1:20" x14ac:dyDescent="0.25">
      <c r="A3904" s="858" t="s">
        <v>1841</v>
      </c>
      <c r="B3904" s="812" t="s">
        <v>67</v>
      </c>
      <c r="C3904" s="822" t="s">
        <v>68</v>
      </c>
      <c r="D3904" s="814">
        <v>70761</v>
      </c>
      <c r="E3904" s="907">
        <v>0</v>
      </c>
      <c r="F3904" s="816" t="s">
        <v>27</v>
      </c>
      <c r="G3904" s="817" t="s">
        <v>266</v>
      </c>
      <c r="H3904" s="1006"/>
      <c r="I3904" s="1006"/>
      <c r="J3904" s="1006"/>
      <c r="K3904" s="1006">
        <f t="shared" si="417"/>
        <v>60000</v>
      </c>
      <c r="L3904" s="830"/>
      <c r="M3904" s="826">
        <v>60000</v>
      </c>
      <c r="N3904" s="830"/>
      <c r="O3904" s="830"/>
      <c r="P3904" s="830"/>
      <c r="Q3904" s="830"/>
      <c r="R3904" s="1068"/>
      <c r="S3904" s="820"/>
      <c r="T3904" s="1104"/>
    </row>
    <row r="3905" spans="1:20" x14ac:dyDescent="0.25">
      <c r="A3905" s="858" t="s">
        <v>1841</v>
      </c>
      <c r="B3905" s="812" t="s">
        <v>113</v>
      </c>
      <c r="C3905" s="822" t="s">
        <v>1842</v>
      </c>
      <c r="D3905" s="814">
        <v>70761</v>
      </c>
      <c r="E3905" s="907">
        <v>0</v>
      </c>
      <c r="F3905" s="816" t="s">
        <v>27</v>
      </c>
      <c r="G3905" s="817" t="s">
        <v>266</v>
      </c>
      <c r="H3905" s="1006"/>
      <c r="I3905" s="1006"/>
      <c r="J3905" s="1006"/>
      <c r="K3905" s="1006">
        <f t="shared" si="417"/>
        <v>500000</v>
      </c>
      <c r="L3905" s="830"/>
      <c r="M3905" s="826">
        <v>500000</v>
      </c>
      <c r="N3905" s="830"/>
      <c r="O3905" s="830"/>
      <c r="P3905" s="830"/>
      <c r="Q3905" s="830"/>
      <c r="R3905" s="1068"/>
      <c r="S3905" s="820"/>
      <c r="T3905" s="1104"/>
    </row>
    <row r="3906" spans="1:20" x14ac:dyDescent="0.25">
      <c r="A3906" s="858" t="s">
        <v>1841</v>
      </c>
      <c r="B3906" s="812" t="s">
        <v>3</v>
      </c>
      <c r="C3906" s="822" t="s">
        <v>4</v>
      </c>
      <c r="D3906" s="814">
        <v>70761</v>
      </c>
      <c r="E3906" s="907">
        <v>0</v>
      </c>
      <c r="F3906" s="816" t="s">
        <v>27</v>
      </c>
      <c r="G3906" s="817" t="s">
        <v>266</v>
      </c>
      <c r="H3906" s="1006"/>
      <c r="I3906" s="1006"/>
      <c r="J3906" s="1006"/>
      <c r="K3906" s="1006">
        <f t="shared" si="417"/>
        <v>2500000</v>
      </c>
      <c r="L3906" s="830"/>
      <c r="M3906" s="826">
        <v>2500000</v>
      </c>
      <c r="N3906" s="830"/>
      <c r="O3906" s="830"/>
      <c r="P3906" s="830"/>
      <c r="Q3906" s="830"/>
      <c r="R3906" s="1068"/>
      <c r="S3906" s="820"/>
      <c r="T3906" s="1104"/>
    </row>
    <row r="3907" spans="1:20" x14ac:dyDescent="0.25">
      <c r="A3907" s="858" t="s">
        <v>1841</v>
      </c>
      <c r="B3907" s="812" t="s">
        <v>171</v>
      </c>
      <c r="C3907" s="822" t="s">
        <v>805</v>
      </c>
      <c r="D3907" s="814">
        <v>70761</v>
      </c>
      <c r="E3907" s="907">
        <v>0</v>
      </c>
      <c r="F3907" s="816" t="s">
        <v>27</v>
      </c>
      <c r="G3907" s="817" t="s">
        <v>266</v>
      </c>
      <c r="H3907" s="1006"/>
      <c r="I3907" s="1006"/>
      <c r="J3907" s="1006"/>
      <c r="K3907" s="1006">
        <f t="shared" si="417"/>
        <v>100000</v>
      </c>
      <c r="L3907" s="830"/>
      <c r="M3907" s="826">
        <v>100000</v>
      </c>
      <c r="N3907" s="830"/>
      <c r="O3907" s="830"/>
      <c r="P3907" s="830"/>
      <c r="Q3907" s="830"/>
      <c r="R3907" s="1068"/>
      <c r="S3907" s="820"/>
      <c r="T3907" s="1104"/>
    </row>
    <row r="3908" spans="1:20" x14ac:dyDescent="0.25">
      <c r="A3908" s="858" t="s">
        <v>1841</v>
      </c>
      <c r="B3908" s="812" t="s">
        <v>32</v>
      </c>
      <c r="C3908" s="822" t="s">
        <v>33</v>
      </c>
      <c r="D3908" s="814">
        <v>70761</v>
      </c>
      <c r="E3908" s="907">
        <v>0</v>
      </c>
      <c r="F3908" s="816" t="s">
        <v>27</v>
      </c>
      <c r="G3908" s="817" t="s">
        <v>266</v>
      </c>
      <c r="H3908" s="1006"/>
      <c r="I3908" s="1006"/>
      <c r="J3908" s="1006"/>
      <c r="K3908" s="1006">
        <f t="shared" si="417"/>
        <v>1000000</v>
      </c>
      <c r="L3908" s="830"/>
      <c r="M3908" s="826">
        <v>1000000</v>
      </c>
      <c r="N3908" s="830"/>
      <c r="O3908" s="830"/>
      <c r="P3908" s="830"/>
      <c r="Q3908" s="830"/>
      <c r="R3908" s="1068"/>
      <c r="S3908" s="820"/>
      <c r="T3908" s="1104"/>
    </row>
    <row r="3909" spans="1:20" x14ac:dyDescent="0.25">
      <c r="A3909" s="858" t="s">
        <v>1841</v>
      </c>
      <c r="B3909" s="812" t="s">
        <v>9</v>
      </c>
      <c r="C3909" s="822" t="s">
        <v>10</v>
      </c>
      <c r="D3909" s="814">
        <v>70761</v>
      </c>
      <c r="E3909" s="907">
        <v>0</v>
      </c>
      <c r="F3909" s="816" t="s">
        <v>27</v>
      </c>
      <c r="G3909" s="817" t="s">
        <v>266</v>
      </c>
      <c r="H3909" s="1006"/>
      <c r="I3909" s="1006"/>
      <c r="J3909" s="1006"/>
      <c r="K3909" s="1006">
        <f t="shared" si="417"/>
        <v>165000</v>
      </c>
      <c r="L3909" s="830"/>
      <c r="M3909" s="826">
        <v>165000</v>
      </c>
      <c r="N3909" s="830"/>
      <c r="O3909" s="830"/>
      <c r="P3909" s="830"/>
      <c r="Q3909" s="830"/>
      <c r="R3909" s="1068"/>
      <c r="S3909" s="820"/>
      <c r="T3909" s="1104"/>
    </row>
    <row r="3910" spans="1:20" x14ac:dyDescent="0.25">
      <c r="A3910" s="858" t="s">
        <v>1841</v>
      </c>
      <c r="B3910" s="812" t="s">
        <v>11</v>
      </c>
      <c r="C3910" s="822" t="s">
        <v>1843</v>
      </c>
      <c r="D3910" s="814">
        <v>70761</v>
      </c>
      <c r="E3910" s="907">
        <v>0</v>
      </c>
      <c r="F3910" s="816" t="s">
        <v>27</v>
      </c>
      <c r="G3910" s="817" t="s">
        <v>266</v>
      </c>
      <c r="H3910" s="1006"/>
      <c r="I3910" s="1006"/>
      <c r="J3910" s="1006"/>
      <c r="K3910" s="1006">
        <f t="shared" si="417"/>
        <v>24000000</v>
      </c>
      <c r="L3910" s="830"/>
      <c r="M3910" s="826">
        <v>24000000</v>
      </c>
      <c r="N3910" s="830"/>
      <c r="O3910" s="830"/>
      <c r="P3910" s="830"/>
      <c r="Q3910" s="830"/>
      <c r="R3910" s="1068"/>
      <c r="S3910" s="820"/>
      <c r="T3910" s="1104"/>
    </row>
    <row r="3911" spans="1:20" x14ac:dyDescent="0.25">
      <c r="A3911" s="858" t="s">
        <v>1841</v>
      </c>
      <c r="B3911" s="812" t="s">
        <v>1844</v>
      </c>
      <c r="C3911" s="822" t="s">
        <v>1845</v>
      </c>
      <c r="D3911" s="814">
        <v>70761</v>
      </c>
      <c r="E3911" s="824">
        <v>0</v>
      </c>
      <c r="F3911" s="816" t="s">
        <v>27</v>
      </c>
      <c r="G3911" s="817" t="s">
        <v>266</v>
      </c>
      <c r="H3911" s="1006"/>
      <c r="I3911" s="1006"/>
      <c r="J3911" s="1006"/>
      <c r="K3911" s="1006">
        <f t="shared" si="417"/>
        <v>3500000</v>
      </c>
      <c r="L3911" s="830"/>
      <c r="M3911" s="826">
        <v>3500000</v>
      </c>
      <c r="N3911" s="830"/>
      <c r="O3911" s="830"/>
      <c r="P3911" s="830"/>
      <c r="Q3911" s="830"/>
      <c r="R3911" s="1068"/>
      <c r="S3911" s="820"/>
      <c r="T3911" s="1104"/>
    </row>
    <row r="3912" spans="1:20" x14ac:dyDescent="0.25">
      <c r="A3912" s="858" t="s">
        <v>1841</v>
      </c>
      <c r="B3912" s="812" t="s">
        <v>13</v>
      </c>
      <c r="C3912" s="822" t="s">
        <v>1846</v>
      </c>
      <c r="D3912" s="814">
        <v>70761</v>
      </c>
      <c r="E3912" s="907">
        <v>0</v>
      </c>
      <c r="F3912" s="816" t="s">
        <v>27</v>
      </c>
      <c r="G3912" s="817" t="s">
        <v>266</v>
      </c>
      <c r="H3912" s="1006"/>
      <c r="I3912" s="1006"/>
      <c r="J3912" s="1006"/>
      <c r="K3912" s="1006">
        <f t="shared" si="417"/>
        <v>100000</v>
      </c>
      <c r="L3912" s="830"/>
      <c r="M3912" s="826">
        <v>100000</v>
      </c>
      <c r="N3912" s="830"/>
      <c r="O3912" s="830"/>
      <c r="P3912" s="830"/>
      <c r="Q3912" s="830"/>
      <c r="R3912" s="1068"/>
      <c r="S3912" s="820"/>
      <c r="T3912" s="1104"/>
    </row>
    <row r="3913" spans="1:20" x14ac:dyDescent="0.25">
      <c r="A3913" s="858" t="s">
        <v>1841</v>
      </c>
      <c r="B3913" s="812" t="s">
        <v>19</v>
      </c>
      <c r="C3913" s="822" t="s">
        <v>20</v>
      </c>
      <c r="D3913" s="814">
        <v>70761</v>
      </c>
      <c r="E3913" s="907">
        <v>0</v>
      </c>
      <c r="F3913" s="816" t="s">
        <v>27</v>
      </c>
      <c r="G3913" s="817" t="s">
        <v>266</v>
      </c>
      <c r="H3913" s="1006"/>
      <c r="I3913" s="1006"/>
      <c r="J3913" s="1006"/>
      <c r="K3913" s="1006">
        <f t="shared" si="417"/>
        <v>75000</v>
      </c>
      <c r="L3913" s="830"/>
      <c r="M3913" s="826">
        <v>75000</v>
      </c>
      <c r="N3913" s="830"/>
      <c r="O3913" s="830"/>
      <c r="P3913" s="830"/>
      <c r="Q3913" s="830"/>
      <c r="R3913" s="1068"/>
      <c r="S3913" s="820"/>
      <c r="T3913" s="1104"/>
    </row>
    <row r="3914" spans="1:20" x14ac:dyDescent="0.25">
      <c r="A3914" s="858" t="s">
        <v>1841</v>
      </c>
      <c r="B3914" s="812" t="s">
        <v>179</v>
      </c>
      <c r="C3914" s="822" t="s">
        <v>1847</v>
      </c>
      <c r="D3914" s="814">
        <v>70761</v>
      </c>
      <c r="E3914" s="907">
        <v>0</v>
      </c>
      <c r="F3914" s="816" t="s">
        <v>27</v>
      </c>
      <c r="G3914" s="817" t="s">
        <v>266</v>
      </c>
      <c r="H3914" s="1006"/>
      <c r="I3914" s="1006"/>
      <c r="J3914" s="1006"/>
      <c r="K3914" s="1006">
        <f t="shared" si="417"/>
        <v>1000000</v>
      </c>
      <c r="L3914" s="830"/>
      <c r="M3914" s="826">
        <v>1000000</v>
      </c>
      <c r="N3914" s="830"/>
      <c r="O3914" s="830"/>
      <c r="P3914" s="830"/>
      <c r="Q3914" s="830"/>
      <c r="R3914" s="1068"/>
      <c r="S3914" s="820"/>
      <c r="T3914" s="1104"/>
    </row>
    <row r="3915" spans="1:20" x14ac:dyDescent="0.25">
      <c r="A3915" s="858" t="s">
        <v>1841</v>
      </c>
      <c r="B3915" s="860"/>
      <c r="C3915" s="833" t="s">
        <v>312</v>
      </c>
      <c r="D3915" s="861"/>
      <c r="E3915" s="862"/>
      <c r="F3915" s="863"/>
      <c r="G3915" s="916"/>
      <c r="H3915" s="992"/>
      <c r="I3915" s="992">
        <f>SUM(I3902:I3914)</f>
        <v>0</v>
      </c>
      <c r="J3915" s="992"/>
      <c r="K3915" s="992">
        <f>SUM(K3902:K3914)</f>
        <v>36000000</v>
      </c>
      <c r="L3915" s="837"/>
      <c r="M3915" s="838">
        <f>SUM(M3902:M3914)</f>
        <v>36000000</v>
      </c>
      <c r="N3915" s="837"/>
      <c r="O3915" s="839"/>
      <c r="P3915" s="839"/>
      <c r="Q3915" s="839"/>
      <c r="R3915" s="1069"/>
      <c r="S3915" s="840"/>
      <c r="T3915" s="1106"/>
    </row>
    <row r="3916" spans="1:20" s="828" customFormat="1" x14ac:dyDescent="0.25">
      <c r="B3916" s="656"/>
      <c r="C3916" s="1058"/>
      <c r="D3916" s="888"/>
      <c r="E3916" s="902"/>
      <c r="F3916" s="888"/>
      <c r="G3916" s="903"/>
      <c r="H3916" s="924"/>
      <c r="I3916" s="924"/>
      <c r="J3916" s="924"/>
      <c r="K3916" s="924"/>
      <c r="L3916" s="771"/>
      <c r="M3916" s="771"/>
      <c r="N3916" s="771"/>
      <c r="O3916" s="771"/>
      <c r="P3916" s="771"/>
      <c r="Q3916" s="771"/>
      <c r="R3916" s="1075"/>
      <c r="S3916" s="904"/>
    </row>
    <row r="3917" spans="1:20" s="828" customFormat="1" x14ac:dyDescent="0.25">
      <c r="B3917" s="656"/>
      <c r="C3917" s="1058"/>
      <c r="D3917" s="888"/>
      <c r="E3917" s="902"/>
      <c r="F3917" s="888"/>
      <c r="G3917" s="903"/>
      <c r="H3917" s="924"/>
      <c r="I3917" s="924"/>
      <c r="J3917" s="924"/>
      <c r="K3917" s="924"/>
      <c r="L3917" s="771"/>
      <c r="M3917" s="771"/>
      <c r="N3917" s="771"/>
      <c r="O3917" s="771"/>
      <c r="P3917" s="771"/>
      <c r="Q3917" s="771"/>
      <c r="R3917" s="1075"/>
      <c r="S3917" s="904"/>
    </row>
    <row r="3918" spans="1:20" x14ac:dyDescent="0.25">
      <c r="B3918" s="1238" t="s">
        <v>2129</v>
      </c>
      <c r="C3918" s="1238"/>
      <c r="D3918" s="1238"/>
      <c r="E3918" s="1238"/>
      <c r="F3918" s="1238"/>
      <c r="G3918" s="1238"/>
      <c r="H3918" s="1238"/>
      <c r="I3918" s="1238"/>
      <c r="J3918" s="1238"/>
      <c r="K3918" s="1238"/>
      <c r="L3918" s="1238"/>
      <c r="M3918" s="1238"/>
      <c r="N3918" s="1238"/>
      <c r="O3918" s="1238"/>
      <c r="P3918" s="1238"/>
      <c r="Q3918" s="1238"/>
      <c r="R3918" s="1238"/>
      <c r="S3918" s="1238"/>
    </row>
    <row r="3919" spans="1:20" x14ac:dyDescent="0.25">
      <c r="B3919" s="881" t="s">
        <v>1840</v>
      </c>
      <c r="C3919" s="882"/>
      <c r="D3919" s="883"/>
      <c r="E3919" s="883"/>
      <c r="F3919" s="883"/>
      <c r="G3919" s="883"/>
      <c r="H3919" s="884"/>
      <c r="I3919" s="884"/>
      <c r="J3919" s="884"/>
      <c r="K3919" s="884"/>
      <c r="L3919" s="884"/>
      <c r="M3919" s="885"/>
      <c r="N3919" s="884"/>
      <c r="O3919" s="884"/>
      <c r="P3919" s="884"/>
      <c r="Q3919" s="884"/>
      <c r="R3919" s="1074"/>
      <c r="S3919" s="886"/>
    </row>
    <row r="3920" spans="1:20" s="802" customFormat="1" ht="30" x14ac:dyDescent="0.25">
      <c r="B3920" s="1234" t="s">
        <v>970</v>
      </c>
      <c r="C3920" s="1239" t="s">
        <v>938</v>
      </c>
      <c r="D3920" s="1236" t="s">
        <v>1024</v>
      </c>
      <c r="E3920" s="1230" t="s">
        <v>1025</v>
      </c>
      <c r="F3920" s="1236" t="s">
        <v>1026</v>
      </c>
      <c r="G3920" s="1232" t="s">
        <v>1027</v>
      </c>
      <c r="H3920" s="803" t="s">
        <v>1862</v>
      </c>
      <c r="I3920" s="804" t="s">
        <v>1833</v>
      </c>
      <c r="J3920" s="803" t="s">
        <v>1862</v>
      </c>
      <c r="K3920" s="1228" t="s">
        <v>1948</v>
      </c>
      <c r="L3920" s="1228" t="s">
        <v>1947</v>
      </c>
      <c r="M3920" s="805" t="s">
        <v>1818</v>
      </c>
      <c r="N3920" s="1228" t="s">
        <v>1819</v>
      </c>
      <c r="O3920" s="806" t="s">
        <v>2115</v>
      </c>
      <c r="P3920" s="1090" t="s">
        <v>2135</v>
      </c>
      <c r="Q3920" s="1090" t="s">
        <v>2136</v>
      </c>
      <c r="R3920" s="1065" t="s">
        <v>2132</v>
      </c>
      <c r="S3920" s="807" t="s">
        <v>1850</v>
      </c>
      <c r="T3920" s="1110" t="s">
        <v>1028</v>
      </c>
    </row>
    <row r="3921" spans="1:20" s="802" customFormat="1" x14ac:dyDescent="0.25">
      <c r="B3921" s="1235"/>
      <c r="C3921" s="1240"/>
      <c r="D3921" s="1237"/>
      <c r="E3921" s="1231"/>
      <c r="F3921" s="1237"/>
      <c r="G3921" s="1233"/>
      <c r="H3921" s="808"/>
      <c r="I3921" s="808" t="s">
        <v>939</v>
      </c>
      <c r="J3921" s="808"/>
      <c r="K3921" s="1229"/>
      <c r="L3921" s="1229"/>
      <c r="M3921" s="809" t="s">
        <v>939</v>
      </c>
      <c r="N3921" s="1229"/>
      <c r="O3921" s="808" t="s">
        <v>939</v>
      </c>
      <c r="P3921" s="808" t="s">
        <v>939</v>
      </c>
      <c r="Q3921" s="808" t="s">
        <v>939</v>
      </c>
      <c r="R3921" s="1066" t="s">
        <v>939</v>
      </c>
      <c r="S3921" s="810"/>
      <c r="T3921" s="1102"/>
    </row>
    <row r="3922" spans="1:20" x14ac:dyDescent="0.25">
      <c r="A3922" s="858" t="s">
        <v>1841</v>
      </c>
      <c r="B3922" s="890" t="s">
        <v>158</v>
      </c>
      <c r="C3922" s="822" t="s">
        <v>366</v>
      </c>
      <c r="D3922" s="814">
        <v>70761</v>
      </c>
      <c r="E3922" s="824">
        <v>0</v>
      </c>
      <c r="F3922" s="816" t="s">
        <v>27</v>
      </c>
      <c r="G3922" s="896" t="s">
        <v>235</v>
      </c>
      <c r="H3922" s="1006"/>
      <c r="I3922" s="1006"/>
      <c r="J3922" s="1006"/>
      <c r="K3922" s="1006">
        <f t="shared" ref="K3922:K3924" si="418">M3922-L3922</f>
        <v>5000000</v>
      </c>
      <c r="L3922" s="830"/>
      <c r="M3922" s="826">
        <v>5000000</v>
      </c>
      <c r="N3922" s="830"/>
      <c r="O3922" s="830"/>
      <c r="P3922" s="830"/>
      <c r="Q3922" s="830"/>
      <c r="R3922" s="1068"/>
      <c r="S3922" s="820"/>
      <c r="T3922" s="1117"/>
    </row>
    <row r="3923" spans="1:20" x14ac:dyDescent="0.25">
      <c r="A3923" s="858" t="s">
        <v>1841</v>
      </c>
      <c r="B3923" s="823">
        <v>32010601</v>
      </c>
      <c r="C3923" s="822" t="s">
        <v>1857</v>
      </c>
      <c r="D3923" s="814">
        <v>70761</v>
      </c>
      <c r="E3923" s="824">
        <v>0</v>
      </c>
      <c r="F3923" s="816" t="s">
        <v>27</v>
      </c>
      <c r="G3923" s="896" t="s">
        <v>235</v>
      </c>
      <c r="H3923" s="1006"/>
      <c r="I3923" s="1006"/>
      <c r="J3923" s="1006"/>
      <c r="K3923" s="1006">
        <f t="shared" si="418"/>
        <v>5000000</v>
      </c>
      <c r="L3923" s="830"/>
      <c r="M3923" s="826">
        <v>5000000</v>
      </c>
      <c r="N3923" s="830"/>
      <c r="O3923" s="830"/>
      <c r="P3923" s="830"/>
      <c r="Q3923" s="830"/>
      <c r="R3923" s="1068"/>
      <c r="S3923" s="820"/>
      <c r="T3923" s="1104"/>
    </row>
    <row r="3924" spans="1:20" x14ac:dyDescent="0.25">
      <c r="A3924" s="858" t="s">
        <v>1841</v>
      </c>
      <c r="B3924" s="823">
        <v>32030111</v>
      </c>
      <c r="C3924" s="822" t="s">
        <v>163</v>
      </c>
      <c r="D3924" s="814">
        <v>70761</v>
      </c>
      <c r="E3924" s="907">
        <v>0</v>
      </c>
      <c r="F3924" s="816" t="s">
        <v>27</v>
      </c>
      <c r="G3924" s="896" t="s">
        <v>235</v>
      </c>
      <c r="H3924" s="1006"/>
      <c r="I3924" s="1006"/>
      <c r="J3924" s="1006"/>
      <c r="K3924" s="1006">
        <f t="shared" si="418"/>
        <v>10000000</v>
      </c>
      <c r="L3924" s="830">
        <v>0</v>
      </c>
      <c r="M3924" s="826">
        <v>10000000</v>
      </c>
      <c r="N3924" s="830">
        <v>10000000</v>
      </c>
      <c r="O3924" s="830"/>
      <c r="P3924" s="830"/>
      <c r="Q3924" s="830"/>
      <c r="R3924" s="1068"/>
      <c r="S3924" s="820"/>
      <c r="T3924" s="1124"/>
    </row>
    <row r="3925" spans="1:20" s="828" customFormat="1" x14ac:dyDescent="0.25">
      <c r="A3925" s="858" t="s">
        <v>1841</v>
      </c>
      <c r="B3925" s="1003"/>
      <c r="C3925" s="833" t="s">
        <v>26</v>
      </c>
      <c r="D3925" s="887"/>
      <c r="E3925" s="897"/>
      <c r="F3925" s="887"/>
      <c r="G3925" s="898"/>
      <c r="H3925" s="1033"/>
      <c r="I3925" s="1033"/>
      <c r="J3925" s="1033"/>
      <c r="K3925" s="988">
        <f>SUM(K3922:K3924)</f>
        <v>20000000</v>
      </c>
      <c r="L3925" s="768">
        <f>SUM(L3922:L3924)</f>
        <v>0</v>
      </c>
      <c r="M3925" s="768">
        <f>SUM(M3922:M3924)</f>
        <v>20000000</v>
      </c>
      <c r="N3925" s="768">
        <f>SUM(N3922:N3924)</f>
        <v>10000000</v>
      </c>
      <c r="O3925" s="899"/>
      <c r="P3925" s="899"/>
      <c r="Q3925" s="899"/>
      <c r="R3925" s="1069"/>
      <c r="S3925" s="908"/>
      <c r="T3925" s="1003"/>
    </row>
    <row r="3926" spans="1:20" s="828" customFormat="1" x14ac:dyDescent="0.25">
      <c r="B3926" s="656"/>
      <c r="C3926" s="1058"/>
      <c r="D3926" s="888"/>
      <c r="E3926" s="902"/>
      <c r="F3926" s="888"/>
      <c r="G3926" s="903"/>
      <c r="H3926" s="924"/>
      <c r="I3926" s="924"/>
      <c r="J3926" s="924"/>
      <c r="K3926" s="924"/>
      <c r="L3926" s="771"/>
      <c r="M3926" s="771"/>
      <c r="N3926" s="771"/>
      <c r="O3926" s="771"/>
      <c r="P3926" s="771"/>
      <c r="Q3926" s="771"/>
      <c r="R3926" s="1075"/>
      <c r="S3926" s="904"/>
    </row>
    <row r="3927" spans="1:20" s="828" customFormat="1" x14ac:dyDescent="0.25">
      <c r="B3927" s="656"/>
      <c r="C3927" s="1058"/>
      <c r="D3927" s="888"/>
      <c r="E3927" s="902"/>
      <c r="F3927" s="888"/>
      <c r="G3927" s="903"/>
      <c r="H3927" s="924"/>
      <c r="I3927" s="924"/>
      <c r="J3927" s="924"/>
      <c r="K3927" s="924"/>
      <c r="L3927" s="771"/>
      <c r="M3927" s="771"/>
      <c r="N3927" s="771"/>
      <c r="O3927" s="771"/>
      <c r="P3927" s="771"/>
      <c r="Q3927" s="771"/>
      <c r="R3927" s="1075"/>
      <c r="S3927" s="904"/>
    </row>
    <row r="3928" spans="1:20" s="828" customFormat="1" x14ac:dyDescent="0.25">
      <c r="B3928" s="656"/>
      <c r="C3928" s="1058"/>
      <c r="D3928" s="888"/>
      <c r="E3928" s="902"/>
      <c r="F3928" s="888"/>
      <c r="G3928" s="903"/>
      <c r="H3928" s="924"/>
      <c r="I3928" s="924"/>
      <c r="J3928" s="924"/>
      <c r="K3928" s="924"/>
      <c r="L3928" s="771"/>
      <c r="M3928" s="771"/>
      <c r="N3928" s="771"/>
      <c r="O3928" s="771"/>
      <c r="P3928" s="771"/>
      <c r="Q3928" s="771"/>
      <c r="R3928" s="1075"/>
      <c r="S3928" s="904"/>
    </row>
    <row r="3929" spans="1:20" s="828" customFormat="1" x14ac:dyDescent="0.25">
      <c r="B3929" s="656"/>
      <c r="C3929" s="1058"/>
      <c r="D3929" s="888"/>
      <c r="E3929" s="902"/>
      <c r="F3929" s="888"/>
      <c r="G3929" s="903"/>
      <c r="H3929" s="924"/>
      <c r="I3929" s="924"/>
      <c r="J3929" s="924"/>
      <c r="K3929" s="924"/>
      <c r="L3929" s="771"/>
      <c r="M3929" s="771"/>
      <c r="N3929" s="771"/>
      <c r="O3929" s="771"/>
      <c r="P3929" s="771"/>
      <c r="Q3929" s="771"/>
      <c r="R3929" s="1075"/>
      <c r="S3929" s="904"/>
    </row>
    <row r="3930" spans="1:20" s="828" customFormat="1" x14ac:dyDescent="0.25">
      <c r="B3930" s="656"/>
      <c r="C3930" s="1058"/>
      <c r="D3930" s="888"/>
      <c r="E3930" s="902"/>
      <c r="F3930" s="888"/>
      <c r="G3930" s="903"/>
      <c r="H3930" s="924"/>
      <c r="I3930" s="924"/>
      <c r="J3930" s="924"/>
      <c r="K3930" s="924"/>
      <c r="L3930" s="771"/>
      <c r="M3930" s="771"/>
      <c r="N3930" s="771"/>
      <c r="O3930" s="771"/>
      <c r="P3930" s="771"/>
      <c r="Q3930" s="771"/>
      <c r="R3930" s="1075"/>
      <c r="S3930" s="904"/>
    </row>
    <row r="3931" spans="1:20" s="828" customFormat="1" x14ac:dyDescent="0.25">
      <c r="B3931" s="656"/>
      <c r="C3931" s="1058"/>
      <c r="D3931" s="888"/>
      <c r="E3931" s="902"/>
      <c r="F3931" s="888"/>
      <c r="G3931" s="903"/>
      <c r="H3931" s="924"/>
      <c r="I3931" s="924"/>
      <c r="J3931" s="924"/>
      <c r="K3931" s="924"/>
      <c r="L3931" s="771"/>
      <c r="M3931" s="771"/>
      <c r="N3931" s="771"/>
      <c r="O3931" s="771"/>
      <c r="P3931" s="771"/>
      <c r="Q3931" s="771"/>
      <c r="R3931" s="1075"/>
      <c r="S3931" s="904"/>
    </row>
    <row r="3932" spans="1:20" x14ac:dyDescent="0.25">
      <c r="B3932" s="1238" t="s">
        <v>2128</v>
      </c>
      <c r="C3932" s="1238"/>
      <c r="D3932" s="1238"/>
      <c r="E3932" s="1238"/>
      <c r="F3932" s="1238"/>
      <c r="G3932" s="1238"/>
      <c r="H3932" s="1238"/>
      <c r="I3932" s="1238"/>
      <c r="J3932" s="1238"/>
      <c r="K3932" s="1238"/>
      <c r="L3932" s="1238"/>
      <c r="M3932" s="1238"/>
      <c r="N3932" s="1238"/>
      <c r="O3932" s="1238"/>
      <c r="P3932" s="1238"/>
      <c r="Q3932" s="1238"/>
      <c r="R3932" s="1238"/>
      <c r="S3932" s="1238"/>
    </row>
    <row r="3933" spans="1:20" x14ac:dyDescent="0.25">
      <c r="B3933" s="881" t="s">
        <v>1650</v>
      </c>
      <c r="C3933" s="882"/>
      <c r="D3933" s="883"/>
      <c r="E3933" s="883"/>
      <c r="F3933" s="883"/>
      <c r="G3933" s="883"/>
      <c r="H3933" s="884"/>
      <c r="I3933" s="884"/>
      <c r="J3933" s="884"/>
      <c r="K3933" s="884"/>
      <c r="L3933" s="884"/>
      <c r="M3933" s="885"/>
      <c r="N3933" s="884"/>
      <c r="O3933" s="884"/>
      <c r="P3933" s="884"/>
      <c r="Q3933" s="884"/>
      <c r="R3933" s="1074"/>
      <c r="S3933" s="886"/>
    </row>
    <row r="3934" spans="1:20" s="802" customFormat="1" ht="30" x14ac:dyDescent="0.25">
      <c r="B3934" s="1234" t="s">
        <v>970</v>
      </c>
      <c r="C3934" s="1239" t="s">
        <v>938</v>
      </c>
      <c r="D3934" s="1236" t="s">
        <v>1024</v>
      </c>
      <c r="E3934" s="1230" t="s">
        <v>1025</v>
      </c>
      <c r="F3934" s="1236" t="s">
        <v>1026</v>
      </c>
      <c r="G3934" s="1232" t="s">
        <v>1027</v>
      </c>
      <c r="H3934" s="803" t="s">
        <v>1862</v>
      </c>
      <c r="I3934" s="804" t="s">
        <v>1833</v>
      </c>
      <c r="J3934" s="803" t="s">
        <v>1862</v>
      </c>
      <c r="K3934" s="1228" t="s">
        <v>1948</v>
      </c>
      <c r="L3934" s="1228" t="s">
        <v>1947</v>
      </c>
      <c r="M3934" s="805" t="s">
        <v>1818</v>
      </c>
      <c r="N3934" s="1228" t="s">
        <v>1819</v>
      </c>
      <c r="O3934" s="806" t="s">
        <v>2115</v>
      </c>
      <c r="P3934" s="1090" t="s">
        <v>2135</v>
      </c>
      <c r="Q3934" s="1090" t="s">
        <v>2136</v>
      </c>
      <c r="R3934" s="1065" t="s">
        <v>2132</v>
      </c>
      <c r="S3934" s="807" t="s">
        <v>1850</v>
      </c>
      <c r="T3934" s="1110" t="s">
        <v>1028</v>
      </c>
    </row>
    <row r="3935" spans="1:20" s="802" customFormat="1" x14ac:dyDescent="0.25">
      <c r="B3935" s="1235"/>
      <c r="C3935" s="1240"/>
      <c r="D3935" s="1237"/>
      <c r="E3935" s="1231"/>
      <c r="F3935" s="1237"/>
      <c r="G3935" s="1233"/>
      <c r="H3935" s="808"/>
      <c r="I3935" s="808" t="s">
        <v>939</v>
      </c>
      <c r="J3935" s="808"/>
      <c r="K3935" s="1229"/>
      <c r="L3935" s="1229"/>
      <c r="M3935" s="809" t="s">
        <v>939</v>
      </c>
      <c r="N3935" s="1229"/>
      <c r="O3935" s="808" t="s">
        <v>939</v>
      </c>
      <c r="P3935" s="808" t="s">
        <v>939</v>
      </c>
      <c r="Q3935" s="808" t="s">
        <v>939</v>
      </c>
      <c r="R3935" s="1066" t="s">
        <v>939</v>
      </c>
      <c r="S3935" s="810"/>
      <c r="T3935" s="1102"/>
    </row>
    <row r="3936" spans="1:20" x14ac:dyDescent="0.25">
      <c r="A3936" s="858" t="s">
        <v>135</v>
      </c>
      <c r="B3936" s="825" t="s">
        <v>25</v>
      </c>
      <c r="C3936" s="822" t="s">
        <v>59</v>
      </c>
      <c r="D3936" s="829">
        <v>70741</v>
      </c>
      <c r="E3936" s="824">
        <v>0</v>
      </c>
      <c r="F3936" s="816">
        <v>23540000</v>
      </c>
      <c r="G3936" s="817" t="s">
        <v>266</v>
      </c>
      <c r="H3936" s="1006"/>
      <c r="I3936" s="1006">
        <v>17870000</v>
      </c>
      <c r="J3936" s="1006"/>
      <c r="K3936" s="1006">
        <f t="shared" ref="K3936:K3951" si="419">M3936-L3936</f>
        <v>17870000</v>
      </c>
      <c r="L3936" s="830"/>
      <c r="M3936" s="826">
        <v>17870000</v>
      </c>
      <c r="N3936" s="830"/>
      <c r="O3936" s="830"/>
      <c r="P3936" s="830">
        <f t="shared" ref="P3936:P3950" si="420">Q3936-O3936</f>
        <v>0</v>
      </c>
      <c r="Q3936" s="830"/>
      <c r="R3936" s="1068">
        <f>M3936-Q3936</f>
        <v>17870000</v>
      </c>
      <c r="S3936" s="820"/>
      <c r="T3936" s="1117"/>
    </row>
    <row r="3937" spans="1:20" x14ac:dyDescent="0.25">
      <c r="A3937" s="858" t="s">
        <v>135</v>
      </c>
      <c r="B3937" s="812" t="s">
        <v>2</v>
      </c>
      <c r="C3937" s="822" t="s">
        <v>60</v>
      </c>
      <c r="D3937" s="829">
        <v>70741</v>
      </c>
      <c r="E3937" s="824">
        <v>0</v>
      </c>
      <c r="F3937" s="816">
        <v>23540000</v>
      </c>
      <c r="G3937" s="817" t="s">
        <v>266</v>
      </c>
      <c r="H3937" s="1006"/>
      <c r="I3937" s="1006">
        <v>600000</v>
      </c>
      <c r="J3937" s="1006"/>
      <c r="K3937" s="1006">
        <f t="shared" si="419"/>
        <v>600000</v>
      </c>
      <c r="L3937" s="830"/>
      <c r="M3937" s="826">
        <v>600000</v>
      </c>
      <c r="N3937" s="830"/>
      <c r="O3937" s="830"/>
      <c r="P3937" s="830">
        <f t="shared" si="420"/>
        <v>0</v>
      </c>
      <c r="Q3937" s="830"/>
      <c r="R3937" s="1068">
        <f t="shared" ref="R3937:R3952" si="421">M3937-Q3937</f>
        <v>600000</v>
      </c>
      <c r="S3937" s="820"/>
      <c r="T3937" s="1104"/>
    </row>
    <row r="3938" spans="1:20" x14ac:dyDescent="0.25">
      <c r="A3938" s="858" t="s">
        <v>135</v>
      </c>
      <c r="B3938" s="812" t="s">
        <v>52</v>
      </c>
      <c r="C3938" s="822" t="s">
        <v>53</v>
      </c>
      <c r="D3938" s="829">
        <v>70741</v>
      </c>
      <c r="E3938" s="907">
        <v>0</v>
      </c>
      <c r="F3938" s="816">
        <v>23510200</v>
      </c>
      <c r="G3938" s="817" t="s">
        <v>266</v>
      </c>
      <c r="H3938" s="1006">
        <v>2000000</v>
      </c>
      <c r="I3938" s="1006">
        <v>10240000</v>
      </c>
      <c r="J3938" s="1006">
        <v>2000000</v>
      </c>
      <c r="K3938" s="1006">
        <f t="shared" si="419"/>
        <v>10240000</v>
      </c>
      <c r="L3938" s="830"/>
      <c r="M3938" s="826">
        <v>10240000</v>
      </c>
      <c r="N3938" s="830"/>
      <c r="O3938" s="830">
        <v>2000000</v>
      </c>
      <c r="P3938" s="830">
        <f t="shared" si="420"/>
        <v>3800000</v>
      </c>
      <c r="Q3938" s="830">
        <v>5800000</v>
      </c>
      <c r="R3938" s="1068">
        <f t="shared" si="421"/>
        <v>4440000</v>
      </c>
      <c r="S3938" s="820"/>
      <c r="T3938" s="1104"/>
    </row>
    <row r="3939" spans="1:20" x14ac:dyDescent="0.25">
      <c r="A3939" s="858" t="s">
        <v>135</v>
      </c>
      <c r="B3939" s="812" t="s">
        <v>106</v>
      </c>
      <c r="C3939" s="822" t="s">
        <v>107</v>
      </c>
      <c r="D3939" s="829">
        <v>70741</v>
      </c>
      <c r="E3939" s="824">
        <v>0</v>
      </c>
      <c r="F3939" s="816">
        <v>23510200</v>
      </c>
      <c r="G3939" s="817" t="s">
        <v>266</v>
      </c>
      <c r="H3939" s="1006">
        <v>6942000</v>
      </c>
      <c r="I3939" s="1006">
        <v>13000000</v>
      </c>
      <c r="J3939" s="1006">
        <v>6942000</v>
      </c>
      <c r="K3939" s="1006">
        <f t="shared" si="419"/>
        <v>10000000</v>
      </c>
      <c r="L3939" s="830"/>
      <c r="M3939" s="826">
        <v>10000000</v>
      </c>
      <c r="N3939" s="830"/>
      <c r="O3939" s="830">
        <v>6942000</v>
      </c>
      <c r="P3939" s="830">
        <f t="shared" si="420"/>
        <v>0</v>
      </c>
      <c r="Q3939" s="830">
        <v>6942000</v>
      </c>
      <c r="R3939" s="1068">
        <f t="shared" si="421"/>
        <v>3058000</v>
      </c>
      <c r="S3939" s="820"/>
      <c r="T3939" s="1104"/>
    </row>
    <row r="3940" spans="1:20" x14ac:dyDescent="0.25">
      <c r="A3940" s="858" t="s">
        <v>135</v>
      </c>
      <c r="B3940" s="812" t="s">
        <v>136</v>
      </c>
      <c r="C3940" s="822" t="s">
        <v>137</v>
      </c>
      <c r="D3940" s="829">
        <v>70741</v>
      </c>
      <c r="E3940" s="907">
        <v>0</v>
      </c>
      <c r="F3940" s="816">
        <v>23540000</v>
      </c>
      <c r="G3940" s="817" t="s">
        <v>266</v>
      </c>
      <c r="H3940" s="1006"/>
      <c r="I3940" s="1006">
        <v>2900000</v>
      </c>
      <c r="J3940" s="1006"/>
      <c r="K3940" s="1006">
        <f t="shared" si="419"/>
        <v>2900000</v>
      </c>
      <c r="L3940" s="830"/>
      <c r="M3940" s="826">
        <v>2900000</v>
      </c>
      <c r="N3940" s="830"/>
      <c r="O3940" s="830">
        <v>1000000</v>
      </c>
      <c r="P3940" s="830">
        <f t="shared" si="420"/>
        <v>0</v>
      </c>
      <c r="Q3940" s="830">
        <v>1000000</v>
      </c>
      <c r="R3940" s="1068">
        <f t="shared" si="421"/>
        <v>1900000</v>
      </c>
      <c r="S3940" s="820"/>
      <c r="T3940" s="1104"/>
    </row>
    <row r="3941" spans="1:20" x14ac:dyDescent="0.25">
      <c r="A3941" s="858" t="s">
        <v>135</v>
      </c>
      <c r="B3941" s="812" t="s">
        <v>71</v>
      </c>
      <c r="C3941" s="822" t="s">
        <v>72</v>
      </c>
      <c r="D3941" s="829">
        <v>70741</v>
      </c>
      <c r="E3941" s="907">
        <v>0</v>
      </c>
      <c r="F3941" s="816">
        <v>23540000</v>
      </c>
      <c r="G3941" s="817" t="s">
        <v>266</v>
      </c>
      <c r="H3941" s="1006"/>
      <c r="I3941" s="1006">
        <v>200000</v>
      </c>
      <c r="J3941" s="1006"/>
      <c r="K3941" s="1006">
        <f t="shared" si="419"/>
        <v>200000</v>
      </c>
      <c r="L3941" s="830"/>
      <c r="M3941" s="826">
        <v>200000</v>
      </c>
      <c r="N3941" s="830"/>
      <c r="O3941" s="830"/>
      <c r="P3941" s="830">
        <f t="shared" si="420"/>
        <v>100000</v>
      </c>
      <c r="Q3941" s="830">
        <v>100000</v>
      </c>
      <c r="R3941" s="1068">
        <f t="shared" si="421"/>
        <v>100000</v>
      </c>
      <c r="S3941" s="820"/>
      <c r="T3941" s="1104"/>
    </row>
    <row r="3942" spans="1:20" x14ac:dyDescent="0.25">
      <c r="A3942" s="858" t="s">
        <v>135</v>
      </c>
      <c r="B3942" s="812" t="s">
        <v>32</v>
      </c>
      <c r="C3942" s="822" t="s">
        <v>33</v>
      </c>
      <c r="D3942" s="829">
        <v>70741</v>
      </c>
      <c r="E3942" s="907">
        <v>0</v>
      </c>
      <c r="F3942" s="816">
        <v>23510200</v>
      </c>
      <c r="G3942" s="817" t="s">
        <v>266</v>
      </c>
      <c r="H3942" s="1006">
        <v>2000000</v>
      </c>
      <c r="I3942" s="1006">
        <v>15800000</v>
      </c>
      <c r="J3942" s="1006">
        <v>2000000</v>
      </c>
      <c r="K3942" s="1006">
        <f t="shared" si="419"/>
        <v>5800000</v>
      </c>
      <c r="L3942" s="830"/>
      <c r="M3942" s="826">
        <v>5800000</v>
      </c>
      <c r="N3942" s="830"/>
      <c r="O3942" s="830">
        <v>2000000</v>
      </c>
      <c r="P3942" s="830">
        <f t="shared" si="420"/>
        <v>0</v>
      </c>
      <c r="Q3942" s="830">
        <v>2000000</v>
      </c>
      <c r="R3942" s="1068">
        <f t="shared" si="421"/>
        <v>3800000</v>
      </c>
      <c r="S3942" s="820"/>
      <c r="T3942" s="1104"/>
    </row>
    <row r="3943" spans="1:20" x14ac:dyDescent="0.25">
      <c r="A3943" s="858" t="s">
        <v>135</v>
      </c>
      <c r="B3943" s="812" t="s">
        <v>61</v>
      </c>
      <c r="C3943" s="822" t="s">
        <v>75</v>
      </c>
      <c r="D3943" s="829">
        <v>70741</v>
      </c>
      <c r="E3943" s="907">
        <v>0</v>
      </c>
      <c r="F3943" s="816">
        <v>23510200</v>
      </c>
      <c r="G3943" s="817" t="s">
        <v>266</v>
      </c>
      <c r="H3943" s="1006"/>
      <c r="I3943" s="1006">
        <v>2400000</v>
      </c>
      <c r="J3943" s="1006"/>
      <c r="K3943" s="1006">
        <f t="shared" si="419"/>
        <v>2400000</v>
      </c>
      <c r="L3943" s="830"/>
      <c r="M3943" s="826">
        <v>2400000</v>
      </c>
      <c r="N3943" s="830"/>
      <c r="O3943" s="830"/>
      <c r="P3943" s="830">
        <f t="shared" si="420"/>
        <v>1500000</v>
      </c>
      <c r="Q3943" s="830">
        <v>1500000</v>
      </c>
      <c r="R3943" s="1068">
        <f t="shared" si="421"/>
        <v>900000</v>
      </c>
      <c r="S3943" s="820"/>
      <c r="T3943" s="1104"/>
    </row>
    <row r="3944" spans="1:20" x14ac:dyDescent="0.25">
      <c r="A3944" s="858" t="s">
        <v>135</v>
      </c>
      <c r="B3944" s="812" t="s">
        <v>34</v>
      </c>
      <c r="C3944" s="822" t="s">
        <v>761</v>
      </c>
      <c r="D3944" s="829">
        <v>70741</v>
      </c>
      <c r="E3944" s="907">
        <v>0</v>
      </c>
      <c r="F3944" s="816">
        <v>23510200</v>
      </c>
      <c r="G3944" s="817" t="s">
        <v>266</v>
      </c>
      <c r="H3944" s="1006">
        <v>2000000</v>
      </c>
      <c r="I3944" s="1006">
        <v>5600000</v>
      </c>
      <c r="J3944" s="1006">
        <v>2000000</v>
      </c>
      <c r="K3944" s="1006">
        <f t="shared" si="419"/>
        <v>5600000</v>
      </c>
      <c r="L3944" s="830"/>
      <c r="M3944" s="826">
        <v>5600000</v>
      </c>
      <c r="N3944" s="830"/>
      <c r="O3944" s="830">
        <v>2000000</v>
      </c>
      <c r="P3944" s="830">
        <f t="shared" si="420"/>
        <v>0</v>
      </c>
      <c r="Q3944" s="830">
        <v>2000000</v>
      </c>
      <c r="R3944" s="1068">
        <f t="shared" si="421"/>
        <v>3600000</v>
      </c>
      <c r="S3944" s="820"/>
      <c r="T3944" s="1104"/>
    </row>
    <row r="3945" spans="1:20" x14ac:dyDescent="0.25">
      <c r="A3945" s="858" t="s">
        <v>135</v>
      </c>
      <c r="B3945" s="812" t="s">
        <v>9</v>
      </c>
      <c r="C3945" s="822" t="s">
        <v>10</v>
      </c>
      <c r="D3945" s="829">
        <v>70741</v>
      </c>
      <c r="E3945" s="907">
        <v>0</v>
      </c>
      <c r="F3945" s="816">
        <v>23540000</v>
      </c>
      <c r="G3945" s="817" t="s">
        <v>266</v>
      </c>
      <c r="H3945" s="1006"/>
      <c r="I3945" s="1006">
        <v>5000000</v>
      </c>
      <c r="J3945" s="1006"/>
      <c r="K3945" s="1006">
        <f t="shared" si="419"/>
        <v>5000000</v>
      </c>
      <c r="L3945" s="830"/>
      <c r="M3945" s="826">
        <v>5000000</v>
      </c>
      <c r="N3945" s="830"/>
      <c r="O3945" s="830">
        <v>2000000</v>
      </c>
      <c r="P3945" s="830">
        <f t="shared" si="420"/>
        <v>0</v>
      </c>
      <c r="Q3945" s="830">
        <v>2000000</v>
      </c>
      <c r="R3945" s="1068">
        <f t="shared" si="421"/>
        <v>3000000</v>
      </c>
      <c r="S3945" s="820"/>
      <c r="T3945" s="1104"/>
    </row>
    <row r="3946" spans="1:20" x14ac:dyDescent="0.25">
      <c r="A3946" s="858" t="s">
        <v>135</v>
      </c>
      <c r="B3946" s="812" t="s">
        <v>11</v>
      </c>
      <c r="C3946" s="822" t="s">
        <v>12</v>
      </c>
      <c r="D3946" s="829">
        <v>70741</v>
      </c>
      <c r="E3946" s="907">
        <v>0</v>
      </c>
      <c r="F3946" s="816">
        <v>23510200</v>
      </c>
      <c r="G3946" s="817" t="s">
        <v>266</v>
      </c>
      <c r="H3946" s="1006">
        <v>3000000</v>
      </c>
      <c r="I3946" s="1006">
        <v>10000000</v>
      </c>
      <c r="J3946" s="1006">
        <v>3000000</v>
      </c>
      <c r="K3946" s="1006">
        <f t="shared" si="419"/>
        <v>5000000</v>
      </c>
      <c r="L3946" s="830"/>
      <c r="M3946" s="826">
        <v>5000000</v>
      </c>
      <c r="N3946" s="830"/>
      <c r="O3946" s="830">
        <v>2000000</v>
      </c>
      <c r="P3946" s="830">
        <f t="shared" si="420"/>
        <v>0</v>
      </c>
      <c r="Q3946" s="830">
        <v>2000000</v>
      </c>
      <c r="R3946" s="1068">
        <f t="shared" si="421"/>
        <v>3000000</v>
      </c>
      <c r="S3946" s="820"/>
      <c r="T3946" s="1104"/>
    </row>
    <row r="3947" spans="1:20" x14ac:dyDescent="0.25">
      <c r="A3947" s="858" t="s">
        <v>135</v>
      </c>
      <c r="B3947" s="812" t="s">
        <v>13</v>
      </c>
      <c r="C3947" s="822" t="s">
        <v>14</v>
      </c>
      <c r="D3947" s="829">
        <v>70741</v>
      </c>
      <c r="E3947" s="824">
        <v>0</v>
      </c>
      <c r="F3947" s="816">
        <v>23540000</v>
      </c>
      <c r="G3947" s="817" t="s">
        <v>266</v>
      </c>
      <c r="H3947" s="1006">
        <v>3000000</v>
      </c>
      <c r="I3947" s="1006">
        <v>10020000</v>
      </c>
      <c r="J3947" s="1006">
        <v>3000000</v>
      </c>
      <c r="K3947" s="1006">
        <f t="shared" si="419"/>
        <v>5020000</v>
      </c>
      <c r="L3947" s="830"/>
      <c r="M3947" s="826">
        <v>5020000</v>
      </c>
      <c r="N3947" s="830"/>
      <c r="O3947" s="830">
        <v>2000000</v>
      </c>
      <c r="P3947" s="830">
        <f t="shared" si="420"/>
        <v>0</v>
      </c>
      <c r="Q3947" s="830">
        <v>2000000</v>
      </c>
      <c r="R3947" s="1068">
        <f t="shared" si="421"/>
        <v>3020000</v>
      </c>
      <c r="S3947" s="820"/>
      <c r="T3947" s="1104"/>
    </row>
    <row r="3948" spans="1:20" s="831" customFormat="1" x14ac:dyDescent="0.25">
      <c r="A3948" s="858" t="s">
        <v>135</v>
      </c>
      <c r="B3948" s="812" t="s">
        <v>41</v>
      </c>
      <c r="C3948" s="822" t="s">
        <v>28</v>
      </c>
      <c r="D3948" s="829">
        <v>70741</v>
      </c>
      <c r="E3948" s="907">
        <v>0</v>
      </c>
      <c r="F3948" s="816">
        <v>23510200</v>
      </c>
      <c r="G3948" s="817" t="s">
        <v>266</v>
      </c>
      <c r="H3948" s="1006">
        <v>2000000</v>
      </c>
      <c r="I3948" s="1006">
        <v>5200000</v>
      </c>
      <c r="J3948" s="1006">
        <v>2000000</v>
      </c>
      <c r="K3948" s="1006">
        <f t="shared" si="419"/>
        <v>8200000</v>
      </c>
      <c r="L3948" s="830"/>
      <c r="M3948" s="826">
        <v>8200000</v>
      </c>
      <c r="N3948" s="830"/>
      <c r="O3948" s="830">
        <v>3000000</v>
      </c>
      <c r="P3948" s="830">
        <f t="shared" si="420"/>
        <v>0</v>
      </c>
      <c r="Q3948" s="830">
        <v>3000000</v>
      </c>
      <c r="R3948" s="1068">
        <f t="shared" si="421"/>
        <v>5200000</v>
      </c>
      <c r="S3948" s="820"/>
      <c r="T3948" s="1105"/>
    </row>
    <row r="3949" spans="1:20" x14ac:dyDescent="0.25">
      <c r="A3949" s="858" t="s">
        <v>135</v>
      </c>
      <c r="B3949" s="812" t="s">
        <v>19</v>
      </c>
      <c r="C3949" s="822" t="s">
        <v>20</v>
      </c>
      <c r="D3949" s="829">
        <v>70741</v>
      </c>
      <c r="E3949" s="907">
        <v>0</v>
      </c>
      <c r="F3949" s="816">
        <v>23510200</v>
      </c>
      <c r="G3949" s="817" t="s">
        <v>266</v>
      </c>
      <c r="H3949" s="1006"/>
      <c r="I3949" s="1006">
        <v>250000</v>
      </c>
      <c r="J3949" s="1006"/>
      <c r="K3949" s="1006">
        <f t="shared" si="419"/>
        <v>250000</v>
      </c>
      <c r="L3949" s="830"/>
      <c r="M3949" s="826">
        <v>250000</v>
      </c>
      <c r="N3949" s="830"/>
      <c r="O3949" s="830"/>
      <c r="P3949" s="830">
        <f t="shared" si="420"/>
        <v>100000</v>
      </c>
      <c r="Q3949" s="830">
        <v>100000</v>
      </c>
      <c r="R3949" s="1068">
        <f t="shared" si="421"/>
        <v>150000</v>
      </c>
      <c r="S3949" s="820"/>
      <c r="T3949" s="1104"/>
    </row>
    <row r="3950" spans="1:20" x14ac:dyDescent="0.25">
      <c r="A3950" s="858" t="s">
        <v>135</v>
      </c>
      <c r="B3950" s="812" t="s">
        <v>99</v>
      </c>
      <c r="C3950" s="822" t="s">
        <v>100</v>
      </c>
      <c r="D3950" s="829">
        <v>70741</v>
      </c>
      <c r="E3950" s="907">
        <v>0</v>
      </c>
      <c r="F3950" s="816">
        <v>23510200</v>
      </c>
      <c r="G3950" s="817" t="s">
        <v>266</v>
      </c>
      <c r="H3950" s="1006"/>
      <c r="I3950" s="1006">
        <v>920000</v>
      </c>
      <c r="J3950" s="1006"/>
      <c r="K3950" s="1006">
        <f t="shared" si="419"/>
        <v>720000</v>
      </c>
      <c r="L3950" s="830"/>
      <c r="M3950" s="826">
        <v>720000</v>
      </c>
      <c r="N3950" s="830"/>
      <c r="O3950" s="830"/>
      <c r="P3950" s="830">
        <f t="shared" si="420"/>
        <v>400000</v>
      </c>
      <c r="Q3950" s="830">
        <v>400000</v>
      </c>
      <c r="R3950" s="1068">
        <f t="shared" si="421"/>
        <v>320000</v>
      </c>
      <c r="S3950" s="820"/>
      <c r="T3950" s="1104"/>
    </row>
    <row r="3951" spans="1:20" s="831" customFormat="1" x14ac:dyDescent="0.25">
      <c r="A3951" s="858" t="s">
        <v>135</v>
      </c>
      <c r="B3951" s="812" t="s">
        <v>81</v>
      </c>
      <c r="C3951" s="822" t="s">
        <v>82</v>
      </c>
      <c r="D3951" s="829">
        <v>70741</v>
      </c>
      <c r="E3951" s="907">
        <v>0</v>
      </c>
      <c r="F3951" s="816">
        <v>23540000</v>
      </c>
      <c r="G3951" s="817" t="s">
        <v>266</v>
      </c>
      <c r="H3951" s="1006"/>
      <c r="I3951" s="1006">
        <v>200000</v>
      </c>
      <c r="J3951" s="1006"/>
      <c r="K3951" s="1006">
        <f t="shared" si="419"/>
        <v>200000</v>
      </c>
      <c r="L3951" s="830"/>
      <c r="M3951" s="826">
        <v>200000</v>
      </c>
      <c r="N3951" s="830"/>
      <c r="O3951" s="830"/>
      <c r="P3951" s="830">
        <f>Q3951-O3951</f>
        <v>100000</v>
      </c>
      <c r="Q3951" s="830">
        <v>100000</v>
      </c>
      <c r="R3951" s="1068">
        <f t="shared" si="421"/>
        <v>100000</v>
      </c>
      <c r="S3951" s="820"/>
      <c r="T3951" s="1105"/>
    </row>
    <row r="3952" spans="1:20" x14ac:dyDescent="0.25">
      <c r="A3952" s="858" t="s">
        <v>135</v>
      </c>
      <c r="B3952" s="860"/>
      <c r="C3952" s="833" t="s">
        <v>312</v>
      </c>
      <c r="D3952" s="861"/>
      <c r="E3952" s="862"/>
      <c r="F3952" s="863"/>
      <c r="G3952" s="916"/>
      <c r="H3952" s="992">
        <f>SUM(H3936:H3951)</f>
        <v>20942000</v>
      </c>
      <c r="I3952" s="992">
        <f>SUM(I3936:I3951)</f>
        <v>100200000</v>
      </c>
      <c r="J3952" s="992">
        <f>SUM(J3936:J3951)</f>
        <v>20942000</v>
      </c>
      <c r="K3952" s="992">
        <f>SUM(K3936:K3951)</f>
        <v>80000000</v>
      </c>
      <c r="L3952" s="837"/>
      <c r="M3952" s="838">
        <f>SUM(M3936:M3951)</f>
        <v>80000000</v>
      </c>
      <c r="N3952" s="837"/>
      <c r="O3952" s="959">
        <f>SUM(O3936:O3951)</f>
        <v>22942000</v>
      </c>
      <c r="P3952" s="959">
        <f>SUM(P3936:P3951)</f>
        <v>6000000</v>
      </c>
      <c r="Q3952" s="959">
        <f>SUM(Q3936:Q3951)</f>
        <v>28942000</v>
      </c>
      <c r="R3952" s="1093">
        <f t="shared" si="421"/>
        <v>51058000</v>
      </c>
      <c r="S3952" s="840"/>
      <c r="T3952" s="1106"/>
    </row>
    <row r="3953" spans="2:20" s="828" customFormat="1" x14ac:dyDescent="0.25">
      <c r="B3953" s="656"/>
      <c r="C3953" s="1058"/>
      <c r="D3953" s="888"/>
      <c r="E3953" s="902"/>
      <c r="F3953" s="888"/>
      <c r="G3953" s="903"/>
      <c r="H3953" s="924"/>
      <c r="I3953" s="924"/>
      <c r="J3953" s="924"/>
      <c r="K3953" s="924"/>
      <c r="L3953" s="771"/>
      <c r="M3953" s="771"/>
      <c r="N3953" s="771"/>
      <c r="O3953" s="771"/>
      <c r="P3953" s="771"/>
      <c r="Q3953" s="771"/>
      <c r="R3953" s="1075"/>
      <c r="S3953" s="904"/>
    </row>
    <row r="3954" spans="2:20" s="828" customFormat="1" x14ac:dyDescent="0.25">
      <c r="B3954" s="656"/>
      <c r="C3954" s="1058"/>
      <c r="D3954" s="888"/>
      <c r="E3954" s="902"/>
      <c r="F3954" s="888"/>
      <c r="G3954" s="903"/>
      <c r="H3954" s="924"/>
      <c r="I3954" s="924"/>
      <c r="J3954" s="924"/>
      <c r="K3954" s="924"/>
      <c r="L3954" s="771"/>
      <c r="M3954" s="771"/>
      <c r="N3954" s="771"/>
      <c r="O3954" s="771"/>
      <c r="P3954" s="771"/>
      <c r="Q3954" s="771"/>
      <c r="R3954" s="1075"/>
      <c r="S3954" s="904"/>
    </row>
    <row r="3955" spans="2:20" s="828" customFormat="1" x14ac:dyDescent="0.25">
      <c r="B3955" s="656"/>
      <c r="C3955" s="1058"/>
      <c r="D3955" s="888"/>
      <c r="E3955" s="902"/>
      <c r="F3955" s="888"/>
      <c r="G3955" s="903"/>
      <c r="H3955" s="924"/>
      <c r="I3955" s="924"/>
      <c r="J3955" s="924"/>
      <c r="K3955" s="924"/>
      <c r="L3955" s="771"/>
      <c r="M3955" s="771"/>
      <c r="N3955" s="771"/>
      <c r="O3955" s="771"/>
      <c r="P3955" s="771"/>
      <c r="Q3955" s="771"/>
      <c r="R3955" s="1075"/>
      <c r="S3955" s="904"/>
    </row>
    <row r="3956" spans="2:20" s="828" customFormat="1" x14ac:dyDescent="0.25">
      <c r="B3956" s="656"/>
      <c r="C3956" s="1058"/>
      <c r="D3956" s="888"/>
      <c r="E3956" s="902"/>
      <c r="F3956" s="888"/>
      <c r="G3956" s="903"/>
      <c r="H3956" s="924"/>
      <c r="I3956" s="924"/>
      <c r="J3956" s="924"/>
      <c r="K3956" s="924"/>
      <c r="L3956" s="771"/>
      <c r="M3956" s="771"/>
      <c r="N3956" s="771"/>
      <c r="O3956" s="771"/>
      <c r="P3956" s="771"/>
      <c r="Q3956" s="771"/>
      <c r="R3956" s="1075"/>
      <c r="S3956" s="904"/>
    </row>
    <row r="3957" spans="2:20" s="828" customFormat="1" x14ac:dyDescent="0.25">
      <c r="B3957" s="656"/>
      <c r="C3957" s="1058"/>
      <c r="D3957" s="888"/>
      <c r="E3957" s="902"/>
      <c r="F3957" s="888"/>
      <c r="G3957" s="903"/>
      <c r="H3957" s="924"/>
      <c r="I3957" s="924"/>
      <c r="J3957" s="924"/>
      <c r="K3957" s="924"/>
      <c r="L3957" s="771"/>
      <c r="M3957" s="771"/>
      <c r="N3957" s="771"/>
      <c r="O3957" s="771"/>
      <c r="P3957" s="771"/>
      <c r="Q3957" s="771"/>
      <c r="R3957" s="1075"/>
      <c r="S3957" s="904"/>
    </row>
    <row r="3958" spans="2:20" s="828" customFormat="1" x14ac:dyDescent="0.25">
      <c r="B3958" s="656"/>
      <c r="C3958" s="1058"/>
      <c r="D3958" s="888"/>
      <c r="E3958" s="902"/>
      <c r="F3958" s="888"/>
      <c r="G3958" s="903"/>
      <c r="H3958" s="924"/>
      <c r="I3958" s="924"/>
      <c r="J3958" s="924"/>
      <c r="K3958" s="924"/>
      <c r="L3958" s="771"/>
      <c r="M3958" s="771"/>
      <c r="N3958" s="771"/>
      <c r="O3958" s="771"/>
      <c r="P3958" s="771"/>
      <c r="Q3958" s="771"/>
      <c r="R3958" s="1075"/>
      <c r="S3958" s="904"/>
    </row>
    <row r="3959" spans="2:20" s="828" customFormat="1" x14ac:dyDescent="0.25">
      <c r="B3959" s="656"/>
      <c r="C3959" s="1058"/>
      <c r="D3959" s="888"/>
      <c r="E3959" s="902"/>
      <c r="F3959" s="888"/>
      <c r="G3959" s="903"/>
      <c r="H3959" s="924"/>
      <c r="I3959" s="924"/>
      <c r="J3959" s="924"/>
      <c r="K3959" s="924"/>
      <c r="L3959" s="771"/>
      <c r="M3959" s="771"/>
      <c r="N3959" s="771"/>
      <c r="O3959" s="771"/>
      <c r="P3959" s="771"/>
      <c r="Q3959" s="771"/>
      <c r="R3959" s="1075"/>
      <c r="S3959" s="904"/>
    </row>
    <row r="3960" spans="2:20" s="828" customFormat="1" x14ac:dyDescent="0.25">
      <c r="B3960" s="656"/>
      <c r="C3960" s="1058"/>
      <c r="D3960" s="888"/>
      <c r="E3960" s="902"/>
      <c r="F3960" s="888"/>
      <c r="G3960" s="903"/>
      <c r="H3960" s="924"/>
      <c r="I3960" s="924"/>
      <c r="J3960" s="924"/>
      <c r="K3960" s="924"/>
      <c r="L3960" s="771"/>
      <c r="M3960" s="771"/>
      <c r="N3960" s="771"/>
      <c r="O3960" s="771"/>
      <c r="P3960" s="771"/>
      <c r="Q3960" s="771"/>
      <c r="R3960" s="1075"/>
      <c r="S3960" s="904"/>
    </row>
    <row r="3961" spans="2:20" s="828" customFormat="1" x14ac:dyDescent="0.25">
      <c r="B3961" s="656"/>
      <c r="C3961" s="1058"/>
      <c r="D3961" s="888"/>
      <c r="E3961" s="902"/>
      <c r="F3961" s="888"/>
      <c r="G3961" s="903"/>
      <c r="H3961" s="924"/>
      <c r="I3961" s="924"/>
      <c r="J3961" s="924"/>
      <c r="K3961" s="924"/>
      <c r="L3961" s="771"/>
      <c r="M3961" s="771"/>
      <c r="N3961" s="771"/>
      <c r="O3961" s="771"/>
      <c r="P3961" s="771"/>
      <c r="Q3961" s="771"/>
      <c r="R3961" s="1075"/>
      <c r="S3961" s="904"/>
    </row>
    <row r="3962" spans="2:20" s="828" customFormat="1" x14ac:dyDescent="0.25">
      <c r="B3962" s="656"/>
      <c r="C3962" s="1058"/>
      <c r="D3962" s="888"/>
      <c r="E3962" s="902"/>
      <c r="F3962" s="888"/>
      <c r="G3962" s="903"/>
      <c r="H3962" s="924"/>
      <c r="I3962" s="924"/>
      <c r="J3962" s="924"/>
      <c r="K3962" s="924"/>
      <c r="L3962" s="771"/>
      <c r="M3962" s="771"/>
      <c r="N3962" s="771"/>
      <c r="O3962" s="771"/>
      <c r="P3962" s="771"/>
      <c r="Q3962" s="771"/>
      <c r="R3962" s="1075"/>
      <c r="S3962" s="904"/>
    </row>
    <row r="3963" spans="2:20" s="828" customFormat="1" x14ac:dyDescent="0.25">
      <c r="B3963" s="656"/>
      <c r="C3963" s="1058"/>
      <c r="D3963" s="888"/>
      <c r="E3963" s="902"/>
      <c r="F3963" s="888"/>
      <c r="G3963" s="903"/>
      <c r="H3963" s="924"/>
      <c r="I3963" s="924"/>
      <c r="J3963" s="924"/>
      <c r="K3963" s="924"/>
      <c r="L3963" s="771"/>
      <c r="M3963" s="771"/>
      <c r="N3963" s="771"/>
      <c r="O3963" s="771"/>
      <c r="P3963" s="771"/>
      <c r="Q3963" s="771"/>
      <c r="R3963" s="1075"/>
      <c r="S3963" s="904"/>
    </row>
    <row r="3964" spans="2:20" s="828" customFormat="1" x14ac:dyDescent="0.25">
      <c r="B3964" s="656"/>
      <c r="C3964" s="1058"/>
      <c r="D3964" s="888"/>
      <c r="E3964" s="902"/>
      <c r="F3964" s="888"/>
      <c r="G3964" s="903"/>
      <c r="H3964" s="924"/>
      <c r="I3964" s="924"/>
      <c r="J3964" s="924"/>
      <c r="K3964" s="924"/>
      <c r="L3964" s="771"/>
      <c r="M3964" s="771"/>
      <c r="N3964" s="771"/>
      <c r="O3964" s="771"/>
      <c r="P3964" s="771"/>
      <c r="Q3964" s="771"/>
      <c r="R3964" s="1075"/>
      <c r="S3964" s="904"/>
    </row>
    <row r="3965" spans="2:20" s="828" customFormat="1" x14ac:dyDescent="0.25">
      <c r="B3965" s="656"/>
      <c r="C3965" s="1058"/>
      <c r="D3965" s="888"/>
      <c r="E3965" s="902"/>
      <c r="F3965" s="888"/>
      <c r="G3965" s="903"/>
      <c r="H3965" s="924"/>
      <c r="I3965" s="924"/>
      <c r="J3965" s="924"/>
      <c r="K3965" s="924"/>
      <c r="L3965" s="771"/>
      <c r="M3965" s="771"/>
      <c r="N3965" s="771"/>
      <c r="O3965" s="771"/>
      <c r="P3965" s="771"/>
      <c r="Q3965" s="771"/>
      <c r="R3965" s="1075"/>
      <c r="S3965" s="904"/>
    </row>
    <row r="3966" spans="2:20" x14ac:dyDescent="0.25">
      <c r="B3966" s="1238" t="s">
        <v>2129</v>
      </c>
      <c r="C3966" s="1238"/>
      <c r="D3966" s="1238"/>
      <c r="E3966" s="1238"/>
      <c r="F3966" s="1238"/>
      <c r="G3966" s="1238"/>
      <c r="H3966" s="1238"/>
      <c r="I3966" s="1238"/>
      <c r="J3966" s="1238"/>
      <c r="K3966" s="1238"/>
      <c r="L3966" s="1238"/>
      <c r="M3966" s="1238"/>
      <c r="N3966" s="1238"/>
      <c r="O3966" s="1238"/>
      <c r="P3966" s="1238"/>
      <c r="Q3966" s="1238"/>
      <c r="R3966" s="1238"/>
      <c r="S3966" s="1238"/>
    </row>
    <row r="3967" spans="2:20" x14ac:dyDescent="0.25">
      <c r="B3967" s="881" t="s">
        <v>1650</v>
      </c>
      <c r="C3967" s="882"/>
      <c r="D3967" s="883"/>
      <c r="E3967" s="883"/>
      <c r="F3967" s="883"/>
      <c r="G3967" s="883"/>
      <c r="H3967" s="884"/>
      <c r="I3967" s="884"/>
      <c r="J3967" s="884"/>
      <c r="K3967" s="884"/>
      <c r="L3967" s="884"/>
      <c r="M3967" s="885"/>
      <c r="N3967" s="884"/>
      <c r="O3967" s="884"/>
      <c r="P3967" s="884"/>
      <c r="Q3967" s="884"/>
      <c r="R3967" s="1074"/>
      <c r="S3967" s="886"/>
    </row>
    <row r="3968" spans="2:20" s="802" customFormat="1" ht="30" x14ac:dyDescent="0.25">
      <c r="B3968" s="1234" t="s">
        <v>970</v>
      </c>
      <c r="C3968" s="1239" t="s">
        <v>938</v>
      </c>
      <c r="D3968" s="1236" t="s">
        <v>1024</v>
      </c>
      <c r="E3968" s="1230" t="s">
        <v>1025</v>
      </c>
      <c r="F3968" s="1236" t="s">
        <v>1026</v>
      </c>
      <c r="G3968" s="1232" t="s">
        <v>1027</v>
      </c>
      <c r="H3968" s="803" t="s">
        <v>1862</v>
      </c>
      <c r="I3968" s="804" t="s">
        <v>1833</v>
      </c>
      <c r="J3968" s="803" t="s">
        <v>1862</v>
      </c>
      <c r="K3968" s="1228" t="s">
        <v>1948</v>
      </c>
      <c r="L3968" s="1228" t="s">
        <v>1947</v>
      </c>
      <c r="M3968" s="805" t="s">
        <v>1818</v>
      </c>
      <c r="N3968" s="1228" t="s">
        <v>1819</v>
      </c>
      <c r="O3968" s="806" t="s">
        <v>2115</v>
      </c>
      <c r="P3968" s="1090" t="s">
        <v>2135</v>
      </c>
      <c r="Q3968" s="1090" t="s">
        <v>2136</v>
      </c>
      <c r="R3968" s="1065" t="s">
        <v>2132</v>
      </c>
      <c r="S3968" s="807" t="s">
        <v>1850</v>
      </c>
      <c r="T3968" s="1110" t="s">
        <v>1028</v>
      </c>
    </row>
    <row r="3969" spans="1:20" s="802" customFormat="1" x14ac:dyDescent="0.25">
      <c r="B3969" s="1235"/>
      <c r="C3969" s="1240"/>
      <c r="D3969" s="1237"/>
      <c r="E3969" s="1231"/>
      <c r="F3969" s="1237"/>
      <c r="G3969" s="1233"/>
      <c r="H3969" s="808"/>
      <c r="I3969" s="808" t="s">
        <v>939</v>
      </c>
      <c r="J3969" s="808"/>
      <c r="K3969" s="1229"/>
      <c r="L3969" s="1229"/>
      <c r="M3969" s="809" t="s">
        <v>939</v>
      </c>
      <c r="N3969" s="1229"/>
      <c r="O3969" s="808" t="s">
        <v>939</v>
      </c>
      <c r="P3969" s="808" t="s">
        <v>939</v>
      </c>
      <c r="Q3969" s="808" t="s">
        <v>939</v>
      </c>
      <c r="R3969" s="1066" t="s">
        <v>939</v>
      </c>
      <c r="S3969" s="810"/>
      <c r="T3969" s="1102"/>
    </row>
    <row r="3970" spans="1:20" s="828" customFormat="1" x14ac:dyDescent="0.25">
      <c r="A3970" s="858" t="s">
        <v>135</v>
      </c>
      <c r="B3970" s="890" t="s">
        <v>212</v>
      </c>
      <c r="C3970" s="822" t="s">
        <v>676</v>
      </c>
      <c r="D3970" s="829">
        <v>70741</v>
      </c>
      <c r="E3970" s="824">
        <v>0</v>
      </c>
      <c r="F3970" s="890" t="s">
        <v>354</v>
      </c>
      <c r="G3970" s="896" t="s">
        <v>235</v>
      </c>
      <c r="H3970" s="921"/>
      <c r="I3970" s="921">
        <v>50200000</v>
      </c>
      <c r="J3970" s="921"/>
      <c r="K3970" s="1006">
        <f t="shared" ref="K3970:K3977" si="422">M3970-L3970</f>
        <v>0</v>
      </c>
      <c r="L3970" s="871"/>
      <c r="M3970" s="871">
        <v>0</v>
      </c>
      <c r="N3970" s="871"/>
      <c r="O3970" s="871"/>
      <c r="P3970" s="871"/>
      <c r="Q3970" s="871"/>
      <c r="R3970" s="1068">
        <f>M3970-Q3970</f>
        <v>0</v>
      </c>
      <c r="S3970" s="827"/>
      <c r="T3970" s="975"/>
    </row>
    <row r="3971" spans="1:20" s="828" customFormat="1" x14ac:dyDescent="0.25">
      <c r="A3971" s="858" t="s">
        <v>135</v>
      </c>
      <c r="B3971" s="823" t="s">
        <v>351</v>
      </c>
      <c r="C3971" s="822" t="s">
        <v>518</v>
      </c>
      <c r="D3971" s="829">
        <v>70741</v>
      </c>
      <c r="E3971" s="824">
        <v>0</v>
      </c>
      <c r="F3971" s="823" t="s">
        <v>27</v>
      </c>
      <c r="G3971" s="896" t="s">
        <v>235</v>
      </c>
      <c r="H3971" s="921"/>
      <c r="I3971" s="921">
        <v>20600000</v>
      </c>
      <c r="J3971" s="921"/>
      <c r="K3971" s="1006">
        <f t="shared" si="422"/>
        <v>0</v>
      </c>
      <c r="L3971" s="871"/>
      <c r="M3971" s="871">
        <v>0</v>
      </c>
      <c r="N3971" s="871"/>
      <c r="O3971" s="871"/>
      <c r="P3971" s="871"/>
      <c r="Q3971" s="871"/>
      <c r="R3971" s="1068">
        <f t="shared" ref="R3971:R3978" si="423">M3971-Q3971</f>
        <v>0</v>
      </c>
      <c r="S3971" s="827"/>
      <c r="T3971" s="822"/>
    </row>
    <row r="3972" spans="1:20" s="828" customFormat="1" x14ac:dyDescent="0.25">
      <c r="A3972" s="858" t="s">
        <v>135</v>
      </c>
      <c r="B3972" s="823" t="s">
        <v>161</v>
      </c>
      <c r="C3972" s="822" t="s">
        <v>233</v>
      </c>
      <c r="D3972" s="829">
        <v>70741</v>
      </c>
      <c r="E3972" s="824">
        <v>0</v>
      </c>
      <c r="F3972" s="823" t="s">
        <v>27</v>
      </c>
      <c r="G3972" s="896" t="s">
        <v>235</v>
      </c>
      <c r="H3972" s="921"/>
      <c r="I3972" s="921">
        <v>15000000</v>
      </c>
      <c r="J3972" s="921"/>
      <c r="K3972" s="1006">
        <f t="shared" si="422"/>
        <v>0</v>
      </c>
      <c r="L3972" s="871"/>
      <c r="M3972" s="871">
        <v>0</v>
      </c>
      <c r="N3972" s="871"/>
      <c r="O3972" s="871"/>
      <c r="P3972" s="871"/>
      <c r="Q3972" s="871"/>
      <c r="R3972" s="1068">
        <f t="shared" si="423"/>
        <v>0</v>
      </c>
      <c r="S3972" s="827"/>
      <c r="T3972" s="822"/>
    </row>
    <row r="3973" spans="1:20" s="970" customFormat="1" ht="30" x14ac:dyDescent="0.25">
      <c r="A3973" s="967" t="s">
        <v>135</v>
      </c>
      <c r="B3973" s="823" t="s">
        <v>352</v>
      </c>
      <c r="C3973" s="822" t="s">
        <v>353</v>
      </c>
      <c r="D3973" s="829">
        <v>70741</v>
      </c>
      <c r="E3973" s="815">
        <v>0</v>
      </c>
      <c r="F3973" s="814" t="s">
        <v>354</v>
      </c>
      <c r="G3973" s="969" t="s">
        <v>235</v>
      </c>
      <c r="H3973" s="1060"/>
      <c r="I3973" s="1060">
        <v>33500000</v>
      </c>
      <c r="J3973" s="1060"/>
      <c r="K3973" s="1060">
        <f t="shared" si="422"/>
        <v>3500000</v>
      </c>
      <c r="L3973" s="870">
        <v>30000000</v>
      </c>
      <c r="M3973" s="871">
        <v>33500000</v>
      </c>
      <c r="N3973" s="870">
        <v>30000000</v>
      </c>
      <c r="O3973" s="870"/>
      <c r="P3973" s="870"/>
      <c r="Q3973" s="870"/>
      <c r="R3973" s="1068">
        <f t="shared" si="423"/>
        <v>33500000</v>
      </c>
      <c r="S3973" s="820" t="s">
        <v>1970</v>
      </c>
      <c r="T3973" s="1153"/>
    </row>
    <row r="3974" spans="1:20" s="828" customFormat="1" x14ac:dyDescent="0.25">
      <c r="A3974" s="858" t="s">
        <v>135</v>
      </c>
      <c r="B3974" s="823" t="s">
        <v>206</v>
      </c>
      <c r="C3974" s="822" t="s">
        <v>1857</v>
      </c>
      <c r="D3974" s="829">
        <v>70741</v>
      </c>
      <c r="E3974" s="824">
        <v>0</v>
      </c>
      <c r="F3974" s="890" t="s">
        <v>354</v>
      </c>
      <c r="G3974" s="896" t="s">
        <v>235</v>
      </c>
      <c r="H3974" s="921"/>
      <c r="I3974" s="921">
        <v>5250000.1100000003</v>
      </c>
      <c r="J3974" s="921"/>
      <c r="K3974" s="1006">
        <f t="shared" si="422"/>
        <v>0</v>
      </c>
      <c r="L3974" s="871"/>
      <c r="M3974" s="871">
        <v>0</v>
      </c>
      <c r="N3974" s="871"/>
      <c r="O3974" s="871"/>
      <c r="P3974" s="871"/>
      <c r="Q3974" s="871"/>
      <c r="R3974" s="1068">
        <f t="shared" si="423"/>
        <v>0</v>
      </c>
      <c r="S3974" s="827"/>
      <c r="T3974" s="822"/>
    </row>
    <row r="3975" spans="1:20" s="828" customFormat="1" x14ac:dyDescent="0.25">
      <c r="A3975" s="858" t="s">
        <v>135</v>
      </c>
      <c r="B3975" s="890" t="s">
        <v>452</v>
      </c>
      <c r="C3975" s="822" t="s">
        <v>355</v>
      </c>
      <c r="D3975" s="829">
        <v>70741</v>
      </c>
      <c r="E3975" s="824">
        <v>0</v>
      </c>
      <c r="F3975" s="890" t="s">
        <v>354</v>
      </c>
      <c r="G3975" s="896" t="s">
        <v>235</v>
      </c>
      <c r="H3975" s="921"/>
      <c r="I3975" s="921">
        <v>9450000</v>
      </c>
      <c r="J3975" s="921"/>
      <c r="K3975" s="1006">
        <f t="shared" si="422"/>
        <v>5450000</v>
      </c>
      <c r="L3975" s="871"/>
      <c r="M3975" s="871">
        <v>5450000</v>
      </c>
      <c r="N3975" s="871"/>
      <c r="O3975" s="871"/>
      <c r="P3975" s="871"/>
      <c r="Q3975" s="871"/>
      <c r="R3975" s="1068">
        <f t="shared" si="423"/>
        <v>5450000</v>
      </c>
      <c r="S3975" s="827"/>
      <c r="T3975" s="822"/>
    </row>
    <row r="3976" spans="1:20" s="828" customFormat="1" x14ac:dyDescent="0.25">
      <c r="A3976" s="858" t="s">
        <v>135</v>
      </c>
      <c r="B3976" s="890" t="s">
        <v>467</v>
      </c>
      <c r="C3976" s="822" t="s">
        <v>163</v>
      </c>
      <c r="D3976" s="829">
        <v>70741</v>
      </c>
      <c r="E3976" s="824">
        <v>0</v>
      </c>
      <c r="F3976" s="890" t="s">
        <v>354</v>
      </c>
      <c r="G3976" s="896" t="s">
        <v>235</v>
      </c>
      <c r="H3976" s="921"/>
      <c r="I3976" s="921">
        <v>15000000</v>
      </c>
      <c r="J3976" s="921"/>
      <c r="K3976" s="1006">
        <f t="shared" si="422"/>
        <v>5000000</v>
      </c>
      <c r="L3976" s="871"/>
      <c r="M3976" s="871">
        <v>5000000</v>
      </c>
      <c r="N3976" s="871"/>
      <c r="O3976" s="871"/>
      <c r="P3976" s="871"/>
      <c r="Q3976" s="871"/>
      <c r="R3976" s="1068">
        <f t="shared" si="423"/>
        <v>5000000</v>
      </c>
      <c r="S3976" s="827"/>
      <c r="T3976" s="822"/>
    </row>
    <row r="3977" spans="1:20" s="828" customFormat="1" x14ac:dyDescent="0.25">
      <c r="A3977" s="858" t="s">
        <v>135</v>
      </c>
      <c r="B3977" s="890" t="s">
        <v>474</v>
      </c>
      <c r="C3977" s="822" t="s">
        <v>164</v>
      </c>
      <c r="D3977" s="829">
        <v>70741</v>
      </c>
      <c r="E3977" s="824">
        <v>0</v>
      </c>
      <c r="F3977" s="890" t="s">
        <v>354</v>
      </c>
      <c r="G3977" s="896" t="s">
        <v>235</v>
      </c>
      <c r="H3977" s="921">
        <v>4000000</v>
      </c>
      <c r="I3977" s="921">
        <v>234000000</v>
      </c>
      <c r="J3977" s="921">
        <v>4000000</v>
      </c>
      <c r="K3977" s="1006">
        <f t="shared" si="422"/>
        <v>104000000</v>
      </c>
      <c r="L3977" s="871">
        <v>0</v>
      </c>
      <c r="M3977" s="871">
        <v>104000000</v>
      </c>
      <c r="N3977" s="871">
        <v>100000000</v>
      </c>
      <c r="O3977" s="871">
        <v>4000000</v>
      </c>
      <c r="P3977" s="871">
        <f>Q3977-O3977</f>
        <v>21414482.5</v>
      </c>
      <c r="Q3977" s="871">
        <v>25414482.5</v>
      </c>
      <c r="R3977" s="1068">
        <f t="shared" si="423"/>
        <v>78585517.5</v>
      </c>
      <c r="S3977" s="827"/>
      <c r="T3977" s="1123"/>
    </row>
    <row r="3978" spans="1:20" s="828" customFormat="1" x14ac:dyDescent="0.25">
      <c r="A3978" s="858" t="s">
        <v>135</v>
      </c>
      <c r="B3978" s="873"/>
      <c r="C3978" s="833" t="s">
        <v>26</v>
      </c>
      <c r="D3978" s="873"/>
      <c r="E3978" s="911"/>
      <c r="F3978" s="873"/>
      <c r="G3978" s="912"/>
      <c r="H3978" s="988">
        <f t="shared" ref="H3978:O3978" si="424">SUM(H3970:H3977)</f>
        <v>4000000</v>
      </c>
      <c r="I3978" s="988">
        <f t="shared" si="424"/>
        <v>383000000.11000001</v>
      </c>
      <c r="J3978" s="988">
        <f t="shared" si="424"/>
        <v>4000000</v>
      </c>
      <c r="K3978" s="988">
        <f t="shared" si="424"/>
        <v>117950000</v>
      </c>
      <c r="L3978" s="768">
        <f t="shared" si="424"/>
        <v>30000000</v>
      </c>
      <c r="M3978" s="768">
        <f t="shared" si="424"/>
        <v>147950000</v>
      </c>
      <c r="N3978" s="768">
        <f t="shared" si="424"/>
        <v>130000000</v>
      </c>
      <c r="O3978" s="899">
        <f t="shared" si="424"/>
        <v>4000000</v>
      </c>
      <c r="P3978" s="899">
        <f>SUM(P3970:P3977)</f>
        <v>21414482.5</v>
      </c>
      <c r="Q3978" s="899">
        <f>SUM(Q3973:Q3977)</f>
        <v>25414482.5</v>
      </c>
      <c r="R3978" s="1093">
        <f t="shared" si="423"/>
        <v>122535517.5</v>
      </c>
      <c r="S3978" s="908"/>
      <c r="T3978" s="1003"/>
    </row>
    <row r="3979" spans="1:20" s="828" customFormat="1" x14ac:dyDescent="0.25">
      <c r="A3979" s="858"/>
      <c r="B3979" s="877"/>
      <c r="C3979" s="842"/>
      <c r="D3979" s="877"/>
      <c r="E3979" s="913"/>
      <c r="F3979" s="877"/>
      <c r="G3979" s="914"/>
      <c r="H3979" s="915"/>
      <c r="I3979" s="915"/>
      <c r="J3979" s="915"/>
      <c r="K3979" s="915"/>
      <c r="L3979" s="771"/>
      <c r="M3979" s="771"/>
      <c r="N3979" s="771"/>
      <c r="O3979" s="771"/>
      <c r="P3979" s="771"/>
      <c r="Q3979" s="771"/>
      <c r="R3979" s="1075"/>
      <c r="S3979" s="904"/>
    </row>
    <row r="3980" spans="1:20" s="828" customFormat="1" x14ac:dyDescent="0.25">
      <c r="A3980" s="858"/>
      <c r="B3980" s="877"/>
      <c r="C3980" s="842"/>
      <c r="D3980" s="877"/>
      <c r="E3980" s="913"/>
      <c r="F3980" s="877"/>
      <c r="G3980" s="914"/>
      <c r="H3980" s="915"/>
      <c r="I3980" s="915"/>
      <c r="J3980" s="915"/>
      <c r="K3980" s="915"/>
      <c r="L3980" s="771"/>
      <c r="M3980" s="771"/>
      <c r="N3980" s="771"/>
      <c r="O3980" s="771"/>
      <c r="P3980" s="771"/>
      <c r="Q3980" s="771"/>
      <c r="R3980" s="1075"/>
      <c r="S3980" s="904"/>
    </row>
    <row r="3981" spans="1:20" s="828" customFormat="1" x14ac:dyDescent="0.25">
      <c r="A3981" s="858"/>
      <c r="B3981" s="877"/>
      <c r="C3981" s="842"/>
      <c r="D3981" s="877"/>
      <c r="E3981" s="913"/>
      <c r="F3981" s="877"/>
      <c r="G3981" s="914"/>
      <c r="H3981" s="915"/>
      <c r="I3981" s="915"/>
      <c r="J3981" s="915"/>
      <c r="K3981" s="915"/>
      <c r="L3981" s="771"/>
      <c r="M3981" s="771"/>
      <c r="N3981" s="771"/>
      <c r="O3981" s="771"/>
      <c r="P3981" s="771"/>
      <c r="Q3981" s="771"/>
      <c r="R3981" s="1075"/>
      <c r="S3981" s="904"/>
    </row>
    <row r="3982" spans="1:20" s="828" customFormat="1" x14ac:dyDescent="0.25">
      <c r="A3982" s="858"/>
      <c r="B3982" s="877"/>
      <c r="C3982" s="842"/>
      <c r="D3982" s="877"/>
      <c r="E3982" s="913"/>
      <c r="F3982" s="877"/>
      <c r="G3982" s="914"/>
      <c r="H3982" s="915"/>
      <c r="I3982" s="915"/>
      <c r="J3982" s="915"/>
      <c r="K3982" s="915"/>
      <c r="L3982" s="771"/>
      <c r="M3982" s="771"/>
      <c r="N3982" s="771"/>
      <c r="O3982" s="771"/>
      <c r="P3982" s="771"/>
      <c r="Q3982" s="771"/>
      <c r="R3982" s="1075"/>
      <c r="S3982" s="904"/>
    </row>
    <row r="3983" spans="1:20" s="828" customFormat="1" x14ac:dyDescent="0.25">
      <c r="A3983" s="858"/>
      <c r="B3983" s="877"/>
      <c r="C3983" s="842"/>
      <c r="D3983" s="877"/>
      <c r="E3983" s="913"/>
      <c r="F3983" s="877"/>
      <c r="G3983" s="914"/>
      <c r="H3983" s="915"/>
      <c r="I3983" s="915"/>
      <c r="J3983" s="915"/>
      <c r="K3983" s="915"/>
      <c r="L3983" s="771"/>
      <c r="M3983" s="771"/>
      <c r="N3983" s="771"/>
      <c r="O3983" s="771"/>
      <c r="P3983" s="771"/>
      <c r="Q3983" s="771"/>
      <c r="R3983" s="1075"/>
      <c r="S3983" s="904"/>
    </row>
    <row r="3984" spans="1:20" s="828" customFormat="1" x14ac:dyDescent="0.25">
      <c r="A3984" s="858"/>
      <c r="B3984" s="877"/>
      <c r="C3984" s="842"/>
      <c r="D3984" s="877"/>
      <c r="E3984" s="913"/>
      <c r="F3984" s="877"/>
      <c r="G3984" s="914"/>
      <c r="H3984" s="915"/>
      <c r="I3984" s="915"/>
      <c r="J3984" s="915"/>
      <c r="K3984" s="915"/>
      <c r="L3984" s="771"/>
      <c r="M3984" s="771"/>
      <c r="N3984" s="771"/>
      <c r="O3984" s="771"/>
      <c r="P3984" s="771"/>
      <c r="Q3984" s="771"/>
      <c r="R3984" s="1075"/>
      <c r="S3984" s="904"/>
    </row>
    <row r="3985" spans="1:19" s="828" customFormat="1" x14ac:dyDescent="0.25">
      <c r="A3985" s="858"/>
      <c r="B3985" s="877"/>
      <c r="C3985" s="842"/>
      <c r="D3985" s="877"/>
      <c r="E3985" s="913"/>
      <c r="F3985" s="877"/>
      <c r="G3985" s="914"/>
      <c r="H3985" s="915"/>
      <c r="I3985" s="915"/>
      <c r="J3985" s="915"/>
      <c r="K3985" s="915"/>
      <c r="L3985" s="771"/>
      <c r="M3985" s="771"/>
      <c r="N3985" s="771"/>
      <c r="O3985" s="771"/>
      <c r="P3985" s="771"/>
      <c r="Q3985" s="771"/>
      <c r="R3985" s="1075"/>
      <c r="S3985" s="904"/>
    </row>
    <row r="3986" spans="1:19" s="828" customFormat="1" x14ac:dyDescent="0.25">
      <c r="A3986" s="858"/>
      <c r="B3986" s="877"/>
      <c r="C3986" s="842"/>
      <c r="D3986" s="877"/>
      <c r="E3986" s="913"/>
      <c r="F3986" s="877"/>
      <c r="G3986" s="914"/>
      <c r="H3986" s="915"/>
      <c r="I3986" s="915"/>
      <c r="J3986" s="915"/>
      <c r="K3986" s="915"/>
      <c r="L3986" s="771"/>
      <c r="M3986" s="771"/>
      <c r="N3986" s="771"/>
      <c r="O3986" s="771"/>
      <c r="P3986" s="771"/>
      <c r="Q3986" s="771"/>
      <c r="R3986" s="1075"/>
      <c r="S3986" s="904"/>
    </row>
    <row r="3987" spans="1:19" s="828" customFormat="1" x14ac:dyDescent="0.25">
      <c r="A3987" s="858"/>
      <c r="B3987" s="877"/>
      <c r="C3987" s="842"/>
      <c r="D3987" s="877"/>
      <c r="E3987" s="913"/>
      <c r="F3987" s="877"/>
      <c r="G3987" s="914"/>
      <c r="H3987" s="915"/>
      <c r="I3987" s="915"/>
      <c r="J3987" s="915"/>
      <c r="K3987" s="915"/>
      <c r="L3987" s="771"/>
      <c r="M3987" s="771"/>
      <c r="N3987" s="771"/>
      <c r="O3987" s="771"/>
      <c r="P3987" s="771"/>
      <c r="Q3987" s="771"/>
      <c r="R3987" s="1075"/>
      <c r="S3987" s="904"/>
    </row>
    <row r="3988" spans="1:19" s="828" customFormat="1" x14ac:dyDescent="0.25">
      <c r="A3988" s="858"/>
      <c r="B3988" s="877"/>
      <c r="C3988" s="842"/>
      <c r="D3988" s="877"/>
      <c r="E3988" s="913"/>
      <c r="F3988" s="877"/>
      <c r="G3988" s="914"/>
      <c r="H3988" s="915"/>
      <c r="I3988" s="915"/>
      <c r="J3988" s="915"/>
      <c r="K3988" s="915"/>
      <c r="L3988" s="771"/>
      <c r="M3988" s="771"/>
      <c r="N3988" s="771"/>
      <c r="O3988" s="771"/>
      <c r="P3988" s="771"/>
      <c r="Q3988" s="771"/>
      <c r="R3988" s="1075"/>
      <c r="S3988" s="904"/>
    </row>
    <row r="3989" spans="1:19" s="828" customFormat="1" x14ac:dyDescent="0.25">
      <c r="A3989" s="858"/>
      <c r="B3989" s="877"/>
      <c r="C3989" s="842"/>
      <c r="D3989" s="877"/>
      <c r="E3989" s="913"/>
      <c r="F3989" s="877"/>
      <c r="G3989" s="914"/>
      <c r="H3989" s="915"/>
      <c r="I3989" s="915"/>
      <c r="J3989" s="915"/>
      <c r="K3989" s="915"/>
      <c r="L3989" s="771"/>
      <c r="M3989" s="771"/>
      <c r="N3989" s="771"/>
      <c r="O3989" s="771"/>
      <c r="P3989" s="771"/>
      <c r="Q3989" s="771"/>
      <c r="R3989" s="1075"/>
      <c r="S3989" s="904"/>
    </row>
    <row r="3990" spans="1:19" s="828" customFormat="1" x14ac:dyDescent="0.25">
      <c r="A3990" s="858"/>
      <c r="B3990" s="877"/>
      <c r="C3990" s="842"/>
      <c r="D3990" s="877"/>
      <c r="E3990" s="913"/>
      <c r="F3990" s="877"/>
      <c r="G3990" s="914"/>
      <c r="H3990" s="915"/>
      <c r="I3990" s="915"/>
      <c r="J3990" s="915"/>
      <c r="K3990" s="915"/>
      <c r="L3990" s="771"/>
      <c r="M3990" s="771"/>
      <c r="N3990" s="771"/>
      <c r="O3990" s="771"/>
      <c r="P3990" s="771"/>
      <c r="Q3990" s="771"/>
      <c r="R3990" s="1075"/>
      <c r="S3990" s="904"/>
    </row>
    <row r="3991" spans="1:19" s="828" customFormat="1" x14ac:dyDescent="0.25">
      <c r="A3991" s="858"/>
      <c r="B3991" s="877"/>
      <c r="C3991" s="842"/>
      <c r="D3991" s="877"/>
      <c r="E3991" s="913"/>
      <c r="F3991" s="877"/>
      <c r="G3991" s="914"/>
      <c r="H3991" s="915"/>
      <c r="I3991" s="915"/>
      <c r="J3991" s="915"/>
      <c r="K3991" s="915"/>
      <c r="L3991" s="771"/>
      <c r="M3991" s="771"/>
      <c r="N3991" s="771"/>
      <c r="O3991" s="771"/>
      <c r="P3991" s="771"/>
      <c r="Q3991" s="771"/>
      <c r="R3991" s="1075"/>
      <c r="S3991" s="904"/>
    </row>
    <row r="3992" spans="1:19" s="828" customFormat="1" x14ac:dyDescent="0.25">
      <c r="A3992" s="858"/>
      <c r="B3992" s="877"/>
      <c r="C3992" s="842"/>
      <c r="D3992" s="877"/>
      <c r="E3992" s="913"/>
      <c r="F3992" s="877"/>
      <c r="G3992" s="914"/>
      <c r="H3992" s="915"/>
      <c r="I3992" s="915"/>
      <c r="J3992" s="915"/>
      <c r="K3992" s="915"/>
      <c r="L3992" s="771"/>
      <c r="M3992" s="771"/>
      <c r="N3992" s="771"/>
      <c r="O3992" s="771"/>
      <c r="P3992" s="771"/>
      <c r="Q3992" s="771"/>
      <c r="R3992" s="1075"/>
      <c r="S3992" s="904"/>
    </row>
    <row r="3993" spans="1:19" s="828" customFormat="1" x14ac:dyDescent="0.25">
      <c r="A3993" s="858"/>
      <c r="B3993" s="877"/>
      <c r="C3993" s="842"/>
      <c r="D3993" s="877"/>
      <c r="E3993" s="913"/>
      <c r="F3993" s="877"/>
      <c r="G3993" s="914"/>
      <c r="H3993" s="1100"/>
      <c r="I3993" s="1100"/>
      <c r="J3993" s="1100"/>
      <c r="K3993" s="1100"/>
      <c r="L3993" s="771"/>
      <c r="M3993" s="771"/>
      <c r="N3993" s="771"/>
      <c r="O3993" s="771"/>
      <c r="P3993" s="771"/>
      <c r="Q3993" s="771"/>
      <c r="R3993" s="1075"/>
      <c r="S3993" s="904"/>
    </row>
    <row r="3994" spans="1:19" s="828" customFormat="1" x14ac:dyDescent="0.25">
      <c r="A3994" s="858"/>
      <c r="B3994" s="877"/>
      <c r="C3994" s="842"/>
      <c r="D3994" s="877"/>
      <c r="E3994" s="913"/>
      <c r="F3994" s="877"/>
      <c r="G3994" s="914"/>
      <c r="H3994" s="1100"/>
      <c r="I3994" s="1100"/>
      <c r="J3994" s="1100"/>
      <c r="K3994" s="1100"/>
      <c r="L3994" s="771"/>
      <c r="M3994" s="771"/>
      <c r="N3994" s="771"/>
      <c r="O3994" s="771"/>
      <c r="P3994" s="771"/>
      <c r="Q3994" s="771"/>
      <c r="R3994" s="1075"/>
      <c r="S3994" s="904"/>
    </row>
    <row r="3995" spans="1:19" s="828" customFormat="1" x14ac:dyDescent="0.25">
      <c r="A3995" s="858"/>
      <c r="B3995" s="877"/>
      <c r="C3995" s="842"/>
      <c r="D3995" s="877"/>
      <c r="E3995" s="913"/>
      <c r="F3995" s="877"/>
      <c r="G3995" s="914"/>
      <c r="H3995" s="1100"/>
      <c r="I3995" s="1100"/>
      <c r="J3995" s="1100"/>
      <c r="K3995" s="1100"/>
      <c r="L3995" s="771"/>
      <c r="M3995" s="771"/>
      <c r="N3995" s="771"/>
      <c r="O3995" s="771"/>
      <c r="P3995" s="771"/>
      <c r="Q3995" s="771"/>
      <c r="R3995" s="1075"/>
      <c r="S3995" s="904"/>
    </row>
    <row r="3996" spans="1:19" s="828" customFormat="1" x14ac:dyDescent="0.25">
      <c r="A3996" s="858"/>
      <c r="B3996" s="877"/>
      <c r="C3996" s="842"/>
      <c r="D3996" s="877"/>
      <c r="E3996" s="913"/>
      <c r="F3996" s="877"/>
      <c r="G3996" s="914"/>
      <c r="H3996" s="915"/>
      <c r="I3996" s="915"/>
      <c r="J3996" s="915"/>
      <c r="K3996" s="915"/>
      <c r="L3996" s="771"/>
      <c r="M3996" s="771"/>
      <c r="N3996" s="771"/>
      <c r="O3996" s="771"/>
      <c r="P3996" s="771"/>
      <c r="Q3996" s="771"/>
      <c r="R3996" s="1075"/>
      <c r="S3996" s="904"/>
    </row>
    <row r="3997" spans="1:19" s="828" customFormat="1" x14ac:dyDescent="0.25">
      <c r="A3997" s="858"/>
      <c r="B3997" s="877"/>
      <c r="C3997" s="842"/>
      <c r="D3997" s="877"/>
      <c r="E3997" s="913"/>
      <c r="F3997" s="877"/>
      <c r="G3997" s="914"/>
      <c r="H3997" s="915"/>
      <c r="I3997" s="915"/>
      <c r="J3997" s="915"/>
      <c r="K3997" s="915"/>
      <c r="L3997" s="771"/>
      <c r="M3997" s="771"/>
      <c r="N3997" s="771"/>
      <c r="O3997" s="771"/>
      <c r="P3997" s="771"/>
      <c r="Q3997" s="771"/>
      <c r="R3997" s="1075"/>
      <c r="S3997" s="904"/>
    </row>
    <row r="3998" spans="1:19" s="828" customFormat="1" x14ac:dyDescent="0.25">
      <c r="A3998" s="858"/>
      <c r="B3998" s="877"/>
      <c r="C3998" s="842"/>
      <c r="D3998" s="877"/>
      <c r="E3998" s="913"/>
      <c r="F3998" s="877"/>
      <c r="G3998" s="914"/>
      <c r="H3998" s="915"/>
      <c r="I3998" s="915"/>
      <c r="J3998" s="915"/>
      <c r="K3998" s="915"/>
      <c r="L3998" s="771"/>
      <c r="M3998" s="771"/>
      <c r="N3998" s="771"/>
      <c r="O3998" s="771"/>
      <c r="P3998" s="771"/>
      <c r="Q3998" s="771"/>
      <c r="R3998" s="1075"/>
      <c r="S3998" s="904"/>
    </row>
    <row r="3999" spans="1:19" s="828" customFormat="1" x14ac:dyDescent="0.25">
      <c r="A3999" s="858"/>
      <c r="B3999" s="877"/>
      <c r="C3999" s="842"/>
      <c r="D3999" s="877"/>
      <c r="E3999" s="913"/>
      <c r="F3999" s="877"/>
      <c r="G3999" s="914"/>
      <c r="H3999" s="915"/>
      <c r="I3999" s="915"/>
      <c r="J3999" s="915"/>
      <c r="K3999" s="915"/>
      <c r="L3999" s="771"/>
      <c r="M3999" s="771"/>
      <c r="N3999" s="771"/>
      <c r="O3999" s="771"/>
      <c r="P3999" s="771"/>
      <c r="Q3999" s="771"/>
      <c r="R3999" s="1075"/>
      <c r="S3999" s="904"/>
    </row>
    <row r="4000" spans="1:19" s="828" customFormat="1" x14ac:dyDescent="0.25">
      <c r="A4000" s="858"/>
      <c r="B4000" s="877"/>
      <c r="C4000" s="842"/>
      <c r="D4000" s="877"/>
      <c r="E4000" s="913"/>
      <c r="F4000" s="877"/>
      <c r="G4000" s="914"/>
      <c r="H4000" s="915"/>
      <c r="I4000" s="915"/>
      <c r="J4000" s="915"/>
      <c r="K4000" s="915"/>
      <c r="L4000" s="771"/>
      <c r="M4000" s="771"/>
      <c r="N4000" s="771"/>
      <c r="O4000" s="771"/>
      <c r="P4000" s="771"/>
      <c r="Q4000" s="771"/>
      <c r="R4000" s="1075"/>
      <c r="S4000" s="904"/>
    </row>
    <row r="4001" spans="1:20" x14ac:dyDescent="0.25">
      <c r="B4001" s="1238" t="s">
        <v>2128</v>
      </c>
      <c r="C4001" s="1238"/>
      <c r="D4001" s="1238"/>
      <c r="E4001" s="1238"/>
      <c r="F4001" s="1238"/>
      <c r="G4001" s="1238"/>
      <c r="H4001" s="1238"/>
      <c r="I4001" s="1238"/>
      <c r="J4001" s="1238"/>
      <c r="K4001" s="1238"/>
      <c r="L4001" s="1238"/>
      <c r="M4001" s="1238"/>
      <c r="N4001" s="1238"/>
      <c r="O4001" s="1238"/>
      <c r="P4001" s="1238"/>
      <c r="Q4001" s="1238"/>
      <c r="R4001" s="1238"/>
      <c r="S4001" s="1238"/>
    </row>
    <row r="4002" spans="1:20" x14ac:dyDescent="0.25">
      <c r="B4002" s="881" t="s">
        <v>1651</v>
      </c>
      <c r="C4002" s="882"/>
      <c r="D4002" s="883"/>
      <c r="E4002" s="883"/>
      <c r="F4002" s="883"/>
      <c r="G4002" s="883"/>
      <c r="H4002" s="884"/>
      <c r="I4002" s="884"/>
      <c r="J4002" s="884"/>
      <c r="K4002" s="884"/>
      <c r="L4002" s="884"/>
      <c r="M4002" s="885"/>
      <c r="N4002" s="884"/>
      <c r="O4002" s="884"/>
      <c r="P4002" s="884"/>
      <c r="Q4002" s="884"/>
      <c r="R4002" s="1074"/>
      <c r="S4002" s="886"/>
    </row>
    <row r="4003" spans="1:20" s="802" customFormat="1" ht="30" x14ac:dyDescent="0.25">
      <c r="B4003" s="1234" t="s">
        <v>970</v>
      </c>
      <c r="C4003" s="1239" t="s">
        <v>938</v>
      </c>
      <c r="D4003" s="1236" t="s">
        <v>1024</v>
      </c>
      <c r="E4003" s="1230" t="s">
        <v>1025</v>
      </c>
      <c r="F4003" s="1236" t="s">
        <v>1026</v>
      </c>
      <c r="G4003" s="1232" t="s">
        <v>1027</v>
      </c>
      <c r="H4003" s="803" t="s">
        <v>1862</v>
      </c>
      <c r="I4003" s="804" t="s">
        <v>1833</v>
      </c>
      <c r="J4003" s="803" t="s">
        <v>1862</v>
      </c>
      <c r="K4003" s="1228" t="s">
        <v>1948</v>
      </c>
      <c r="L4003" s="1228" t="s">
        <v>1947</v>
      </c>
      <c r="M4003" s="805" t="s">
        <v>1818</v>
      </c>
      <c r="N4003" s="1228" t="s">
        <v>1819</v>
      </c>
      <c r="O4003" s="806" t="s">
        <v>2115</v>
      </c>
      <c r="P4003" s="1090" t="s">
        <v>2135</v>
      </c>
      <c r="Q4003" s="1090" t="s">
        <v>2136</v>
      </c>
      <c r="R4003" s="1065" t="s">
        <v>2132</v>
      </c>
      <c r="S4003" s="807" t="s">
        <v>1850</v>
      </c>
      <c r="T4003" s="1110" t="s">
        <v>1028</v>
      </c>
    </row>
    <row r="4004" spans="1:20" s="802" customFormat="1" x14ac:dyDescent="0.25">
      <c r="B4004" s="1235"/>
      <c r="C4004" s="1240"/>
      <c r="D4004" s="1237"/>
      <c r="E4004" s="1231"/>
      <c r="F4004" s="1237"/>
      <c r="G4004" s="1233"/>
      <c r="H4004" s="808"/>
      <c r="I4004" s="808" t="s">
        <v>939</v>
      </c>
      <c r="J4004" s="808"/>
      <c r="K4004" s="1229"/>
      <c r="L4004" s="1229"/>
      <c r="M4004" s="809" t="s">
        <v>939</v>
      </c>
      <c r="N4004" s="1229"/>
      <c r="O4004" s="808" t="s">
        <v>939</v>
      </c>
      <c r="P4004" s="808" t="s">
        <v>939</v>
      </c>
      <c r="Q4004" s="808" t="s">
        <v>939</v>
      </c>
      <c r="R4004" s="1066" t="s">
        <v>939</v>
      </c>
      <c r="S4004" s="810"/>
      <c r="T4004" s="1102"/>
    </row>
    <row r="4005" spans="1:20" s="828" customFormat="1" x14ac:dyDescent="0.25">
      <c r="A4005" s="939" t="s">
        <v>130</v>
      </c>
      <c r="B4005" s="812" t="s">
        <v>24</v>
      </c>
      <c r="C4005" s="813" t="s">
        <v>290</v>
      </c>
      <c r="D4005" s="890" t="s">
        <v>1</v>
      </c>
      <c r="E4005" s="907">
        <v>0</v>
      </c>
      <c r="F4005" s="812">
        <v>23540000</v>
      </c>
      <c r="G4005" s="825" t="s">
        <v>266</v>
      </c>
      <c r="H4005" s="1008">
        <v>1628302238</v>
      </c>
      <c r="I4005" s="1008">
        <v>4303762400</v>
      </c>
      <c r="J4005" s="1008">
        <v>1628302238</v>
      </c>
      <c r="K4005" s="1008">
        <f t="shared" ref="K4005:K4024" si="425">M4005-L4005</f>
        <v>3748762400</v>
      </c>
      <c r="L4005" s="819">
        <v>260000000</v>
      </c>
      <c r="M4005" s="819">
        <f>4103762400-95000000</f>
        <v>4008762400</v>
      </c>
      <c r="N4005" s="819">
        <v>900000000</v>
      </c>
      <c r="O4005" s="819">
        <v>1963025984</v>
      </c>
      <c r="P4005" s="819">
        <f>Q4005-O4005</f>
        <v>960082151.67000008</v>
      </c>
      <c r="Q4005" s="819">
        <v>2923108135.6700001</v>
      </c>
      <c r="R4005" s="1068">
        <f>M4005-Q4005</f>
        <v>1085654264.3299999</v>
      </c>
      <c r="S4005" s="1056" t="s">
        <v>1971</v>
      </c>
      <c r="T4005" s="1152"/>
    </row>
    <row r="4006" spans="1:20" x14ac:dyDescent="0.25">
      <c r="A4006" s="858" t="s">
        <v>130</v>
      </c>
      <c r="B4006" s="825" t="s">
        <v>25</v>
      </c>
      <c r="C4006" s="822" t="s">
        <v>59</v>
      </c>
      <c r="D4006" s="829" t="s">
        <v>115</v>
      </c>
      <c r="E4006" s="824">
        <v>0</v>
      </c>
      <c r="F4006" s="816">
        <v>23540000</v>
      </c>
      <c r="G4006" s="817" t="s">
        <v>266</v>
      </c>
      <c r="H4006" s="1006"/>
      <c r="I4006" s="1006">
        <v>100000</v>
      </c>
      <c r="J4006" s="1006"/>
      <c r="K4006" s="1006">
        <f t="shared" si="425"/>
        <v>100000</v>
      </c>
      <c r="L4006" s="830"/>
      <c r="M4006" s="826">
        <v>100000</v>
      </c>
      <c r="N4006" s="830"/>
      <c r="O4006" s="830"/>
      <c r="P4006" s="830">
        <f t="shared" ref="P4006:P4013" si="426">Q4006-O4006</f>
        <v>0</v>
      </c>
      <c r="Q4006" s="830"/>
      <c r="R4006" s="1068">
        <f t="shared" ref="R4006:R4025" si="427">M4006-Q4006</f>
        <v>100000</v>
      </c>
      <c r="S4006" s="820"/>
      <c r="T4006" s="1104"/>
    </row>
    <row r="4007" spans="1:20" x14ac:dyDescent="0.25">
      <c r="A4007" s="858" t="s">
        <v>130</v>
      </c>
      <c r="B4007" s="812" t="s">
        <v>2</v>
      </c>
      <c r="C4007" s="822" t="s">
        <v>60</v>
      </c>
      <c r="D4007" s="829" t="s">
        <v>115</v>
      </c>
      <c r="E4007" s="824">
        <v>0</v>
      </c>
      <c r="F4007" s="816">
        <v>23540000</v>
      </c>
      <c r="G4007" s="817" t="s">
        <v>266</v>
      </c>
      <c r="H4007" s="1006"/>
      <c r="I4007" s="1006">
        <v>8000000</v>
      </c>
      <c r="J4007" s="1006"/>
      <c r="K4007" s="1006">
        <f t="shared" si="425"/>
        <v>8000000</v>
      </c>
      <c r="L4007" s="830"/>
      <c r="M4007" s="826">
        <v>8000000</v>
      </c>
      <c r="N4007" s="830"/>
      <c r="O4007" s="830"/>
      <c r="P4007" s="830">
        <f t="shared" si="426"/>
        <v>0</v>
      </c>
      <c r="Q4007" s="830"/>
      <c r="R4007" s="1068">
        <f t="shared" si="427"/>
        <v>8000000</v>
      </c>
      <c r="S4007" s="820"/>
      <c r="T4007" s="1104"/>
    </row>
    <row r="4008" spans="1:20" x14ac:dyDescent="0.25">
      <c r="A4008" s="858" t="s">
        <v>130</v>
      </c>
      <c r="B4008" s="812" t="s">
        <v>67</v>
      </c>
      <c r="C4008" s="822" t="s">
        <v>92</v>
      </c>
      <c r="D4008" s="829" t="s">
        <v>115</v>
      </c>
      <c r="E4008" s="907">
        <v>0</v>
      </c>
      <c r="F4008" s="816">
        <v>23540000</v>
      </c>
      <c r="G4008" s="817" t="s">
        <v>266</v>
      </c>
      <c r="H4008" s="1006">
        <v>39433494</v>
      </c>
      <c r="I4008" s="1006">
        <v>45480000</v>
      </c>
      <c r="J4008" s="1006">
        <v>39433494</v>
      </c>
      <c r="K4008" s="1006">
        <f t="shared" si="425"/>
        <v>120000000</v>
      </c>
      <c r="L4008" s="830"/>
      <c r="M4008" s="826">
        <v>120000000</v>
      </c>
      <c r="N4008" s="830"/>
      <c r="O4008" s="830">
        <v>50097322</v>
      </c>
      <c r="P4008" s="830">
        <f t="shared" si="426"/>
        <v>48931547.450000003</v>
      </c>
      <c r="Q4008" s="830">
        <v>99028869.450000003</v>
      </c>
      <c r="R4008" s="1068">
        <f t="shared" si="427"/>
        <v>20971130.549999997</v>
      </c>
      <c r="S4008" s="820"/>
      <c r="T4008" s="1104"/>
    </row>
    <row r="4009" spans="1:20" x14ac:dyDescent="0.25">
      <c r="A4009" s="858" t="s">
        <v>130</v>
      </c>
      <c r="B4009" s="812" t="s">
        <v>3</v>
      </c>
      <c r="C4009" s="822" t="s">
        <v>4</v>
      </c>
      <c r="D4009" s="829" t="s">
        <v>115</v>
      </c>
      <c r="E4009" s="907">
        <v>0</v>
      </c>
      <c r="F4009" s="816">
        <v>23540000</v>
      </c>
      <c r="G4009" s="817" t="s">
        <v>266</v>
      </c>
      <c r="H4009" s="1006"/>
      <c r="I4009" s="1006">
        <v>18730000</v>
      </c>
      <c r="J4009" s="1006"/>
      <c r="K4009" s="1006">
        <f t="shared" si="425"/>
        <v>8730000</v>
      </c>
      <c r="L4009" s="830"/>
      <c r="M4009" s="826">
        <v>8730000</v>
      </c>
      <c r="N4009" s="830"/>
      <c r="O4009" s="830"/>
      <c r="P4009" s="830">
        <f t="shared" si="426"/>
        <v>0</v>
      </c>
      <c r="Q4009" s="830"/>
      <c r="R4009" s="1068">
        <f t="shared" si="427"/>
        <v>8730000</v>
      </c>
      <c r="S4009" s="820"/>
      <c r="T4009" s="1104"/>
    </row>
    <row r="4010" spans="1:20" x14ac:dyDescent="0.25">
      <c r="A4010" s="858" t="s">
        <v>130</v>
      </c>
      <c r="B4010" s="812" t="s">
        <v>117</v>
      </c>
      <c r="C4010" s="822" t="s">
        <v>118</v>
      </c>
      <c r="D4010" s="829" t="s">
        <v>115</v>
      </c>
      <c r="E4010" s="907">
        <v>0</v>
      </c>
      <c r="F4010" s="816">
        <v>23540000</v>
      </c>
      <c r="G4010" s="817" t="s">
        <v>266</v>
      </c>
      <c r="H4010" s="1006">
        <v>2000000</v>
      </c>
      <c r="I4010" s="1006">
        <v>10000000</v>
      </c>
      <c r="J4010" s="1006">
        <v>2000000</v>
      </c>
      <c r="K4010" s="1006">
        <f t="shared" si="425"/>
        <v>5000000</v>
      </c>
      <c r="L4010" s="830"/>
      <c r="M4010" s="826">
        <v>5000000</v>
      </c>
      <c r="N4010" s="830"/>
      <c r="O4010" s="830"/>
      <c r="P4010" s="830">
        <f t="shared" si="426"/>
        <v>0</v>
      </c>
      <c r="Q4010" s="830"/>
      <c r="R4010" s="1068">
        <f t="shared" si="427"/>
        <v>5000000</v>
      </c>
      <c r="S4010" s="820"/>
      <c r="T4010" s="1104"/>
    </row>
    <row r="4011" spans="1:20" x14ac:dyDescent="0.25">
      <c r="A4011" s="858" t="s">
        <v>130</v>
      </c>
      <c r="B4011" s="812" t="s">
        <v>106</v>
      </c>
      <c r="C4011" s="822" t="s">
        <v>107</v>
      </c>
      <c r="D4011" s="829" t="s">
        <v>115</v>
      </c>
      <c r="E4011" s="907">
        <v>0</v>
      </c>
      <c r="F4011" s="816">
        <v>23540000</v>
      </c>
      <c r="G4011" s="817" t="s">
        <v>266</v>
      </c>
      <c r="H4011" s="1006"/>
      <c r="I4011" s="1006">
        <v>20000000</v>
      </c>
      <c r="J4011" s="1006"/>
      <c r="K4011" s="1006">
        <f t="shared" si="425"/>
        <v>5000000</v>
      </c>
      <c r="L4011" s="830"/>
      <c r="M4011" s="826">
        <v>5000000</v>
      </c>
      <c r="N4011" s="830"/>
      <c r="O4011" s="830"/>
      <c r="P4011" s="830">
        <f t="shared" si="426"/>
        <v>0</v>
      </c>
      <c r="Q4011" s="830"/>
      <c r="R4011" s="1068">
        <f t="shared" si="427"/>
        <v>5000000</v>
      </c>
      <c r="S4011" s="820"/>
      <c r="T4011" s="1104"/>
    </row>
    <row r="4012" spans="1:20" s="831" customFormat="1" x14ac:dyDescent="0.25">
      <c r="A4012" s="858" t="s">
        <v>130</v>
      </c>
      <c r="B4012" s="812" t="s">
        <v>5</v>
      </c>
      <c r="C4012" s="822" t="s">
        <v>6</v>
      </c>
      <c r="D4012" s="829" t="s">
        <v>115</v>
      </c>
      <c r="E4012" s="907">
        <v>0</v>
      </c>
      <c r="F4012" s="816">
        <v>23540000</v>
      </c>
      <c r="G4012" s="817" t="s">
        <v>266</v>
      </c>
      <c r="H4012" s="1006">
        <v>2000000</v>
      </c>
      <c r="I4012" s="1006">
        <v>10000000</v>
      </c>
      <c r="J4012" s="1006">
        <v>2000000</v>
      </c>
      <c r="K4012" s="1006">
        <f t="shared" si="425"/>
        <v>5000000</v>
      </c>
      <c r="L4012" s="830"/>
      <c r="M4012" s="826">
        <v>5000000</v>
      </c>
      <c r="N4012" s="830"/>
      <c r="O4012" s="830"/>
      <c r="P4012" s="830">
        <f t="shared" si="426"/>
        <v>0</v>
      </c>
      <c r="Q4012" s="830"/>
      <c r="R4012" s="1068">
        <f t="shared" si="427"/>
        <v>5000000</v>
      </c>
      <c r="S4012" s="820"/>
      <c r="T4012" s="1105"/>
    </row>
    <row r="4013" spans="1:20" x14ac:dyDescent="0.25">
      <c r="A4013" s="858" t="s">
        <v>130</v>
      </c>
      <c r="B4013" s="812" t="s">
        <v>73</v>
      </c>
      <c r="C4013" s="822" t="s">
        <v>74</v>
      </c>
      <c r="D4013" s="829" t="s">
        <v>115</v>
      </c>
      <c r="E4013" s="824">
        <v>0</v>
      </c>
      <c r="F4013" s="816">
        <v>23540000</v>
      </c>
      <c r="G4013" s="817" t="s">
        <v>266</v>
      </c>
      <c r="H4013" s="1006"/>
      <c r="I4013" s="1006">
        <v>10000000</v>
      </c>
      <c r="J4013" s="1006"/>
      <c r="K4013" s="1006">
        <f t="shared" si="425"/>
        <v>5000000</v>
      </c>
      <c r="L4013" s="830"/>
      <c r="M4013" s="826">
        <v>5000000</v>
      </c>
      <c r="N4013" s="830"/>
      <c r="O4013" s="830"/>
      <c r="P4013" s="830">
        <f t="shared" si="426"/>
        <v>0</v>
      </c>
      <c r="Q4013" s="830"/>
      <c r="R4013" s="1068">
        <f t="shared" si="427"/>
        <v>5000000</v>
      </c>
      <c r="S4013" s="820"/>
      <c r="T4013" s="1104"/>
    </row>
    <row r="4014" spans="1:20" x14ac:dyDescent="0.25">
      <c r="A4014" s="858" t="s">
        <v>130</v>
      </c>
      <c r="B4014" s="812" t="s">
        <v>32</v>
      </c>
      <c r="C4014" s="822" t="s">
        <v>33</v>
      </c>
      <c r="D4014" s="829" t="s">
        <v>115</v>
      </c>
      <c r="E4014" s="907">
        <v>0</v>
      </c>
      <c r="F4014" s="816">
        <v>23540000</v>
      </c>
      <c r="G4014" s="817" t="s">
        <v>266</v>
      </c>
      <c r="H4014" s="1006">
        <v>2780000</v>
      </c>
      <c r="I4014" s="1006">
        <v>10500000</v>
      </c>
      <c r="J4014" s="1006">
        <v>2780000</v>
      </c>
      <c r="K4014" s="1006">
        <f t="shared" si="425"/>
        <v>10500000</v>
      </c>
      <c r="L4014" s="830"/>
      <c r="M4014" s="826">
        <v>10500000</v>
      </c>
      <c r="N4014" s="830"/>
      <c r="O4014" s="830">
        <v>2780000</v>
      </c>
      <c r="P4014" s="830">
        <f>Q4014-O4014</f>
        <v>0</v>
      </c>
      <c r="Q4014" s="830">
        <v>2780000</v>
      </c>
      <c r="R4014" s="1068">
        <f t="shared" si="427"/>
        <v>7720000</v>
      </c>
      <c r="S4014" s="820"/>
      <c r="T4014" s="1104"/>
    </row>
    <row r="4015" spans="1:20" x14ac:dyDescent="0.25">
      <c r="A4015" s="858" t="s">
        <v>130</v>
      </c>
      <c r="B4015" s="812" t="s">
        <v>34</v>
      </c>
      <c r="C4015" s="822" t="s">
        <v>761</v>
      </c>
      <c r="D4015" s="829" t="s">
        <v>115</v>
      </c>
      <c r="E4015" s="907">
        <v>0</v>
      </c>
      <c r="F4015" s="816">
        <v>23540000</v>
      </c>
      <c r="G4015" s="817" t="s">
        <v>266</v>
      </c>
      <c r="H4015" s="1006"/>
      <c r="I4015" s="1006">
        <v>50000</v>
      </c>
      <c r="J4015" s="1006"/>
      <c r="K4015" s="1006">
        <f t="shared" si="425"/>
        <v>50000</v>
      </c>
      <c r="L4015" s="830"/>
      <c r="M4015" s="826">
        <v>50000</v>
      </c>
      <c r="N4015" s="830"/>
      <c r="O4015" s="830"/>
      <c r="P4015" s="830">
        <f t="shared" ref="P4015:P4022" si="428">Q4015-O4015</f>
        <v>0</v>
      </c>
      <c r="Q4015" s="830"/>
      <c r="R4015" s="1068">
        <f t="shared" si="427"/>
        <v>50000</v>
      </c>
      <c r="S4015" s="820"/>
      <c r="T4015" s="1104"/>
    </row>
    <row r="4016" spans="1:20" x14ac:dyDescent="0.25">
      <c r="A4016" s="858" t="s">
        <v>130</v>
      </c>
      <c r="B4016" s="812" t="s">
        <v>9</v>
      </c>
      <c r="C4016" s="822" t="s">
        <v>10</v>
      </c>
      <c r="D4016" s="829" t="s">
        <v>115</v>
      </c>
      <c r="E4016" s="907">
        <v>0</v>
      </c>
      <c r="F4016" s="816">
        <v>23540000</v>
      </c>
      <c r="G4016" s="817" t="s">
        <v>266</v>
      </c>
      <c r="H4016" s="1006"/>
      <c r="I4016" s="1006">
        <v>5300000</v>
      </c>
      <c r="J4016" s="1006"/>
      <c r="K4016" s="1006">
        <f t="shared" si="425"/>
        <v>5300000</v>
      </c>
      <c r="L4016" s="830"/>
      <c r="M4016" s="826">
        <v>5300000</v>
      </c>
      <c r="N4016" s="830"/>
      <c r="O4016" s="830">
        <v>2126000</v>
      </c>
      <c r="P4016" s="830">
        <f t="shared" si="428"/>
        <v>0</v>
      </c>
      <c r="Q4016" s="830">
        <v>2126000</v>
      </c>
      <c r="R4016" s="1068">
        <f t="shared" si="427"/>
        <v>3174000</v>
      </c>
      <c r="S4016" s="820"/>
      <c r="T4016" s="1104"/>
    </row>
    <row r="4017" spans="1:20" x14ac:dyDescent="0.25">
      <c r="A4017" s="858" t="s">
        <v>130</v>
      </c>
      <c r="B4017" s="812" t="s">
        <v>11</v>
      </c>
      <c r="C4017" s="822" t="s">
        <v>12</v>
      </c>
      <c r="D4017" s="829" t="s">
        <v>115</v>
      </c>
      <c r="E4017" s="907">
        <v>0</v>
      </c>
      <c r="F4017" s="816">
        <v>23540000</v>
      </c>
      <c r="G4017" s="817" t="s">
        <v>266</v>
      </c>
      <c r="H4017" s="1006"/>
      <c r="I4017" s="1006">
        <v>17000000</v>
      </c>
      <c r="J4017" s="1006"/>
      <c r="K4017" s="1006">
        <f t="shared" si="425"/>
        <v>5000000</v>
      </c>
      <c r="L4017" s="830"/>
      <c r="M4017" s="826">
        <v>5000000</v>
      </c>
      <c r="N4017" s="830"/>
      <c r="O4017" s="830">
        <v>1500000</v>
      </c>
      <c r="P4017" s="830">
        <f t="shared" si="428"/>
        <v>0</v>
      </c>
      <c r="Q4017" s="830">
        <v>1500000</v>
      </c>
      <c r="R4017" s="1068">
        <f t="shared" si="427"/>
        <v>3500000</v>
      </c>
      <c r="S4017" s="820"/>
      <c r="T4017" s="1104"/>
    </row>
    <row r="4018" spans="1:20" x14ac:dyDescent="0.25">
      <c r="A4018" s="858" t="s">
        <v>130</v>
      </c>
      <c r="B4018" s="812" t="s">
        <v>13</v>
      </c>
      <c r="C4018" s="822" t="s">
        <v>14</v>
      </c>
      <c r="D4018" s="829" t="s">
        <v>115</v>
      </c>
      <c r="E4018" s="907">
        <v>0</v>
      </c>
      <c r="F4018" s="816">
        <v>23540000</v>
      </c>
      <c r="G4018" s="817" t="s">
        <v>266</v>
      </c>
      <c r="H4018" s="1006">
        <v>485250</v>
      </c>
      <c r="I4018" s="1006">
        <v>5000000</v>
      </c>
      <c r="J4018" s="1006">
        <v>485250</v>
      </c>
      <c r="K4018" s="1006">
        <f t="shared" si="425"/>
        <v>5000000</v>
      </c>
      <c r="L4018" s="830"/>
      <c r="M4018" s="826">
        <v>5000000</v>
      </c>
      <c r="N4018" s="830"/>
      <c r="O4018" s="830">
        <v>1500000</v>
      </c>
      <c r="P4018" s="830">
        <f t="shared" si="428"/>
        <v>0</v>
      </c>
      <c r="Q4018" s="830">
        <v>1500000</v>
      </c>
      <c r="R4018" s="1068">
        <f t="shared" si="427"/>
        <v>3500000</v>
      </c>
      <c r="S4018" s="820"/>
      <c r="T4018" s="1104"/>
    </row>
    <row r="4019" spans="1:20" x14ac:dyDescent="0.25">
      <c r="A4019" s="858" t="s">
        <v>130</v>
      </c>
      <c r="B4019" s="812" t="s">
        <v>123</v>
      </c>
      <c r="C4019" s="822" t="s">
        <v>124</v>
      </c>
      <c r="D4019" s="829" t="s">
        <v>115</v>
      </c>
      <c r="E4019" s="907">
        <v>0</v>
      </c>
      <c r="F4019" s="816">
        <v>23540000</v>
      </c>
      <c r="G4019" s="817" t="s">
        <v>266</v>
      </c>
      <c r="H4019" s="1006"/>
      <c r="I4019" s="1006">
        <v>60000</v>
      </c>
      <c r="J4019" s="1006"/>
      <c r="K4019" s="1006">
        <f t="shared" si="425"/>
        <v>60000</v>
      </c>
      <c r="L4019" s="830"/>
      <c r="M4019" s="826">
        <v>60000</v>
      </c>
      <c r="N4019" s="830"/>
      <c r="O4019" s="830"/>
      <c r="P4019" s="830">
        <f t="shared" si="428"/>
        <v>0</v>
      </c>
      <c r="Q4019" s="830"/>
      <c r="R4019" s="1068">
        <f t="shared" si="427"/>
        <v>60000</v>
      </c>
      <c r="S4019" s="820"/>
      <c r="T4019" s="1104"/>
    </row>
    <row r="4020" spans="1:20" x14ac:dyDescent="0.25">
      <c r="A4020" s="858" t="s">
        <v>130</v>
      </c>
      <c r="B4020" s="812" t="s">
        <v>15</v>
      </c>
      <c r="C4020" s="822" t="s">
        <v>436</v>
      </c>
      <c r="D4020" s="829" t="s">
        <v>115</v>
      </c>
      <c r="E4020" s="907">
        <v>0</v>
      </c>
      <c r="F4020" s="816">
        <v>23540000</v>
      </c>
      <c r="G4020" s="817" t="s">
        <v>266</v>
      </c>
      <c r="H4020" s="1006"/>
      <c r="I4020" s="1006">
        <v>200000</v>
      </c>
      <c r="J4020" s="1006"/>
      <c r="K4020" s="1006">
        <f t="shared" si="425"/>
        <v>200000</v>
      </c>
      <c r="L4020" s="830"/>
      <c r="M4020" s="826">
        <v>200000</v>
      </c>
      <c r="N4020" s="830"/>
      <c r="O4020" s="830"/>
      <c r="P4020" s="830">
        <f t="shared" si="428"/>
        <v>0</v>
      </c>
      <c r="Q4020" s="830"/>
      <c r="R4020" s="1068">
        <f t="shared" si="427"/>
        <v>200000</v>
      </c>
      <c r="S4020" s="820"/>
      <c r="T4020" s="1104"/>
    </row>
    <row r="4021" spans="1:20" x14ac:dyDescent="0.25">
      <c r="A4021" s="858" t="s">
        <v>130</v>
      </c>
      <c r="B4021" s="812" t="s">
        <v>17</v>
      </c>
      <c r="C4021" s="822" t="s">
        <v>18</v>
      </c>
      <c r="D4021" s="829" t="s">
        <v>115</v>
      </c>
      <c r="E4021" s="907">
        <v>0</v>
      </c>
      <c r="F4021" s="816">
        <v>23540000</v>
      </c>
      <c r="G4021" s="817" t="s">
        <v>266</v>
      </c>
      <c r="H4021" s="1006"/>
      <c r="I4021" s="1006">
        <v>200000</v>
      </c>
      <c r="J4021" s="1006"/>
      <c r="K4021" s="1006">
        <f t="shared" si="425"/>
        <v>200000</v>
      </c>
      <c r="L4021" s="830"/>
      <c r="M4021" s="826">
        <v>200000</v>
      </c>
      <c r="N4021" s="830"/>
      <c r="O4021" s="830"/>
      <c r="P4021" s="830">
        <f t="shared" si="428"/>
        <v>0</v>
      </c>
      <c r="Q4021" s="830"/>
      <c r="R4021" s="1068">
        <f t="shared" si="427"/>
        <v>200000</v>
      </c>
      <c r="S4021" s="820"/>
      <c r="T4021" s="1104"/>
    </row>
    <row r="4022" spans="1:20" x14ac:dyDescent="0.25">
      <c r="A4022" s="858" t="s">
        <v>130</v>
      </c>
      <c r="B4022" s="812" t="s">
        <v>19</v>
      </c>
      <c r="C4022" s="822" t="s">
        <v>20</v>
      </c>
      <c r="D4022" s="829" t="s">
        <v>115</v>
      </c>
      <c r="E4022" s="907">
        <v>0</v>
      </c>
      <c r="F4022" s="816">
        <v>23540000</v>
      </c>
      <c r="G4022" s="817" t="s">
        <v>266</v>
      </c>
      <c r="H4022" s="1006"/>
      <c r="I4022" s="1006">
        <v>30000</v>
      </c>
      <c r="J4022" s="1006"/>
      <c r="K4022" s="1006">
        <f t="shared" si="425"/>
        <v>30000</v>
      </c>
      <c r="L4022" s="830"/>
      <c r="M4022" s="826">
        <v>30000</v>
      </c>
      <c r="N4022" s="830"/>
      <c r="O4022" s="830"/>
      <c r="P4022" s="830">
        <f t="shared" si="428"/>
        <v>0</v>
      </c>
      <c r="Q4022" s="830"/>
      <c r="R4022" s="1068">
        <f t="shared" si="427"/>
        <v>30000</v>
      </c>
      <c r="S4022" s="820"/>
      <c r="T4022" s="1104"/>
    </row>
    <row r="4023" spans="1:20" x14ac:dyDescent="0.25">
      <c r="A4023" s="858" t="s">
        <v>130</v>
      </c>
      <c r="B4023" s="812" t="s">
        <v>127</v>
      </c>
      <c r="C4023" s="822" t="s">
        <v>128</v>
      </c>
      <c r="D4023" s="829" t="s">
        <v>115</v>
      </c>
      <c r="E4023" s="907">
        <v>0</v>
      </c>
      <c r="F4023" s="816">
        <v>23540000</v>
      </c>
      <c r="G4023" s="817" t="s">
        <v>266</v>
      </c>
      <c r="H4023" s="1006"/>
      <c r="I4023" s="1006">
        <v>5000000</v>
      </c>
      <c r="J4023" s="1006"/>
      <c r="K4023" s="1006">
        <f t="shared" si="425"/>
        <v>5000000</v>
      </c>
      <c r="L4023" s="830"/>
      <c r="M4023" s="826">
        <v>5000000</v>
      </c>
      <c r="N4023" s="830"/>
      <c r="O4023" s="830"/>
      <c r="P4023" s="830">
        <f>Q4023-O4023</f>
        <v>1922250</v>
      </c>
      <c r="Q4023" s="830">
        <v>1922250</v>
      </c>
      <c r="R4023" s="1068">
        <f t="shared" si="427"/>
        <v>3077750</v>
      </c>
      <c r="S4023" s="820"/>
      <c r="T4023" s="1104"/>
    </row>
    <row r="4024" spans="1:20" x14ac:dyDescent="0.25">
      <c r="A4024" s="858" t="s">
        <v>130</v>
      </c>
      <c r="B4024" s="812" t="s">
        <v>37</v>
      </c>
      <c r="C4024" s="822" t="s">
        <v>38</v>
      </c>
      <c r="D4024" s="829" t="s">
        <v>115</v>
      </c>
      <c r="E4024" s="907">
        <v>0</v>
      </c>
      <c r="F4024" s="816">
        <v>23540000</v>
      </c>
      <c r="G4024" s="817" t="s">
        <v>266</v>
      </c>
      <c r="H4024" s="1006"/>
      <c r="I4024" s="1006">
        <v>770000</v>
      </c>
      <c r="J4024" s="1006"/>
      <c r="K4024" s="1006">
        <f t="shared" si="425"/>
        <v>770000</v>
      </c>
      <c r="L4024" s="830"/>
      <c r="M4024" s="826">
        <v>770000</v>
      </c>
      <c r="N4024" s="830"/>
      <c r="O4024" s="830"/>
      <c r="P4024" s="830"/>
      <c r="Q4024" s="830"/>
      <c r="R4024" s="1068">
        <f t="shared" si="427"/>
        <v>770000</v>
      </c>
      <c r="S4024" s="820"/>
      <c r="T4024" s="1104"/>
    </row>
    <row r="4025" spans="1:20" x14ac:dyDescent="0.25">
      <c r="A4025" s="858" t="s">
        <v>130</v>
      </c>
      <c r="B4025" s="860"/>
      <c r="C4025" s="833" t="s">
        <v>312</v>
      </c>
      <c r="D4025" s="861"/>
      <c r="E4025" s="862"/>
      <c r="F4025" s="863"/>
      <c r="G4025" s="916"/>
      <c r="H4025" s="992">
        <f>SUM(H4006:H4024)</f>
        <v>46698744</v>
      </c>
      <c r="I4025" s="992">
        <f>SUM(I4006:I4024)</f>
        <v>166420000</v>
      </c>
      <c r="J4025" s="992">
        <f>SUM(J4006:J4024)</f>
        <v>46698744</v>
      </c>
      <c r="K4025" s="992">
        <f>SUM(K4006:K4024)</f>
        <v>188940000</v>
      </c>
      <c r="L4025" s="992"/>
      <c r="M4025" s="993">
        <f>SUM(M4006:M4024)</f>
        <v>188940000</v>
      </c>
      <c r="N4025" s="992"/>
      <c r="O4025" s="1024">
        <f>SUM(O4006:O4024)</f>
        <v>58003322</v>
      </c>
      <c r="P4025" s="1024">
        <f>SUM(P4006:P4024)</f>
        <v>50853797.450000003</v>
      </c>
      <c r="Q4025" s="1024">
        <f>SUM(Q4006:Q4024)</f>
        <v>108857119.45</v>
      </c>
      <c r="R4025" s="1093">
        <f t="shared" si="427"/>
        <v>80082880.549999997</v>
      </c>
      <c r="S4025" s="840"/>
      <c r="T4025" s="1106"/>
    </row>
    <row r="4026" spans="1:20" s="828" customFormat="1" x14ac:dyDescent="0.25">
      <c r="B4026" s="656"/>
      <c r="C4026" s="1058"/>
      <c r="D4026" s="888"/>
      <c r="E4026" s="902"/>
      <c r="F4026" s="888"/>
      <c r="G4026" s="903"/>
      <c r="H4026" s="924"/>
      <c r="I4026" s="924"/>
      <c r="J4026" s="924"/>
      <c r="K4026" s="924"/>
      <c r="L4026" s="771"/>
      <c r="M4026" s="771"/>
      <c r="N4026" s="771"/>
      <c r="O4026" s="771"/>
      <c r="P4026" s="771"/>
      <c r="Q4026" s="771"/>
      <c r="R4026" s="1075"/>
      <c r="S4026" s="904"/>
    </row>
    <row r="4027" spans="1:20" s="828" customFormat="1" x14ac:dyDescent="0.25">
      <c r="B4027" s="656"/>
      <c r="C4027" s="1058"/>
      <c r="D4027" s="888"/>
      <c r="E4027" s="902"/>
      <c r="F4027" s="888"/>
      <c r="G4027" s="903"/>
      <c r="H4027" s="924"/>
      <c r="I4027" s="924"/>
      <c r="J4027" s="924"/>
      <c r="K4027" s="924"/>
      <c r="L4027" s="771"/>
      <c r="M4027" s="771"/>
      <c r="N4027" s="771"/>
      <c r="O4027" s="771"/>
      <c r="P4027" s="771"/>
      <c r="Q4027" s="771"/>
      <c r="R4027" s="1075"/>
      <c r="S4027" s="904"/>
    </row>
    <row r="4028" spans="1:20" s="828" customFormat="1" x14ac:dyDescent="0.25">
      <c r="B4028" s="656"/>
      <c r="C4028" s="1058"/>
      <c r="D4028" s="888"/>
      <c r="E4028" s="902"/>
      <c r="F4028" s="888"/>
      <c r="G4028" s="903"/>
      <c r="H4028" s="924"/>
      <c r="I4028" s="924"/>
      <c r="J4028" s="924"/>
      <c r="K4028" s="924"/>
      <c r="L4028" s="771"/>
      <c r="M4028" s="771"/>
      <c r="N4028" s="771"/>
      <c r="O4028" s="771"/>
      <c r="P4028" s="771"/>
      <c r="Q4028" s="771"/>
      <c r="R4028" s="1075"/>
      <c r="S4028" s="904"/>
    </row>
    <row r="4029" spans="1:20" s="828" customFormat="1" x14ac:dyDescent="0.25">
      <c r="B4029" s="656"/>
      <c r="C4029" s="1058"/>
      <c r="D4029" s="888"/>
      <c r="E4029" s="902"/>
      <c r="F4029" s="888"/>
      <c r="G4029" s="903"/>
      <c r="H4029" s="924"/>
      <c r="I4029" s="924"/>
      <c r="J4029" s="924"/>
      <c r="K4029" s="924"/>
      <c r="L4029" s="771"/>
      <c r="M4029" s="771"/>
      <c r="N4029" s="771"/>
      <c r="O4029" s="771"/>
      <c r="P4029" s="771"/>
      <c r="Q4029" s="771"/>
      <c r="R4029" s="1075"/>
      <c r="S4029" s="904"/>
    </row>
    <row r="4030" spans="1:20" s="828" customFormat="1" x14ac:dyDescent="0.25">
      <c r="B4030" s="656"/>
      <c r="C4030" s="1058"/>
      <c r="D4030" s="888"/>
      <c r="E4030" s="902"/>
      <c r="F4030" s="888"/>
      <c r="G4030" s="903"/>
      <c r="H4030" s="924"/>
      <c r="I4030" s="924"/>
      <c r="J4030" s="924"/>
      <c r="K4030" s="924"/>
      <c r="L4030" s="771"/>
      <c r="M4030" s="771"/>
      <c r="N4030" s="771"/>
      <c r="O4030" s="771"/>
      <c r="P4030" s="771"/>
      <c r="Q4030" s="771"/>
      <c r="R4030" s="1075"/>
      <c r="S4030" s="904"/>
    </row>
    <row r="4031" spans="1:20" s="828" customFormat="1" x14ac:dyDescent="0.25">
      <c r="B4031" s="656"/>
      <c r="C4031" s="1058"/>
      <c r="D4031" s="888"/>
      <c r="E4031" s="902"/>
      <c r="F4031" s="888"/>
      <c r="G4031" s="903"/>
      <c r="H4031" s="924"/>
      <c r="I4031" s="924"/>
      <c r="J4031" s="924"/>
      <c r="K4031" s="924"/>
      <c r="L4031" s="771"/>
      <c r="M4031" s="771"/>
      <c r="N4031" s="771"/>
      <c r="O4031" s="771"/>
      <c r="P4031" s="771"/>
      <c r="Q4031" s="771"/>
      <c r="R4031" s="1075"/>
      <c r="S4031" s="904"/>
    </row>
    <row r="4032" spans="1:20" s="828" customFormat="1" x14ac:dyDescent="0.25">
      <c r="B4032" s="656"/>
      <c r="C4032" s="1058"/>
      <c r="D4032" s="888"/>
      <c r="E4032" s="902"/>
      <c r="F4032" s="888"/>
      <c r="G4032" s="903"/>
      <c r="H4032" s="924"/>
      <c r="I4032" s="924"/>
      <c r="J4032" s="924"/>
      <c r="K4032" s="924"/>
      <c r="L4032" s="771"/>
      <c r="M4032" s="771"/>
      <c r="N4032" s="771"/>
      <c r="O4032" s="771"/>
      <c r="P4032" s="771"/>
      <c r="Q4032" s="771"/>
      <c r="R4032" s="1075"/>
      <c r="S4032" s="904"/>
    </row>
    <row r="4033" spans="1:20" s="828" customFormat="1" x14ac:dyDescent="0.25">
      <c r="B4033" s="656"/>
      <c r="C4033" s="1058"/>
      <c r="D4033" s="888"/>
      <c r="E4033" s="902"/>
      <c r="F4033" s="888"/>
      <c r="G4033" s="903"/>
      <c r="H4033" s="924"/>
      <c r="I4033" s="924"/>
      <c r="J4033" s="924"/>
      <c r="K4033" s="924"/>
      <c r="L4033" s="771"/>
      <c r="M4033" s="771"/>
      <c r="N4033" s="771"/>
      <c r="O4033" s="771"/>
      <c r="P4033" s="771"/>
      <c r="Q4033" s="771"/>
      <c r="R4033" s="1075"/>
      <c r="S4033" s="904"/>
    </row>
    <row r="4034" spans="1:20" s="828" customFormat="1" x14ac:dyDescent="0.25">
      <c r="B4034" s="656"/>
      <c r="C4034" s="1058"/>
      <c r="D4034" s="888"/>
      <c r="E4034" s="902"/>
      <c r="F4034" s="888"/>
      <c r="G4034" s="903"/>
      <c r="H4034" s="924"/>
      <c r="I4034" s="924"/>
      <c r="J4034" s="924"/>
      <c r="K4034" s="924"/>
      <c r="L4034" s="771"/>
      <c r="M4034" s="771"/>
      <c r="N4034" s="771"/>
      <c r="O4034" s="771"/>
      <c r="P4034" s="771"/>
      <c r="Q4034" s="771"/>
      <c r="R4034" s="1075"/>
      <c r="S4034" s="904"/>
    </row>
    <row r="4035" spans="1:20" s="828" customFormat="1" x14ac:dyDescent="0.25">
      <c r="B4035" s="656"/>
      <c r="C4035" s="1058"/>
      <c r="D4035" s="888"/>
      <c r="E4035" s="902"/>
      <c r="F4035" s="888"/>
      <c r="G4035" s="903"/>
      <c r="H4035" s="924"/>
      <c r="I4035" s="924"/>
      <c r="J4035" s="924"/>
      <c r="K4035" s="924"/>
      <c r="L4035" s="771"/>
      <c r="M4035" s="771"/>
      <c r="N4035" s="771"/>
      <c r="O4035" s="771"/>
      <c r="P4035" s="771"/>
      <c r="Q4035" s="771"/>
      <c r="R4035" s="1075"/>
      <c r="S4035" s="904"/>
    </row>
    <row r="4036" spans="1:20" x14ac:dyDescent="0.25">
      <c r="B4036" s="1238" t="s">
        <v>2129</v>
      </c>
      <c r="C4036" s="1238"/>
      <c r="D4036" s="1238"/>
      <c r="E4036" s="1238"/>
      <c r="F4036" s="1238"/>
      <c r="G4036" s="1238"/>
      <c r="H4036" s="1238"/>
      <c r="I4036" s="1238"/>
      <c r="J4036" s="1238"/>
      <c r="K4036" s="1238"/>
      <c r="L4036" s="1238"/>
      <c r="M4036" s="1238"/>
      <c r="N4036" s="1238"/>
      <c r="O4036" s="1238"/>
      <c r="P4036" s="1238"/>
      <c r="Q4036" s="1238"/>
      <c r="R4036" s="1238"/>
      <c r="S4036" s="1238"/>
    </row>
    <row r="4037" spans="1:20" x14ac:dyDescent="0.25">
      <c r="B4037" s="881" t="s">
        <v>1651</v>
      </c>
      <c r="C4037" s="882"/>
      <c r="D4037" s="883"/>
      <c r="E4037" s="883"/>
      <c r="F4037" s="883"/>
      <c r="G4037" s="883"/>
      <c r="H4037" s="884"/>
      <c r="I4037" s="884"/>
      <c r="J4037" s="884"/>
      <c r="K4037" s="884"/>
      <c r="L4037" s="884"/>
      <c r="M4037" s="885"/>
      <c r="N4037" s="884"/>
      <c r="O4037" s="884"/>
      <c r="P4037" s="884"/>
      <c r="Q4037" s="884"/>
      <c r="R4037" s="1074"/>
      <c r="S4037" s="886"/>
    </row>
    <row r="4038" spans="1:20" s="802" customFormat="1" ht="30" x14ac:dyDescent="0.25">
      <c r="B4038" s="1234" t="s">
        <v>970</v>
      </c>
      <c r="C4038" s="1239" t="s">
        <v>938</v>
      </c>
      <c r="D4038" s="1236" t="s">
        <v>1024</v>
      </c>
      <c r="E4038" s="1230" t="s">
        <v>1025</v>
      </c>
      <c r="F4038" s="1236" t="s">
        <v>1026</v>
      </c>
      <c r="G4038" s="1232" t="s">
        <v>1027</v>
      </c>
      <c r="H4038" s="803" t="s">
        <v>1862</v>
      </c>
      <c r="I4038" s="804" t="s">
        <v>1833</v>
      </c>
      <c r="J4038" s="803" t="s">
        <v>1862</v>
      </c>
      <c r="K4038" s="1228" t="s">
        <v>1948</v>
      </c>
      <c r="L4038" s="1228" t="s">
        <v>1947</v>
      </c>
      <c r="M4038" s="805" t="s">
        <v>1818</v>
      </c>
      <c r="N4038" s="1228" t="s">
        <v>1819</v>
      </c>
      <c r="O4038" s="806" t="s">
        <v>2115</v>
      </c>
      <c r="P4038" s="1090" t="s">
        <v>2135</v>
      </c>
      <c r="Q4038" s="1090" t="s">
        <v>2136</v>
      </c>
      <c r="R4038" s="1065" t="s">
        <v>2132</v>
      </c>
      <c r="S4038" s="807" t="s">
        <v>1850</v>
      </c>
      <c r="T4038" s="1110" t="s">
        <v>1028</v>
      </c>
    </row>
    <row r="4039" spans="1:20" s="802" customFormat="1" x14ac:dyDescent="0.25">
      <c r="B4039" s="1235"/>
      <c r="C4039" s="1240"/>
      <c r="D4039" s="1237"/>
      <c r="E4039" s="1231"/>
      <c r="F4039" s="1237"/>
      <c r="G4039" s="1233"/>
      <c r="H4039" s="808"/>
      <c r="I4039" s="808" t="s">
        <v>939</v>
      </c>
      <c r="J4039" s="808"/>
      <c r="K4039" s="1229"/>
      <c r="L4039" s="1229"/>
      <c r="M4039" s="809" t="s">
        <v>939</v>
      </c>
      <c r="N4039" s="1229"/>
      <c r="O4039" s="808" t="s">
        <v>939</v>
      </c>
      <c r="P4039" s="808" t="s">
        <v>939</v>
      </c>
      <c r="Q4039" s="808" t="s">
        <v>939</v>
      </c>
      <c r="R4039" s="1066" t="s">
        <v>939</v>
      </c>
      <c r="S4039" s="810"/>
      <c r="T4039" s="1102"/>
    </row>
    <row r="4040" spans="1:20" s="828" customFormat="1" x14ac:dyDescent="0.25">
      <c r="A4040" s="858" t="s">
        <v>130</v>
      </c>
      <c r="B4040" s="823" t="s">
        <v>161</v>
      </c>
      <c r="C4040" s="822" t="s">
        <v>233</v>
      </c>
      <c r="D4040" s="823">
        <v>70731</v>
      </c>
      <c r="E4040" s="824">
        <v>0</v>
      </c>
      <c r="F4040" s="823">
        <v>23510200</v>
      </c>
      <c r="G4040" s="896" t="s">
        <v>235</v>
      </c>
      <c r="H4040" s="921"/>
      <c r="I4040" s="921">
        <v>5000000</v>
      </c>
      <c r="J4040" s="921"/>
      <c r="K4040" s="1006">
        <f t="shared" ref="K4040:K4060" si="429">M4040-L4040</f>
        <v>0</v>
      </c>
      <c r="L4040" s="871"/>
      <c r="M4040" s="871">
        <v>0</v>
      </c>
      <c r="N4040" s="871"/>
      <c r="O4040" s="871"/>
      <c r="P4040" s="871"/>
      <c r="Q4040" s="871"/>
      <c r="R4040" s="1068">
        <f>M4040-Q4040</f>
        <v>0</v>
      </c>
      <c r="S4040" s="827"/>
      <c r="T4040" s="975"/>
    </row>
    <row r="4041" spans="1:20" s="828" customFormat="1" x14ac:dyDescent="0.25">
      <c r="A4041" s="858" t="s">
        <v>130</v>
      </c>
      <c r="B4041" s="890" t="s">
        <v>326</v>
      </c>
      <c r="C4041" s="822" t="s">
        <v>327</v>
      </c>
      <c r="D4041" s="823">
        <v>70731</v>
      </c>
      <c r="E4041" s="824">
        <v>0</v>
      </c>
      <c r="F4041" s="823">
        <v>23540000</v>
      </c>
      <c r="G4041" s="896" t="s">
        <v>235</v>
      </c>
      <c r="H4041" s="921"/>
      <c r="I4041" s="921">
        <v>25000000</v>
      </c>
      <c r="J4041" s="921"/>
      <c r="K4041" s="1006">
        <f t="shared" si="429"/>
        <v>10000000</v>
      </c>
      <c r="L4041" s="871"/>
      <c r="M4041" s="871">
        <v>10000000</v>
      </c>
      <c r="N4041" s="871"/>
      <c r="O4041" s="871"/>
      <c r="P4041" s="871"/>
      <c r="Q4041" s="871"/>
      <c r="R4041" s="1068">
        <f t="shared" ref="R4041:R4061" si="430">M4041-Q4041</f>
        <v>10000000</v>
      </c>
      <c r="S4041" s="827"/>
      <c r="T4041" s="822"/>
    </row>
    <row r="4042" spans="1:20" s="828" customFormat="1" x14ac:dyDescent="0.25">
      <c r="A4042" s="858" t="s">
        <v>130</v>
      </c>
      <c r="B4042" s="890" t="s">
        <v>352</v>
      </c>
      <c r="C4042" s="822" t="s">
        <v>353</v>
      </c>
      <c r="D4042" s="823">
        <v>70731</v>
      </c>
      <c r="E4042" s="824">
        <v>0</v>
      </c>
      <c r="F4042" s="823">
        <v>23540000</v>
      </c>
      <c r="G4042" s="896" t="s">
        <v>235</v>
      </c>
      <c r="H4042" s="921"/>
      <c r="I4042" s="921">
        <v>35000000</v>
      </c>
      <c r="J4042" s="921"/>
      <c r="K4042" s="1006">
        <f t="shared" si="429"/>
        <v>10000000</v>
      </c>
      <c r="L4042" s="871"/>
      <c r="M4042" s="871">
        <v>10000000</v>
      </c>
      <c r="N4042" s="871"/>
      <c r="O4042" s="871"/>
      <c r="P4042" s="871">
        <f>Q4042-O4042</f>
        <v>9610500</v>
      </c>
      <c r="Q4042" s="871">
        <v>9610500</v>
      </c>
      <c r="R4042" s="1068">
        <f t="shared" si="430"/>
        <v>389500</v>
      </c>
      <c r="S4042" s="827"/>
      <c r="T4042" s="822" t="s">
        <v>2195</v>
      </c>
    </row>
    <row r="4043" spans="1:20" s="828" customFormat="1" x14ac:dyDescent="0.25">
      <c r="A4043" s="858" t="s">
        <v>130</v>
      </c>
      <c r="B4043" s="890" t="s">
        <v>350</v>
      </c>
      <c r="C4043" s="822" t="s">
        <v>743</v>
      </c>
      <c r="D4043" s="823">
        <v>70731</v>
      </c>
      <c r="E4043" s="824">
        <v>0</v>
      </c>
      <c r="F4043" s="823">
        <v>23540000</v>
      </c>
      <c r="G4043" s="896" t="s">
        <v>235</v>
      </c>
      <c r="H4043" s="921"/>
      <c r="I4043" s="921">
        <v>5000000</v>
      </c>
      <c r="J4043" s="921"/>
      <c r="K4043" s="1006">
        <f t="shared" si="429"/>
        <v>0</v>
      </c>
      <c r="L4043" s="871"/>
      <c r="M4043" s="871">
        <v>0</v>
      </c>
      <c r="N4043" s="871"/>
      <c r="O4043" s="871"/>
      <c r="P4043" s="871"/>
      <c r="Q4043" s="871"/>
      <c r="R4043" s="1068">
        <f t="shared" si="430"/>
        <v>0</v>
      </c>
      <c r="S4043" s="827"/>
      <c r="T4043" s="822"/>
    </row>
    <row r="4044" spans="1:20" s="828" customFormat="1" x14ac:dyDescent="0.25">
      <c r="A4044" s="858" t="s">
        <v>130</v>
      </c>
      <c r="B4044" s="890" t="s">
        <v>158</v>
      </c>
      <c r="C4044" s="822" t="s">
        <v>366</v>
      </c>
      <c r="D4044" s="823">
        <v>70731</v>
      </c>
      <c r="E4044" s="824">
        <v>0</v>
      </c>
      <c r="F4044" s="823">
        <v>23540000</v>
      </c>
      <c r="G4044" s="896" t="s">
        <v>235</v>
      </c>
      <c r="H4044" s="921"/>
      <c r="I4044" s="921">
        <v>3260000</v>
      </c>
      <c r="J4044" s="921"/>
      <c r="K4044" s="1006">
        <f t="shared" si="429"/>
        <v>0</v>
      </c>
      <c r="L4044" s="871"/>
      <c r="M4044" s="871">
        <v>0</v>
      </c>
      <c r="N4044" s="871"/>
      <c r="O4044" s="871"/>
      <c r="P4044" s="871"/>
      <c r="Q4044" s="871"/>
      <c r="R4044" s="1068">
        <f t="shared" si="430"/>
        <v>0</v>
      </c>
      <c r="S4044" s="827"/>
      <c r="T4044" s="822"/>
    </row>
    <row r="4045" spans="1:20" s="828" customFormat="1" x14ac:dyDescent="0.25">
      <c r="A4045" s="858" t="s">
        <v>130</v>
      </c>
      <c r="B4045" s="890" t="s">
        <v>247</v>
      </c>
      <c r="C4045" s="822" t="s">
        <v>515</v>
      </c>
      <c r="D4045" s="823">
        <v>70731</v>
      </c>
      <c r="E4045" s="824">
        <v>0</v>
      </c>
      <c r="F4045" s="823">
        <v>23540000</v>
      </c>
      <c r="G4045" s="896" t="s">
        <v>235</v>
      </c>
      <c r="H4045" s="921"/>
      <c r="I4045" s="921">
        <v>1100000</v>
      </c>
      <c r="J4045" s="921"/>
      <c r="K4045" s="1006">
        <f t="shared" si="429"/>
        <v>0</v>
      </c>
      <c r="L4045" s="871"/>
      <c r="M4045" s="871">
        <v>0</v>
      </c>
      <c r="N4045" s="871"/>
      <c r="O4045" s="871"/>
      <c r="P4045" s="871"/>
      <c r="Q4045" s="871"/>
      <c r="R4045" s="1068">
        <f t="shared" si="430"/>
        <v>0</v>
      </c>
      <c r="S4045" s="827"/>
      <c r="T4045" s="822"/>
    </row>
    <row r="4046" spans="1:20" s="842" customFormat="1" x14ac:dyDescent="0.25">
      <c r="A4046" s="858" t="s">
        <v>130</v>
      </c>
      <c r="B4046" s="823" t="s">
        <v>248</v>
      </c>
      <c r="C4046" s="822" t="s">
        <v>779</v>
      </c>
      <c r="D4046" s="823">
        <v>70731</v>
      </c>
      <c r="E4046" s="824">
        <v>0</v>
      </c>
      <c r="F4046" s="823">
        <v>23540000</v>
      </c>
      <c r="G4046" s="896" t="s">
        <v>235</v>
      </c>
      <c r="H4046" s="921"/>
      <c r="I4046" s="921">
        <v>1680000</v>
      </c>
      <c r="J4046" s="921"/>
      <c r="K4046" s="1006">
        <f t="shared" si="429"/>
        <v>0</v>
      </c>
      <c r="L4046" s="871"/>
      <c r="M4046" s="871">
        <v>0</v>
      </c>
      <c r="N4046" s="871"/>
      <c r="O4046" s="871"/>
      <c r="P4046" s="871"/>
      <c r="Q4046" s="871"/>
      <c r="R4046" s="1068">
        <f t="shared" si="430"/>
        <v>0</v>
      </c>
      <c r="S4046" s="827"/>
      <c r="T4046" s="813"/>
    </row>
    <row r="4047" spans="1:20" s="828" customFormat="1" x14ac:dyDescent="0.25">
      <c r="A4047" s="858" t="s">
        <v>130</v>
      </c>
      <c r="B4047" s="890" t="s">
        <v>358</v>
      </c>
      <c r="C4047" s="822" t="s">
        <v>981</v>
      </c>
      <c r="D4047" s="823">
        <v>70731</v>
      </c>
      <c r="E4047" s="824">
        <v>0</v>
      </c>
      <c r="F4047" s="823">
        <v>23540000</v>
      </c>
      <c r="G4047" s="896" t="s">
        <v>235</v>
      </c>
      <c r="H4047" s="921"/>
      <c r="I4047" s="921">
        <v>750000</v>
      </c>
      <c r="J4047" s="921"/>
      <c r="K4047" s="1006">
        <f t="shared" si="429"/>
        <v>0</v>
      </c>
      <c r="L4047" s="871"/>
      <c r="M4047" s="871">
        <v>0</v>
      </c>
      <c r="N4047" s="871"/>
      <c r="O4047" s="871"/>
      <c r="P4047" s="871"/>
      <c r="Q4047" s="871"/>
      <c r="R4047" s="1068">
        <f t="shared" si="430"/>
        <v>0</v>
      </c>
      <c r="S4047" s="827"/>
      <c r="T4047" s="822"/>
    </row>
    <row r="4048" spans="1:20" s="828" customFormat="1" x14ac:dyDescent="0.25">
      <c r="A4048" s="858" t="s">
        <v>130</v>
      </c>
      <c r="B4048" s="890" t="s">
        <v>206</v>
      </c>
      <c r="C4048" s="822" t="s">
        <v>1857</v>
      </c>
      <c r="D4048" s="823">
        <v>70731</v>
      </c>
      <c r="E4048" s="824">
        <v>0</v>
      </c>
      <c r="F4048" s="823">
        <v>23540000</v>
      </c>
      <c r="G4048" s="896" t="s">
        <v>235</v>
      </c>
      <c r="H4048" s="921"/>
      <c r="I4048" s="921">
        <v>3930000</v>
      </c>
      <c r="J4048" s="921"/>
      <c r="K4048" s="1006">
        <f t="shared" si="429"/>
        <v>0</v>
      </c>
      <c r="L4048" s="871"/>
      <c r="M4048" s="871">
        <v>0</v>
      </c>
      <c r="N4048" s="871"/>
      <c r="O4048" s="871"/>
      <c r="P4048" s="871"/>
      <c r="Q4048" s="871"/>
      <c r="R4048" s="1068">
        <f t="shared" si="430"/>
        <v>0</v>
      </c>
      <c r="S4048" s="827"/>
      <c r="T4048" s="822"/>
    </row>
    <row r="4049" spans="1:20" s="828" customFormat="1" x14ac:dyDescent="0.25">
      <c r="A4049" s="858" t="s">
        <v>130</v>
      </c>
      <c r="B4049" s="890" t="s">
        <v>207</v>
      </c>
      <c r="C4049" s="822" t="s">
        <v>220</v>
      </c>
      <c r="D4049" s="823">
        <v>70731</v>
      </c>
      <c r="E4049" s="824">
        <v>0</v>
      </c>
      <c r="F4049" s="823">
        <v>23540000</v>
      </c>
      <c r="G4049" s="896" t="s">
        <v>235</v>
      </c>
      <c r="H4049" s="921"/>
      <c r="I4049" s="921">
        <v>2399000</v>
      </c>
      <c r="J4049" s="921"/>
      <c r="K4049" s="1006">
        <f t="shared" si="429"/>
        <v>0</v>
      </c>
      <c r="L4049" s="871"/>
      <c r="M4049" s="871">
        <v>0</v>
      </c>
      <c r="N4049" s="871"/>
      <c r="O4049" s="871"/>
      <c r="P4049" s="871"/>
      <c r="Q4049" s="871"/>
      <c r="R4049" s="1068">
        <f t="shared" si="430"/>
        <v>0</v>
      </c>
      <c r="S4049" s="827"/>
      <c r="T4049" s="822"/>
    </row>
    <row r="4050" spans="1:20" s="828" customFormat="1" x14ac:dyDescent="0.25">
      <c r="A4050" s="858" t="s">
        <v>130</v>
      </c>
      <c r="B4050" s="890" t="s">
        <v>208</v>
      </c>
      <c r="C4050" s="822" t="s">
        <v>751</v>
      </c>
      <c r="D4050" s="823">
        <v>70731</v>
      </c>
      <c r="E4050" s="824">
        <v>0</v>
      </c>
      <c r="F4050" s="823">
        <v>23540000</v>
      </c>
      <c r="G4050" s="896" t="s">
        <v>235</v>
      </c>
      <c r="H4050" s="921"/>
      <c r="I4050" s="921">
        <v>1000000</v>
      </c>
      <c r="J4050" s="921"/>
      <c r="K4050" s="1006">
        <f t="shared" si="429"/>
        <v>0</v>
      </c>
      <c r="L4050" s="871"/>
      <c r="M4050" s="871">
        <v>0</v>
      </c>
      <c r="N4050" s="871"/>
      <c r="O4050" s="871"/>
      <c r="P4050" s="871"/>
      <c r="Q4050" s="871"/>
      <c r="R4050" s="1068">
        <f t="shared" si="430"/>
        <v>0</v>
      </c>
      <c r="S4050" s="827"/>
      <c r="T4050" s="822"/>
    </row>
    <row r="4051" spans="1:20" s="828" customFormat="1" x14ac:dyDescent="0.25">
      <c r="A4051" s="858" t="s">
        <v>130</v>
      </c>
      <c r="B4051" s="890" t="s">
        <v>209</v>
      </c>
      <c r="C4051" s="822" t="s">
        <v>359</v>
      </c>
      <c r="D4051" s="823">
        <v>70731</v>
      </c>
      <c r="E4051" s="824">
        <v>0</v>
      </c>
      <c r="F4051" s="823">
        <v>23540000</v>
      </c>
      <c r="G4051" s="896" t="s">
        <v>235</v>
      </c>
      <c r="H4051" s="921"/>
      <c r="I4051" s="921">
        <v>427500</v>
      </c>
      <c r="J4051" s="921"/>
      <c r="K4051" s="1006">
        <f t="shared" si="429"/>
        <v>0</v>
      </c>
      <c r="L4051" s="871"/>
      <c r="M4051" s="871">
        <v>0</v>
      </c>
      <c r="N4051" s="871"/>
      <c r="O4051" s="871"/>
      <c r="P4051" s="871"/>
      <c r="Q4051" s="871"/>
      <c r="R4051" s="1068">
        <f t="shared" si="430"/>
        <v>0</v>
      </c>
      <c r="S4051" s="827"/>
      <c r="T4051" s="822"/>
    </row>
    <row r="4052" spans="1:20" s="828" customFormat="1" x14ac:dyDescent="0.25">
      <c r="A4052" s="858" t="s">
        <v>130</v>
      </c>
      <c r="B4052" s="890" t="s">
        <v>228</v>
      </c>
      <c r="C4052" s="822" t="s">
        <v>498</v>
      </c>
      <c r="D4052" s="823">
        <v>70731</v>
      </c>
      <c r="E4052" s="824">
        <v>0</v>
      </c>
      <c r="F4052" s="823">
        <v>23540000</v>
      </c>
      <c r="G4052" s="896" t="s">
        <v>235</v>
      </c>
      <c r="H4052" s="921"/>
      <c r="I4052" s="921">
        <v>2422500</v>
      </c>
      <c r="J4052" s="921"/>
      <c r="K4052" s="1006">
        <f t="shared" si="429"/>
        <v>0</v>
      </c>
      <c r="L4052" s="871"/>
      <c r="M4052" s="871">
        <v>0</v>
      </c>
      <c r="N4052" s="871"/>
      <c r="O4052" s="871"/>
      <c r="P4052" s="871"/>
      <c r="Q4052" s="871"/>
      <c r="R4052" s="1068">
        <f t="shared" si="430"/>
        <v>0</v>
      </c>
      <c r="S4052" s="827"/>
      <c r="T4052" s="822"/>
    </row>
    <row r="4053" spans="1:20" s="828" customFormat="1" x14ac:dyDescent="0.25">
      <c r="A4053" s="858" t="s">
        <v>130</v>
      </c>
      <c r="B4053" s="890" t="s">
        <v>501</v>
      </c>
      <c r="C4053" s="822" t="s">
        <v>227</v>
      </c>
      <c r="D4053" s="823">
        <v>70731</v>
      </c>
      <c r="E4053" s="824">
        <v>0</v>
      </c>
      <c r="F4053" s="823">
        <v>23540000</v>
      </c>
      <c r="G4053" s="896" t="s">
        <v>235</v>
      </c>
      <c r="H4053" s="921"/>
      <c r="I4053" s="921">
        <v>180000</v>
      </c>
      <c r="J4053" s="921"/>
      <c r="K4053" s="1006">
        <f t="shared" si="429"/>
        <v>0</v>
      </c>
      <c r="L4053" s="871"/>
      <c r="M4053" s="871">
        <v>0</v>
      </c>
      <c r="N4053" s="871"/>
      <c r="O4053" s="871"/>
      <c r="P4053" s="871"/>
      <c r="Q4053" s="871"/>
      <c r="R4053" s="1068">
        <f t="shared" si="430"/>
        <v>0</v>
      </c>
      <c r="S4053" s="827"/>
      <c r="T4053" s="822"/>
    </row>
    <row r="4054" spans="1:20" s="828" customFormat="1" x14ac:dyDescent="0.25">
      <c r="A4054" s="858" t="s">
        <v>130</v>
      </c>
      <c r="B4054" s="890" t="s">
        <v>231</v>
      </c>
      <c r="C4054" s="822" t="s">
        <v>229</v>
      </c>
      <c r="D4054" s="823">
        <v>70731</v>
      </c>
      <c r="E4054" s="824">
        <v>0</v>
      </c>
      <c r="F4054" s="823">
        <v>23540000</v>
      </c>
      <c r="G4054" s="896" t="s">
        <v>235</v>
      </c>
      <c r="H4054" s="921"/>
      <c r="I4054" s="921">
        <v>340000</v>
      </c>
      <c r="J4054" s="921"/>
      <c r="K4054" s="1006">
        <f t="shared" si="429"/>
        <v>0</v>
      </c>
      <c r="L4054" s="871"/>
      <c r="M4054" s="871">
        <v>0</v>
      </c>
      <c r="N4054" s="871"/>
      <c r="O4054" s="871"/>
      <c r="P4054" s="871"/>
      <c r="Q4054" s="871"/>
      <c r="R4054" s="1068">
        <f t="shared" si="430"/>
        <v>0</v>
      </c>
      <c r="S4054" s="827"/>
      <c r="T4054" s="822"/>
    </row>
    <row r="4055" spans="1:20" s="828" customFormat="1" x14ac:dyDescent="0.25">
      <c r="A4055" s="858" t="s">
        <v>130</v>
      </c>
      <c r="B4055" s="890" t="s">
        <v>502</v>
      </c>
      <c r="C4055" s="822" t="s">
        <v>775</v>
      </c>
      <c r="D4055" s="823">
        <v>70731</v>
      </c>
      <c r="E4055" s="824">
        <v>0</v>
      </c>
      <c r="F4055" s="823">
        <v>23540000</v>
      </c>
      <c r="G4055" s="896" t="s">
        <v>235</v>
      </c>
      <c r="H4055" s="921"/>
      <c r="I4055" s="921">
        <v>1440000</v>
      </c>
      <c r="J4055" s="921"/>
      <c r="K4055" s="1006">
        <f t="shared" si="429"/>
        <v>0</v>
      </c>
      <c r="L4055" s="871"/>
      <c r="M4055" s="871">
        <v>0</v>
      </c>
      <c r="N4055" s="871"/>
      <c r="O4055" s="871"/>
      <c r="P4055" s="871"/>
      <c r="Q4055" s="871"/>
      <c r="R4055" s="1068">
        <f t="shared" si="430"/>
        <v>0</v>
      </c>
      <c r="S4055" s="827"/>
      <c r="T4055" s="822"/>
    </row>
    <row r="4056" spans="1:20" s="828" customFormat="1" x14ac:dyDescent="0.25">
      <c r="A4056" s="858" t="s">
        <v>130</v>
      </c>
      <c r="B4056" s="890" t="s">
        <v>452</v>
      </c>
      <c r="C4056" s="822" t="s">
        <v>355</v>
      </c>
      <c r="D4056" s="823">
        <v>70731</v>
      </c>
      <c r="E4056" s="824">
        <v>0</v>
      </c>
      <c r="F4056" s="823">
        <v>23540000</v>
      </c>
      <c r="G4056" s="896" t="s">
        <v>235</v>
      </c>
      <c r="H4056" s="921"/>
      <c r="I4056" s="921">
        <v>2150000</v>
      </c>
      <c r="J4056" s="921"/>
      <c r="K4056" s="1006">
        <f t="shared" si="429"/>
        <v>2150000</v>
      </c>
      <c r="L4056" s="871"/>
      <c r="M4056" s="871">
        <v>2150000</v>
      </c>
      <c r="N4056" s="871"/>
      <c r="O4056" s="871"/>
      <c r="P4056" s="871"/>
      <c r="Q4056" s="871"/>
      <c r="R4056" s="1068">
        <f t="shared" si="430"/>
        <v>2150000</v>
      </c>
      <c r="S4056" s="827"/>
      <c r="T4056" s="822"/>
    </row>
    <row r="4057" spans="1:20" s="828" customFormat="1" x14ac:dyDescent="0.25">
      <c r="A4057" s="858" t="s">
        <v>130</v>
      </c>
      <c r="B4057" s="890" t="s">
        <v>503</v>
      </c>
      <c r="C4057" s="822" t="s">
        <v>230</v>
      </c>
      <c r="D4057" s="823">
        <v>70731</v>
      </c>
      <c r="E4057" s="824">
        <v>0</v>
      </c>
      <c r="F4057" s="823">
        <v>23540000</v>
      </c>
      <c r="G4057" s="896" t="s">
        <v>235</v>
      </c>
      <c r="H4057" s="921"/>
      <c r="I4057" s="921">
        <v>175000</v>
      </c>
      <c r="J4057" s="921"/>
      <c r="K4057" s="1006">
        <f t="shared" si="429"/>
        <v>0</v>
      </c>
      <c r="L4057" s="871"/>
      <c r="M4057" s="871">
        <v>0</v>
      </c>
      <c r="N4057" s="871"/>
      <c r="O4057" s="871"/>
      <c r="P4057" s="871"/>
      <c r="Q4057" s="871"/>
      <c r="R4057" s="1068">
        <f t="shared" si="430"/>
        <v>0</v>
      </c>
      <c r="S4057" s="827"/>
      <c r="T4057" s="822"/>
    </row>
    <row r="4058" spans="1:20" s="828" customFormat="1" x14ac:dyDescent="0.25">
      <c r="A4058" s="858" t="s">
        <v>130</v>
      </c>
      <c r="B4058" s="890" t="s">
        <v>504</v>
      </c>
      <c r="C4058" s="822" t="s">
        <v>499</v>
      </c>
      <c r="D4058" s="823">
        <v>70731</v>
      </c>
      <c r="E4058" s="824">
        <v>0</v>
      </c>
      <c r="F4058" s="823">
        <v>23540000</v>
      </c>
      <c r="G4058" s="896" t="s">
        <v>235</v>
      </c>
      <c r="H4058" s="921"/>
      <c r="I4058" s="921">
        <v>996000</v>
      </c>
      <c r="J4058" s="921"/>
      <c r="K4058" s="1006">
        <f t="shared" si="429"/>
        <v>0</v>
      </c>
      <c r="L4058" s="871"/>
      <c r="M4058" s="871">
        <v>0</v>
      </c>
      <c r="N4058" s="871"/>
      <c r="O4058" s="871"/>
      <c r="P4058" s="871"/>
      <c r="Q4058" s="871"/>
      <c r="R4058" s="1068">
        <f t="shared" si="430"/>
        <v>0</v>
      </c>
      <c r="S4058" s="827"/>
      <c r="T4058" s="822"/>
    </row>
    <row r="4059" spans="1:20" s="828" customFormat="1" x14ac:dyDescent="0.25">
      <c r="A4059" s="858" t="s">
        <v>130</v>
      </c>
      <c r="B4059" s="890" t="s">
        <v>505</v>
      </c>
      <c r="C4059" s="822" t="s">
        <v>500</v>
      </c>
      <c r="D4059" s="823">
        <v>70731</v>
      </c>
      <c r="E4059" s="824">
        <v>0</v>
      </c>
      <c r="F4059" s="823">
        <v>23540000</v>
      </c>
      <c r="G4059" s="896" t="s">
        <v>235</v>
      </c>
      <c r="H4059" s="921"/>
      <c r="I4059" s="921">
        <v>2750000</v>
      </c>
      <c r="J4059" s="921"/>
      <c r="K4059" s="1006">
        <f t="shared" si="429"/>
        <v>2750000</v>
      </c>
      <c r="L4059" s="871"/>
      <c r="M4059" s="871">
        <v>2750000</v>
      </c>
      <c r="N4059" s="871"/>
      <c r="O4059" s="871"/>
      <c r="P4059" s="871"/>
      <c r="Q4059" s="871"/>
      <c r="R4059" s="1068">
        <f t="shared" si="430"/>
        <v>2750000</v>
      </c>
      <c r="S4059" s="827"/>
      <c r="T4059" s="822"/>
    </row>
    <row r="4060" spans="1:20" s="828" customFormat="1" x14ac:dyDescent="0.25">
      <c r="A4060" s="858" t="s">
        <v>130</v>
      </c>
      <c r="B4060" s="890" t="s">
        <v>469</v>
      </c>
      <c r="C4060" s="822" t="s">
        <v>162</v>
      </c>
      <c r="D4060" s="823">
        <v>70731</v>
      </c>
      <c r="E4060" s="824">
        <v>0</v>
      </c>
      <c r="F4060" s="823">
        <v>23540000</v>
      </c>
      <c r="G4060" s="896" t="s">
        <v>235</v>
      </c>
      <c r="H4060" s="921"/>
      <c r="I4060" s="921">
        <v>55000000</v>
      </c>
      <c r="J4060" s="921"/>
      <c r="K4060" s="921">
        <f t="shared" si="429"/>
        <v>15000000</v>
      </c>
      <c r="L4060" s="871">
        <v>0</v>
      </c>
      <c r="M4060" s="871">
        <v>15000000</v>
      </c>
      <c r="N4060" s="871">
        <v>10000000</v>
      </c>
      <c r="O4060" s="871"/>
      <c r="P4060" s="871"/>
      <c r="Q4060" s="871"/>
      <c r="R4060" s="1068">
        <f t="shared" si="430"/>
        <v>15000000</v>
      </c>
      <c r="S4060" s="827"/>
      <c r="T4060" s="1123"/>
    </row>
    <row r="4061" spans="1:20" s="828" customFormat="1" x14ac:dyDescent="0.25">
      <c r="A4061" s="858" t="s">
        <v>130</v>
      </c>
      <c r="B4061" s="887"/>
      <c r="C4061" s="833" t="s">
        <v>26</v>
      </c>
      <c r="D4061" s="887"/>
      <c r="E4061" s="897"/>
      <c r="F4061" s="887"/>
      <c r="G4061" s="898"/>
      <c r="H4061" s="988">
        <f t="shared" ref="H4061:N4061" si="431">SUM(H4040:H4060)</f>
        <v>0</v>
      </c>
      <c r="I4061" s="988">
        <f t="shared" si="431"/>
        <v>150000000</v>
      </c>
      <c r="J4061" s="988">
        <f t="shared" si="431"/>
        <v>0</v>
      </c>
      <c r="K4061" s="988">
        <f t="shared" si="431"/>
        <v>39900000</v>
      </c>
      <c r="L4061" s="988">
        <f t="shared" si="431"/>
        <v>0</v>
      </c>
      <c r="M4061" s="988">
        <f t="shared" si="431"/>
        <v>39900000</v>
      </c>
      <c r="N4061" s="988">
        <f t="shared" si="431"/>
        <v>10000000</v>
      </c>
      <c r="O4061" s="1021"/>
      <c r="P4061" s="1021">
        <f>SUM(P4040:P4060)</f>
        <v>9610500</v>
      </c>
      <c r="Q4061" s="1021">
        <f>SUM(Q4041:Q4060)</f>
        <v>9610500</v>
      </c>
      <c r="R4061" s="1093">
        <f t="shared" si="430"/>
        <v>30289500</v>
      </c>
      <c r="S4061" s="908"/>
      <c r="T4061" s="1003"/>
    </row>
    <row r="4062" spans="1:20" s="828" customFormat="1" x14ac:dyDescent="0.25">
      <c r="B4062" s="888"/>
      <c r="C4062" s="842"/>
      <c r="D4062" s="888"/>
      <c r="E4062" s="902"/>
      <c r="F4062" s="888"/>
      <c r="G4062" s="903"/>
      <c r="H4062" s="924"/>
      <c r="I4062" s="924"/>
      <c r="J4062" s="924"/>
      <c r="K4062" s="924"/>
      <c r="L4062" s="771"/>
      <c r="M4062" s="771"/>
      <c r="N4062" s="771"/>
      <c r="O4062" s="771"/>
      <c r="P4062" s="771"/>
      <c r="Q4062" s="771"/>
      <c r="R4062" s="1075"/>
      <c r="S4062" s="904"/>
    </row>
    <row r="4063" spans="1:20" s="828" customFormat="1" x14ac:dyDescent="0.25">
      <c r="B4063" s="888"/>
      <c r="C4063" s="842"/>
      <c r="D4063" s="888"/>
      <c r="E4063" s="902"/>
      <c r="F4063" s="888"/>
      <c r="G4063" s="903"/>
      <c r="H4063" s="924"/>
      <c r="I4063" s="924"/>
      <c r="J4063" s="924"/>
      <c r="K4063" s="924"/>
      <c r="L4063" s="771"/>
      <c r="M4063" s="771"/>
      <c r="N4063" s="771"/>
      <c r="O4063" s="771"/>
      <c r="P4063" s="771"/>
      <c r="Q4063" s="771"/>
      <c r="R4063" s="1075"/>
      <c r="S4063" s="904"/>
    </row>
    <row r="4064" spans="1:20" s="828" customFormat="1" x14ac:dyDescent="0.25">
      <c r="B4064" s="888"/>
      <c r="C4064" s="842"/>
      <c r="D4064" s="888"/>
      <c r="E4064" s="902"/>
      <c r="F4064" s="888"/>
      <c r="G4064" s="903"/>
      <c r="H4064" s="924"/>
      <c r="I4064" s="924"/>
      <c r="J4064" s="924"/>
      <c r="K4064" s="924"/>
      <c r="L4064" s="771"/>
      <c r="M4064" s="771"/>
      <c r="N4064" s="771"/>
      <c r="O4064" s="771"/>
      <c r="P4064" s="771"/>
      <c r="Q4064" s="771"/>
      <c r="R4064" s="1075"/>
      <c r="S4064" s="904"/>
    </row>
    <row r="4065" spans="1:20" s="828" customFormat="1" x14ac:dyDescent="0.25">
      <c r="B4065" s="888"/>
      <c r="C4065" s="842"/>
      <c r="D4065" s="888"/>
      <c r="E4065" s="902"/>
      <c r="F4065" s="888"/>
      <c r="G4065" s="903"/>
      <c r="H4065" s="924"/>
      <c r="I4065" s="924"/>
      <c r="J4065" s="924"/>
      <c r="K4065" s="924"/>
      <c r="L4065" s="771"/>
      <c r="M4065" s="771"/>
      <c r="N4065" s="771"/>
      <c r="O4065" s="771"/>
      <c r="P4065" s="771"/>
      <c r="Q4065" s="771"/>
      <c r="R4065" s="1075"/>
      <c r="S4065" s="904"/>
    </row>
    <row r="4066" spans="1:20" s="828" customFormat="1" x14ac:dyDescent="0.25">
      <c r="B4066" s="888"/>
      <c r="C4066" s="842"/>
      <c r="D4066" s="888"/>
      <c r="E4066" s="902"/>
      <c r="F4066" s="888"/>
      <c r="G4066" s="903"/>
      <c r="H4066" s="924"/>
      <c r="I4066" s="924"/>
      <c r="J4066" s="924"/>
      <c r="K4066" s="924"/>
      <c r="L4066" s="771"/>
      <c r="M4066" s="771"/>
      <c r="N4066" s="771"/>
      <c r="O4066" s="771"/>
      <c r="P4066" s="771"/>
      <c r="Q4066" s="771"/>
      <c r="R4066" s="1075"/>
      <c r="S4066" s="904"/>
    </row>
    <row r="4067" spans="1:20" s="828" customFormat="1" x14ac:dyDescent="0.25">
      <c r="B4067" s="888"/>
      <c r="C4067" s="842"/>
      <c r="D4067" s="888"/>
      <c r="E4067" s="902"/>
      <c r="F4067" s="888"/>
      <c r="G4067" s="903"/>
      <c r="H4067" s="924"/>
      <c r="I4067" s="924"/>
      <c r="J4067" s="924"/>
      <c r="K4067" s="924"/>
      <c r="L4067" s="771"/>
      <c r="M4067" s="771"/>
      <c r="N4067" s="771"/>
      <c r="O4067" s="771"/>
      <c r="P4067" s="771"/>
      <c r="Q4067" s="771"/>
      <c r="R4067" s="1075"/>
      <c r="S4067" s="904"/>
    </row>
    <row r="4068" spans="1:20" s="828" customFormat="1" x14ac:dyDescent="0.25">
      <c r="B4068" s="888"/>
      <c r="C4068" s="842"/>
      <c r="D4068" s="888"/>
      <c r="E4068" s="902"/>
      <c r="F4068" s="888"/>
      <c r="G4068" s="903"/>
      <c r="H4068" s="924"/>
      <c r="I4068" s="924"/>
      <c r="J4068" s="924"/>
      <c r="K4068" s="924"/>
      <c r="L4068" s="771"/>
      <c r="M4068" s="771"/>
      <c r="N4068" s="771"/>
      <c r="O4068" s="771"/>
      <c r="P4068" s="771"/>
      <c r="Q4068" s="771"/>
      <c r="R4068" s="1075"/>
      <c r="S4068" s="904"/>
    </row>
    <row r="4069" spans="1:20" s="828" customFormat="1" x14ac:dyDescent="0.25">
      <c r="B4069" s="888"/>
      <c r="C4069" s="842"/>
      <c r="D4069" s="888"/>
      <c r="E4069" s="902"/>
      <c r="F4069" s="888"/>
      <c r="G4069" s="903"/>
      <c r="H4069" s="924"/>
      <c r="I4069" s="924"/>
      <c r="J4069" s="924"/>
      <c r="K4069" s="924"/>
      <c r="L4069" s="771"/>
      <c r="M4069" s="771"/>
      <c r="N4069" s="771"/>
      <c r="O4069" s="771"/>
      <c r="P4069" s="771"/>
      <c r="Q4069" s="771"/>
      <c r="R4069" s="1075"/>
      <c r="S4069" s="904"/>
    </row>
    <row r="4070" spans="1:20" s="828" customFormat="1" x14ac:dyDescent="0.25">
      <c r="B4070" s="888"/>
      <c r="C4070" s="842"/>
      <c r="D4070" s="888"/>
      <c r="E4070" s="902"/>
      <c r="F4070" s="888"/>
      <c r="G4070" s="903"/>
      <c r="H4070" s="924"/>
      <c r="I4070" s="924"/>
      <c r="J4070" s="924"/>
      <c r="K4070" s="924"/>
      <c r="L4070" s="771"/>
      <c r="M4070" s="771"/>
      <c r="N4070" s="771"/>
      <c r="O4070" s="771"/>
      <c r="P4070" s="771"/>
      <c r="Q4070" s="771"/>
      <c r="R4070" s="1075"/>
      <c r="S4070" s="904"/>
    </row>
    <row r="4071" spans="1:20" x14ac:dyDescent="0.25">
      <c r="B4071" s="1238" t="s">
        <v>2128</v>
      </c>
      <c r="C4071" s="1238"/>
      <c r="D4071" s="1238"/>
      <c r="E4071" s="1238"/>
      <c r="F4071" s="1238"/>
      <c r="G4071" s="1238"/>
      <c r="H4071" s="1238"/>
      <c r="I4071" s="1238"/>
      <c r="J4071" s="1238"/>
      <c r="K4071" s="1238"/>
      <c r="L4071" s="1238"/>
      <c r="M4071" s="1238"/>
      <c r="N4071" s="1238"/>
      <c r="O4071" s="1238"/>
      <c r="P4071" s="1238"/>
      <c r="Q4071" s="1238"/>
      <c r="R4071" s="1238"/>
      <c r="S4071" s="1238"/>
    </row>
    <row r="4072" spans="1:20" x14ac:dyDescent="0.25">
      <c r="B4072" s="881" t="s">
        <v>1652</v>
      </c>
      <c r="C4072" s="882"/>
      <c r="D4072" s="883"/>
      <c r="E4072" s="883"/>
      <c r="F4072" s="883"/>
      <c r="G4072" s="883"/>
      <c r="H4072" s="884"/>
      <c r="I4072" s="884"/>
      <c r="J4072" s="884"/>
      <c r="K4072" s="884"/>
      <c r="L4072" s="884"/>
      <c r="M4072" s="885"/>
      <c r="N4072" s="884"/>
      <c r="O4072" s="884"/>
      <c r="P4072" s="884"/>
      <c r="Q4072" s="884"/>
      <c r="R4072" s="1074"/>
      <c r="S4072" s="886"/>
    </row>
    <row r="4073" spans="1:20" s="802" customFormat="1" ht="30" x14ac:dyDescent="0.25">
      <c r="B4073" s="1234" t="s">
        <v>970</v>
      </c>
      <c r="C4073" s="1239" t="s">
        <v>938</v>
      </c>
      <c r="D4073" s="1236" t="s">
        <v>1024</v>
      </c>
      <c r="E4073" s="1230" t="s">
        <v>1025</v>
      </c>
      <c r="F4073" s="1236" t="s">
        <v>1026</v>
      </c>
      <c r="G4073" s="1232" t="s">
        <v>1027</v>
      </c>
      <c r="H4073" s="803" t="s">
        <v>1862</v>
      </c>
      <c r="I4073" s="804" t="s">
        <v>1833</v>
      </c>
      <c r="J4073" s="803" t="s">
        <v>1862</v>
      </c>
      <c r="K4073" s="1228" t="s">
        <v>1948</v>
      </c>
      <c r="L4073" s="1228" t="s">
        <v>1947</v>
      </c>
      <c r="M4073" s="805" t="s">
        <v>1818</v>
      </c>
      <c r="N4073" s="1228" t="s">
        <v>1819</v>
      </c>
      <c r="O4073" s="806" t="s">
        <v>2115</v>
      </c>
      <c r="P4073" s="1090" t="s">
        <v>2135</v>
      </c>
      <c r="Q4073" s="1090" t="s">
        <v>2136</v>
      </c>
      <c r="R4073" s="1065" t="s">
        <v>2132</v>
      </c>
      <c r="S4073" s="807" t="s">
        <v>1850</v>
      </c>
      <c r="T4073" s="1110" t="s">
        <v>1028</v>
      </c>
    </row>
    <row r="4074" spans="1:20" s="802" customFormat="1" x14ac:dyDescent="0.25">
      <c r="B4074" s="1235"/>
      <c r="C4074" s="1240"/>
      <c r="D4074" s="1237"/>
      <c r="E4074" s="1231"/>
      <c r="F4074" s="1237"/>
      <c r="G4074" s="1233"/>
      <c r="H4074" s="808"/>
      <c r="I4074" s="808" t="s">
        <v>939</v>
      </c>
      <c r="J4074" s="808"/>
      <c r="K4074" s="1229"/>
      <c r="L4074" s="1229"/>
      <c r="M4074" s="809" t="s">
        <v>939</v>
      </c>
      <c r="N4074" s="1229"/>
      <c r="O4074" s="808" t="s">
        <v>939</v>
      </c>
      <c r="P4074" s="808" t="s">
        <v>939</v>
      </c>
      <c r="Q4074" s="808" t="s">
        <v>939</v>
      </c>
      <c r="R4074" s="1066" t="s">
        <v>939</v>
      </c>
      <c r="S4074" s="810"/>
      <c r="T4074" s="1102"/>
    </row>
    <row r="4075" spans="1:20" ht="14.65" customHeight="1" x14ac:dyDescent="0.25">
      <c r="A4075" s="858" t="s">
        <v>112</v>
      </c>
      <c r="B4075" s="812" t="s">
        <v>24</v>
      </c>
      <c r="C4075" s="813" t="s">
        <v>290</v>
      </c>
      <c r="D4075" s="890" t="s">
        <v>1</v>
      </c>
      <c r="E4075" s="907">
        <v>0</v>
      </c>
      <c r="F4075" s="812">
        <v>23510200</v>
      </c>
      <c r="G4075" s="825" t="s">
        <v>266</v>
      </c>
      <c r="H4075" s="1008">
        <v>427064863</v>
      </c>
      <c r="I4075" s="1008">
        <v>1150121810.97</v>
      </c>
      <c r="J4075" s="1008">
        <v>427064863</v>
      </c>
      <c r="K4075" s="1008">
        <f t="shared" ref="K4075:K4100" si="432">M4075-L4075</f>
        <v>1042121810.97</v>
      </c>
      <c r="L4075" s="819">
        <v>58000000</v>
      </c>
      <c r="M4075" s="819">
        <v>1100121810.97</v>
      </c>
      <c r="N4075" s="819">
        <v>300000000</v>
      </c>
      <c r="O4075" s="819">
        <v>514834137</v>
      </c>
      <c r="P4075" s="819">
        <f>Q4075-O4075</f>
        <v>257753107.97000003</v>
      </c>
      <c r="Q4075" s="819">
        <v>772587244.97000003</v>
      </c>
      <c r="R4075" s="1068">
        <f>M4075-Q4075</f>
        <v>327534566</v>
      </c>
      <c r="S4075" s="1045" t="s">
        <v>1972</v>
      </c>
      <c r="T4075" s="1149"/>
    </row>
    <row r="4076" spans="1:20" ht="14.65" customHeight="1" x14ac:dyDescent="0.25">
      <c r="A4076" s="858" t="s">
        <v>112</v>
      </c>
      <c r="B4076" s="825" t="s">
        <v>25</v>
      </c>
      <c r="C4076" s="822" t="s">
        <v>59</v>
      </c>
      <c r="D4076" s="823" t="s">
        <v>115</v>
      </c>
      <c r="E4076" s="907">
        <v>0</v>
      </c>
      <c r="F4076" s="816">
        <v>23510200</v>
      </c>
      <c r="G4076" s="817" t="s">
        <v>266</v>
      </c>
      <c r="H4076" s="1006"/>
      <c r="I4076" s="1006">
        <v>2000000</v>
      </c>
      <c r="J4076" s="1006"/>
      <c r="K4076" s="1006">
        <f t="shared" si="432"/>
        <v>2000000</v>
      </c>
      <c r="L4076" s="830"/>
      <c r="M4076" s="826">
        <v>2000000</v>
      </c>
      <c r="N4076" s="830"/>
      <c r="O4076" s="830"/>
      <c r="P4076" s="830">
        <f t="shared" ref="P4076:P4082" si="433">Q4076-O4076</f>
        <v>0</v>
      </c>
      <c r="Q4076" s="830"/>
      <c r="R4076" s="1068">
        <f t="shared" ref="R4076:R4101" si="434">M4076-Q4076</f>
        <v>2000000</v>
      </c>
      <c r="S4076" s="820"/>
      <c r="T4076" s="1104"/>
    </row>
    <row r="4077" spans="1:20" ht="14.65" customHeight="1" x14ac:dyDescent="0.25">
      <c r="A4077" s="858" t="s">
        <v>112</v>
      </c>
      <c r="B4077" s="812" t="s">
        <v>2</v>
      </c>
      <c r="C4077" s="822" t="s">
        <v>60</v>
      </c>
      <c r="D4077" s="823" t="s">
        <v>115</v>
      </c>
      <c r="E4077" s="907">
        <v>0</v>
      </c>
      <c r="F4077" s="816">
        <v>23510200</v>
      </c>
      <c r="G4077" s="817" t="s">
        <v>266</v>
      </c>
      <c r="H4077" s="1006"/>
      <c r="I4077" s="1006">
        <v>2500000</v>
      </c>
      <c r="J4077" s="1006"/>
      <c r="K4077" s="1006">
        <f t="shared" si="432"/>
        <v>2500000</v>
      </c>
      <c r="L4077" s="830"/>
      <c r="M4077" s="826">
        <v>2500000</v>
      </c>
      <c r="N4077" s="830"/>
      <c r="O4077" s="830"/>
      <c r="P4077" s="830">
        <f t="shared" si="433"/>
        <v>0</v>
      </c>
      <c r="Q4077" s="830"/>
      <c r="R4077" s="1068">
        <f t="shared" si="434"/>
        <v>2500000</v>
      </c>
      <c r="S4077" s="820"/>
      <c r="T4077" s="1104"/>
    </row>
    <row r="4078" spans="1:20" ht="14.65" customHeight="1" x14ac:dyDescent="0.25">
      <c r="A4078" s="858" t="s">
        <v>112</v>
      </c>
      <c r="B4078" s="812" t="s">
        <v>113</v>
      </c>
      <c r="C4078" s="822" t="s">
        <v>114</v>
      </c>
      <c r="D4078" s="823" t="s">
        <v>115</v>
      </c>
      <c r="E4078" s="907">
        <v>0</v>
      </c>
      <c r="F4078" s="816">
        <v>23510200</v>
      </c>
      <c r="G4078" s="817" t="s">
        <v>266</v>
      </c>
      <c r="H4078" s="1006"/>
      <c r="I4078" s="1006">
        <v>2000000</v>
      </c>
      <c r="J4078" s="1006"/>
      <c r="K4078" s="1006">
        <f t="shared" si="432"/>
        <v>2000000</v>
      </c>
      <c r="L4078" s="830"/>
      <c r="M4078" s="826">
        <v>2000000</v>
      </c>
      <c r="N4078" s="830"/>
      <c r="O4078" s="830"/>
      <c r="P4078" s="830">
        <f t="shared" si="433"/>
        <v>0</v>
      </c>
      <c r="Q4078" s="830"/>
      <c r="R4078" s="1068">
        <f t="shared" si="434"/>
        <v>2000000</v>
      </c>
      <c r="S4078" s="820"/>
      <c r="T4078" s="1104"/>
    </row>
    <row r="4079" spans="1:20" ht="14.65" customHeight="1" x14ac:dyDescent="0.25">
      <c r="A4079" s="858" t="s">
        <v>112</v>
      </c>
      <c r="B4079" s="825" t="s">
        <v>67</v>
      </c>
      <c r="C4079" s="822" t="s">
        <v>92</v>
      </c>
      <c r="D4079" s="823" t="s">
        <v>115</v>
      </c>
      <c r="E4079" s="907">
        <v>0</v>
      </c>
      <c r="F4079" s="816">
        <v>23510200</v>
      </c>
      <c r="G4079" s="817" t="s">
        <v>266</v>
      </c>
      <c r="H4079" s="1006"/>
      <c r="I4079" s="1006">
        <v>10000000</v>
      </c>
      <c r="J4079" s="1006"/>
      <c r="K4079" s="1006">
        <f t="shared" si="432"/>
        <v>2000000</v>
      </c>
      <c r="L4079" s="830"/>
      <c r="M4079" s="826">
        <v>2000000</v>
      </c>
      <c r="N4079" s="830"/>
      <c r="O4079" s="830"/>
      <c r="P4079" s="830">
        <f t="shared" si="433"/>
        <v>0</v>
      </c>
      <c r="Q4079" s="830"/>
      <c r="R4079" s="1068">
        <f t="shared" si="434"/>
        <v>2000000</v>
      </c>
      <c r="S4079" s="820"/>
      <c r="T4079" s="1104"/>
    </row>
    <row r="4080" spans="1:20" ht="14.65" customHeight="1" x14ac:dyDescent="0.25">
      <c r="A4080" s="858" t="s">
        <v>112</v>
      </c>
      <c r="B4080" s="812" t="s">
        <v>3</v>
      </c>
      <c r="C4080" s="822" t="s">
        <v>4</v>
      </c>
      <c r="D4080" s="823" t="s">
        <v>115</v>
      </c>
      <c r="E4080" s="907">
        <v>0</v>
      </c>
      <c r="F4080" s="816">
        <v>23510200</v>
      </c>
      <c r="G4080" s="817" t="s">
        <v>266</v>
      </c>
      <c r="H4080" s="1006"/>
      <c r="I4080" s="1006">
        <v>3000000</v>
      </c>
      <c r="J4080" s="1006"/>
      <c r="K4080" s="1006">
        <f t="shared" si="432"/>
        <v>3000000</v>
      </c>
      <c r="L4080" s="830"/>
      <c r="M4080" s="826">
        <v>3000000</v>
      </c>
      <c r="N4080" s="830"/>
      <c r="O4080" s="830"/>
      <c r="P4080" s="830">
        <f t="shared" si="433"/>
        <v>0</v>
      </c>
      <c r="Q4080" s="830"/>
      <c r="R4080" s="1068">
        <f t="shared" si="434"/>
        <v>3000000</v>
      </c>
      <c r="S4080" s="820"/>
      <c r="T4080" s="1104"/>
    </row>
    <row r="4081" spans="1:20" ht="14.65" customHeight="1" x14ac:dyDescent="0.25">
      <c r="A4081" s="858" t="s">
        <v>112</v>
      </c>
      <c r="B4081" s="812" t="s">
        <v>52</v>
      </c>
      <c r="C4081" s="822" t="s">
        <v>53</v>
      </c>
      <c r="D4081" s="823" t="s">
        <v>115</v>
      </c>
      <c r="E4081" s="907">
        <v>0</v>
      </c>
      <c r="F4081" s="816">
        <v>23510200</v>
      </c>
      <c r="G4081" s="817" t="s">
        <v>266</v>
      </c>
      <c r="H4081" s="1006"/>
      <c r="I4081" s="1006">
        <v>3000000</v>
      </c>
      <c r="J4081" s="1006"/>
      <c r="K4081" s="1006">
        <f t="shared" si="432"/>
        <v>3000000</v>
      </c>
      <c r="L4081" s="830"/>
      <c r="M4081" s="826">
        <v>3000000</v>
      </c>
      <c r="N4081" s="830"/>
      <c r="O4081" s="830"/>
      <c r="P4081" s="830">
        <f t="shared" si="433"/>
        <v>0</v>
      </c>
      <c r="Q4081" s="830"/>
      <c r="R4081" s="1068">
        <f t="shared" si="434"/>
        <v>3000000</v>
      </c>
      <c r="S4081" s="820"/>
      <c r="T4081" s="1104"/>
    </row>
    <row r="4082" spans="1:20" ht="14.65" customHeight="1" x14ac:dyDescent="0.25">
      <c r="A4082" s="858" t="s">
        <v>112</v>
      </c>
      <c r="B4082" s="812" t="s">
        <v>117</v>
      </c>
      <c r="C4082" s="822" t="s">
        <v>118</v>
      </c>
      <c r="D4082" s="823" t="s">
        <v>115</v>
      </c>
      <c r="E4082" s="907">
        <v>0</v>
      </c>
      <c r="F4082" s="816">
        <v>23510200</v>
      </c>
      <c r="G4082" s="817" t="s">
        <v>266</v>
      </c>
      <c r="H4082" s="1006"/>
      <c r="I4082" s="1006">
        <v>4000000</v>
      </c>
      <c r="J4082" s="1006"/>
      <c r="K4082" s="1006">
        <f t="shared" si="432"/>
        <v>4000000</v>
      </c>
      <c r="L4082" s="830"/>
      <c r="M4082" s="826">
        <v>4000000</v>
      </c>
      <c r="N4082" s="830"/>
      <c r="O4082" s="830"/>
      <c r="P4082" s="830">
        <f t="shared" si="433"/>
        <v>0</v>
      </c>
      <c r="Q4082" s="830"/>
      <c r="R4082" s="1068">
        <f t="shared" si="434"/>
        <v>4000000</v>
      </c>
      <c r="S4082" s="820"/>
      <c r="T4082" s="1104"/>
    </row>
    <row r="4083" spans="1:20" ht="14.65" customHeight="1" x14ac:dyDescent="0.25">
      <c r="A4083" s="858" t="s">
        <v>112</v>
      </c>
      <c r="B4083" s="812" t="s">
        <v>106</v>
      </c>
      <c r="C4083" s="822" t="s">
        <v>107</v>
      </c>
      <c r="D4083" s="823" t="s">
        <v>115</v>
      </c>
      <c r="E4083" s="907">
        <v>0</v>
      </c>
      <c r="F4083" s="816">
        <v>23510200</v>
      </c>
      <c r="G4083" s="817" t="s">
        <v>266</v>
      </c>
      <c r="H4083" s="1006">
        <v>25000000</v>
      </c>
      <c r="I4083" s="1006">
        <v>60000000</v>
      </c>
      <c r="J4083" s="1006">
        <v>25000000</v>
      </c>
      <c r="K4083" s="1006">
        <f t="shared" si="432"/>
        <v>60000000</v>
      </c>
      <c r="L4083" s="830"/>
      <c r="M4083" s="826">
        <v>60000000</v>
      </c>
      <c r="N4083" s="830"/>
      <c r="O4083" s="830">
        <v>30000000</v>
      </c>
      <c r="P4083" s="830">
        <f>Q4083-O4083</f>
        <v>15000000</v>
      </c>
      <c r="Q4083" s="830">
        <v>45000000</v>
      </c>
      <c r="R4083" s="1068">
        <f t="shared" si="434"/>
        <v>15000000</v>
      </c>
      <c r="S4083" s="820"/>
      <c r="T4083" s="1104"/>
    </row>
    <row r="4084" spans="1:20" ht="14.65" customHeight="1" x14ac:dyDescent="0.25">
      <c r="A4084" s="858" t="s">
        <v>112</v>
      </c>
      <c r="B4084" s="812" t="s">
        <v>5</v>
      </c>
      <c r="C4084" s="822" t="s">
        <v>6</v>
      </c>
      <c r="D4084" s="823" t="s">
        <v>115</v>
      </c>
      <c r="E4084" s="907">
        <v>0</v>
      </c>
      <c r="F4084" s="816">
        <v>23510200</v>
      </c>
      <c r="G4084" s="817" t="s">
        <v>266</v>
      </c>
      <c r="H4084" s="1006"/>
      <c r="I4084" s="1006">
        <v>5000000</v>
      </c>
      <c r="J4084" s="1006"/>
      <c r="K4084" s="1006">
        <f t="shared" si="432"/>
        <v>5000000</v>
      </c>
      <c r="L4084" s="830"/>
      <c r="M4084" s="826">
        <v>5000000</v>
      </c>
      <c r="N4084" s="830"/>
      <c r="O4084" s="830">
        <v>2000000</v>
      </c>
      <c r="P4084" s="830">
        <f t="shared" ref="P4084:P4101" si="435">Q4084-O4084</f>
        <v>0</v>
      </c>
      <c r="Q4084" s="830">
        <v>2000000</v>
      </c>
      <c r="R4084" s="1068">
        <f t="shared" si="434"/>
        <v>3000000</v>
      </c>
      <c r="S4084" s="820"/>
      <c r="T4084" s="1104"/>
    </row>
    <row r="4085" spans="1:20" ht="14.65" customHeight="1" x14ac:dyDescent="0.25">
      <c r="A4085" s="858" t="s">
        <v>112</v>
      </c>
      <c r="B4085" s="812" t="s">
        <v>32</v>
      </c>
      <c r="C4085" s="822" t="s">
        <v>33</v>
      </c>
      <c r="D4085" s="823" t="s">
        <v>115</v>
      </c>
      <c r="E4085" s="907">
        <v>0</v>
      </c>
      <c r="F4085" s="816">
        <v>23510200</v>
      </c>
      <c r="G4085" s="817" t="s">
        <v>266</v>
      </c>
      <c r="H4085" s="1006"/>
      <c r="I4085" s="1006">
        <v>4500000</v>
      </c>
      <c r="J4085" s="1006"/>
      <c r="K4085" s="1006">
        <f t="shared" si="432"/>
        <v>4500000</v>
      </c>
      <c r="L4085" s="830"/>
      <c r="M4085" s="826">
        <v>4500000</v>
      </c>
      <c r="N4085" s="830"/>
      <c r="O4085" s="830">
        <v>1000000</v>
      </c>
      <c r="P4085" s="830">
        <f t="shared" si="435"/>
        <v>0</v>
      </c>
      <c r="Q4085" s="830">
        <v>1000000</v>
      </c>
      <c r="R4085" s="1068">
        <f t="shared" si="434"/>
        <v>3500000</v>
      </c>
      <c r="S4085" s="820"/>
      <c r="T4085" s="1104"/>
    </row>
    <row r="4086" spans="1:20" ht="14.65" customHeight="1" x14ac:dyDescent="0.25">
      <c r="A4086" s="858" t="s">
        <v>112</v>
      </c>
      <c r="B4086" s="812" t="s">
        <v>7</v>
      </c>
      <c r="C4086" s="822" t="s">
        <v>8</v>
      </c>
      <c r="D4086" s="823" t="s">
        <v>115</v>
      </c>
      <c r="E4086" s="907">
        <v>0</v>
      </c>
      <c r="F4086" s="816">
        <v>23510200</v>
      </c>
      <c r="G4086" s="817" t="s">
        <v>266</v>
      </c>
      <c r="H4086" s="1006"/>
      <c r="I4086" s="1006">
        <v>2000000</v>
      </c>
      <c r="J4086" s="1006"/>
      <c r="K4086" s="1006">
        <f t="shared" si="432"/>
        <v>2000000</v>
      </c>
      <c r="L4086" s="830"/>
      <c r="M4086" s="826">
        <v>2000000</v>
      </c>
      <c r="N4086" s="830"/>
      <c r="O4086" s="830"/>
      <c r="P4086" s="830">
        <f t="shared" si="435"/>
        <v>0</v>
      </c>
      <c r="Q4086" s="830"/>
      <c r="R4086" s="1068">
        <f t="shared" si="434"/>
        <v>2000000</v>
      </c>
      <c r="S4086" s="820"/>
      <c r="T4086" s="1104"/>
    </row>
    <row r="4087" spans="1:20" ht="14.65" customHeight="1" x14ac:dyDescent="0.25">
      <c r="A4087" s="858" t="s">
        <v>112</v>
      </c>
      <c r="B4087" s="812" t="s">
        <v>34</v>
      </c>
      <c r="C4087" s="822" t="s">
        <v>761</v>
      </c>
      <c r="D4087" s="823" t="s">
        <v>115</v>
      </c>
      <c r="E4087" s="907">
        <v>0</v>
      </c>
      <c r="F4087" s="816">
        <v>23510200</v>
      </c>
      <c r="G4087" s="817" t="s">
        <v>266</v>
      </c>
      <c r="H4087" s="1006"/>
      <c r="I4087" s="1006">
        <v>3000000</v>
      </c>
      <c r="J4087" s="1006"/>
      <c r="K4087" s="1006">
        <f t="shared" si="432"/>
        <v>3000000</v>
      </c>
      <c r="L4087" s="830"/>
      <c r="M4087" s="826">
        <v>3000000</v>
      </c>
      <c r="N4087" s="830"/>
      <c r="O4087" s="830"/>
      <c r="P4087" s="830">
        <f t="shared" si="435"/>
        <v>0</v>
      </c>
      <c r="Q4087" s="830"/>
      <c r="R4087" s="1068">
        <f t="shared" si="434"/>
        <v>3000000</v>
      </c>
      <c r="S4087" s="820"/>
      <c r="T4087" s="1104"/>
    </row>
    <row r="4088" spans="1:20" ht="14.65" customHeight="1" x14ac:dyDescent="0.25">
      <c r="A4088" s="858" t="s">
        <v>112</v>
      </c>
      <c r="B4088" s="812" t="s">
        <v>9</v>
      </c>
      <c r="C4088" s="822" t="s">
        <v>10</v>
      </c>
      <c r="D4088" s="823" t="s">
        <v>115</v>
      </c>
      <c r="E4088" s="907">
        <v>0</v>
      </c>
      <c r="F4088" s="816">
        <v>23510200</v>
      </c>
      <c r="G4088" s="817" t="s">
        <v>266</v>
      </c>
      <c r="H4088" s="1006"/>
      <c r="I4088" s="1006">
        <v>5000000</v>
      </c>
      <c r="J4088" s="1006"/>
      <c r="K4088" s="1006">
        <f t="shared" si="432"/>
        <v>5000000</v>
      </c>
      <c r="L4088" s="830"/>
      <c r="M4088" s="826">
        <v>5000000</v>
      </c>
      <c r="N4088" s="830"/>
      <c r="O4088" s="830">
        <v>2000000</v>
      </c>
      <c r="P4088" s="830">
        <f t="shared" si="435"/>
        <v>0</v>
      </c>
      <c r="Q4088" s="830">
        <v>2000000</v>
      </c>
      <c r="R4088" s="1068">
        <f t="shared" si="434"/>
        <v>3000000</v>
      </c>
      <c r="S4088" s="820"/>
      <c r="T4088" s="1104"/>
    </row>
    <row r="4089" spans="1:20" ht="14.65" customHeight="1" x14ac:dyDescent="0.25">
      <c r="A4089" s="858" t="s">
        <v>112</v>
      </c>
      <c r="B4089" s="812" t="s">
        <v>11</v>
      </c>
      <c r="C4089" s="822" t="s">
        <v>12</v>
      </c>
      <c r="D4089" s="823" t="s">
        <v>115</v>
      </c>
      <c r="E4089" s="907">
        <v>0</v>
      </c>
      <c r="F4089" s="816">
        <v>23510200</v>
      </c>
      <c r="G4089" s="817" t="s">
        <v>266</v>
      </c>
      <c r="H4089" s="1006">
        <v>1000000</v>
      </c>
      <c r="I4089" s="1006">
        <v>17000000</v>
      </c>
      <c r="J4089" s="1006">
        <v>1000000</v>
      </c>
      <c r="K4089" s="1006">
        <f t="shared" si="432"/>
        <v>5000000</v>
      </c>
      <c r="L4089" s="830"/>
      <c r="M4089" s="826">
        <v>5000000</v>
      </c>
      <c r="N4089" s="830"/>
      <c r="O4089" s="830">
        <v>2000000</v>
      </c>
      <c r="P4089" s="830">
        <f t="shared" si="435"/>
        <v>0</v>
      </c>
      <c r="Q4089" s="830">
        <v>2000000</v>
      </c>
      <c r="R4089" s="1068">
        <f t="shared" si="434"/>
        <v>3000000</v>
      </c>
      <c r="S4089" s="820"/>
      <c r="T4089" s="1104"/>
    </row>
    <row r="4090" spans="1:20" ht="14.65" customHeight="1" x14ac:dyDescent="0.25">
      <c r="A4090" s="858" t="s">
        <v>112</v>
      </c>
      <c r="B4090" s="812" t="s">
        <v>119</v>
      </c>
      <c r="C4090" s="822" t="s">
        <v>120</v>
      </c>
      <c r="D4090" s="823" t="s">
        <v>115</v>
      </c>
      <c r="E4090" s="907">
        <v>0</v>
      </c>
      <c r="F4090" s="816">
        <v>23510200</v>
      </c>
      <c r="G4090" s="817" t="s">
        <v>266</v>
      </c>
      <c r="H4090" s="1006">
        <v>3000000</v>
      </c>
      <c r="I4090" s="1006">
        <v>15000000</v>
      </c>
      <c r="J4090" s="1006">
        <v>3000000</v>
      </c>
      <c r="K4090" s="1006">
        <f t="shared" si="432"/>
        <v>5000000</v>
      </c>
      <c r="L4090" s="830"/>
      <c r="M4090" s="826">
        <v>5000000</v>
      </c>
      <c r="N4090" s="830"/>
      <c r="O4090" s="830"/>
      <c r="P4090" s="830">
        <f t="shared" si="435"/>
        <v>0</v>
      </c>
      <c r="Q4090" s="830"/>
      <c r="R4090" s="1068">
        <f t="shared" si="434"/>
        <v>5000000</v>
      </c>
      <c r="S4090" s="820"/>
      <c r="T4090" s="1104"/>
    </row>
    <row r="4091" spans="1:20" ht="14.65" customHeight="1" x14ac:dyDescent="0.25">
      <c r="A4091" s="858" t="s">
        <v>112</v>
      </c>
      <c r="B4091" s="812" t="s">
        <v>13</v>
      </c>
      <c r="C4091" s="822" t="s">
        <v>14</v>
      </c>
      <c r="D4091" s="823" t="s">
        <v>115</v>
      </c>
      <c r="E4091" s="824">
        <v>0</v>
      </c>
      <c r="F4091" s="816">
        <v>23510200</v>
      </c>
      <c r="G4091" s="817" t="s">
        <v>266</v>
      </c>
      <c r="H4091" s="1006">
        <v>3000000</v>
      </c>
      <c r="I4091" s="1006">
        <v>15000000</v>
      </c>
      <c r="J4091" s="1006">
        <v>3000000</v>
      </c>
      <c r="K4091" s="1006">
        <f t="shared" si="432"/>
        <v>5000000</v>
      </c>
      <c r="L4091" s="830"/>
      <c r="M4091" s="826">
        <v>5000000</v>
      </c>
      <c r="N4091" s="830"/>
      <c r="O4091" s="830">
        <v>1000000</v>
      </c>
      <c r="P4091" s="830">
        <f t="shared" si="435"/>
        <v>0</v>
      </c>
      <c r="Q4091" s="830">
        <v>1000000</v>
      </c>
      <c r="R4091" s="1068">
        <f t="shared" si="434"/>
        <v>4000000</v>
      </c>
      <c r="S4091" s="820"/>
      <c r="T4091" s="1104"/>
    </row>
    <row r="4092" spans="1:20" ht="14.65" customHeight="1" x14ac:dyDescent="0.25">
      <c r="A4092" s="858" t="s">
        <v>112</v>
      </c>
      <c r="B4092" s="812" t="s">
        <v>103</v>
      </c>
      <c r="C4092" s="822" t="s">
        <v>129</v>
      </c>
      <c r="D4092" s="823" t="s">
        <v>115</v>
      </c>
      <c r="E4092" s="824">
        <v>0</v>
      </c>
      <c r="F4092" s="816">
        <v>23510200</v>
      </c>
      <c r="G4092" s="817" t="s">
        <v>266</v>
      </c>
      <c r="H4092" s="1006"/>
      <c r="I4092" s="1006">
        <v>10000000</v>
      </c>
      <c r="J4092" s="1006"/>
      <c r="K4092" s="1006">
        <f t="shared" si="432"/>
        <v>5000000</v>
      </c>
      <c r="L4092" s="830"/>
      <c r="M4092" s="826">
        <v>5000000</v>
      </c>
      <c r="N4092" s="830"/>
      <c r="O4092" s="830"/>
      <c r="P4092" s="830">
        <f t="shared" si="435"/>
        <v>0</v>
      </c>
      <c r="Q4092" s="830"/>
      <c r="R4092" s="1068">
        <f t="shared" si="434"/>
        <v>5000000</v>
      </c>
      <c r="S4092" s="820"/>
      <c r="T4092" s="1104"/>
    </row>
    <row r="4093" spans="1:20" ht="14.65" customHeight="1" x14ac:dyDescent="0.25">
      <c r="A4093" s="858" t="s">
        <v>112</v>
      </c>
      <c r="B4093" s="812" t="s">
        <v>123</v>
      </c>
      <c r="C4093" s="822" t="s">
        <v>124</v>
      </c>
      <c r="D4093" s="823" t="s">
        <v>115</v>
      </c>
      <c r="E4093" s="907">
        <v>0</v>
      </c>
      <c r="F4093" s="816">
        <v>23510200</v>
      </c>
      <c r="G4093" s="817" t="s">
        <v>266</v>
      </c>
      <c r="H4093" s="1006"/>
      <c r="I4093" s="1006">
        <v>2000000</v>
      </c>
      <c r="J4093" s="1006"/>
      <c r="K4093" s="1006">
        <f t="shared" si="432"/>
        <v>2000000</v>
      </c>
      <c r="L4093" s="830"/>
      <c r="M4093" s="826">
        <v>2000000</v>
      </c>
      <c r="N4093" s="830"/>
      <c r="O4093" s="830"/>
      <c r="P4093" s="830">
        <f t="shared" si="435"/>
        <v>0</v>
      </c>
      <c r="Q4093" s="830"/>
      <c r="R4093" s="1068">
        <f t="shared" si="434"/>
        <v>2000000</v>
      </c>
      <c r="S4093" s="820"/>
      <c r="T4093" s="1104"/>
    </row>
    <row r="4094" spans="1:20" ht="14.65" customHeight="1" x14ac:dyDescent="0.25">
      <c r="A4094" s="858" t="s">
        <v>112</v>
      </c>
      <c r="B4094" s="812" t="s">
        <v>125</v>
      </c>
      <c r="C4094" s="822" t="s">
        <v>126</v>
      </c>
      <c r="D4094" s="823" t="s">
        <v>115</v>
      </c>
      <c r="E4094" s="907">
        <v>0</v>
      </c>
      <c r="F4094" s="816">
        <v>23510200</v>
      </c>
      <c r="G4094" s="817" t="s">
        <v>266</v>
      </c>
      <c r="H4094" s="1006"/>
      <c r="I4094" s="1006">
        <v>1000000</v>
      </c>
      <c r="J4094" s="1006"/>
      <c r="K4094" s="1006">
        <f t="shared" si="432"/>
        <v>1000000</v>
      </c>
      <c r="L4094" s="830"/>
      <c r="M4094" s="826">
        <v>1000000</v>
      </c>
      <c r="N4094" s="830"/>
      <c r="O4094" s="830"/>
      <c r="P4094" s="830">
        <f t="shared" si="435"/>
        <v>1000000</v>
      </c>
      <c r="Q4094" s="830">
        <v>1000000</v>
      </c>
      <c r="R4094" s="1068">
        <f t="shared" si="434"/>
        <v>0</v>
      </c>
      <c r="S4094" s="820"/>
      <c r="T4094" s="1104"/>
    </row>
    <row r="4095" spans="1:20" ht="14.65" customHeight="1" x14ac:dyDescent="0.25">
      <c r="A4095" s="858" t="s">
        <v>112</v>
      </c>
      <c r="B4095" s="812" t="s">
        <v>15</v>
      </c>
      <c r="C4095" s="822" t="s">
        <v>436</v>
      </c>
      <c r="D4095" s="823" t="s">
        <v>115</v>
      </c>
      <c r="E4095" s="907">
        <v>0</v>
      </c>
      <c r="F4095" s="816">
        <v>23510200</v>
      </c>
      <c r="G4095" s="817" t="s">
        <v>266</v>
      </c>
      <c r="H4095" s="1006"/>
      <c r="I4095" s="1006">
        <v>2600000</v>
      </c>
      <c r="J4095" s="1006"/>
      <c r="K4095" s="1006">
        <f t="shared" si="432"/>
        <v>2600000</v>
      </c>
      <c r="L4095" s="830"/>
      <c r="M4095" s="826">
        <v>2600000</v>
      </c>
      <c r="N4095" s="830"/>
      <c r="O4095" s="830"/>
      <c r="P4095" s="830">
        <f t="shared" si="435"/>
        <v>0</v>
      </c>
      <c r="Q4095" s="830"/>
      <c r="R4095" s="1068">
        <f t="shared" si="434"/>
        <v>2600000</v>
      </c>
      <c r="S4095" s="820"/>
      <c r="T4095" s="1104"/>
    </row>
    <row r="4096" spans="1:20" ht="14.65" customHeight="1" x14ac:dyDescent="0.25">
      <c r="A4096" s="858" t="s">
        <v>112</v>
      </c>
      <c r="B4096" s="812" t="s">
        <v>47</v>
      </c>
      <c r="C4096" s="822" t="s">
        <v>48</v>
      </c>
      <c r="D4096" s="823" t="s">
        <v>115</v>
      </c>
      <c r="E4096" s="907">
        <v>0</v>
      </c>
      <c r="F4096" s="816">
        <v>23510200</v>
      </c>
      <c r="G4096" s="817" t="s">
        <v>266</v>
      </c>
      <c r="H4096" s="1006"/>
      <c r="I4096" s="1006">
        <v>10000000</v>
      </c>
      <c r="J4096" s="1006"/>
      <c r="K4096" s="1006">
        <f t="shared" si="432"/>
        <v>5000000</v>
      </c>
      <c r="L4096" s="830"/>
      <c r="M4096" s="826">
        <v>5000000</v>
      </c>
      <c r="N4096" s="830"/>
      <c r="O4096" s="830"/>
      <c r="P4096" s="830">
        <f t="shared" si="435"/>
        <v>2000000</v>
      </c>
      <c r="Q4096" s="830">
        <v>2000000</v>
      </c>
      <c r="R4096" s="1068">
        <f t="shared" si="434"/>
        <v>3000000</v>
      </c>
      <c r="S4096" s="820"/>
      <c r="T4096" s="1104"/>
    </row>
    <row r="4097" spans="1:20" ht="14.65" customHeight="1" x14ac:dyDescent="0.25">
      <c r="A4097" s="858" t="s">
        <v>112</v>
      </c>
      <c r="B4097" s="812" t="s">
        <v>19</v>
      </c>
      <c r="C4097" s="822" t="s">
        <v>20</v>
      </c>
      <c r="D4097" s="823" t="s">
        <v>115</v>
      </c>
      <c r="E4097" s="907">
        <v>0</v>
      </c>
      <c r="F4097" s="816">
        <v>23510200</v>
      </c>
      <c r="G4097" s="817" t="s">
        <v>266</v>
      </c>
      <c r="H4097" s="1006"/>
      <c r="I4097" s="1006">
        <v>300000</v>
      </c>
      <c r="J4097" s="1006"/>
      <c r="K4097" s="1006">
        <f t="shared" si="432"/>
        <v>300000</v>
      </c>
      <c r="L4097" s="830"/>
      <c r="M4097" s="826">
        <v>300000</v>
      </c>
      <c r="N4097" s="830"/>
      <c r="O4097" s="830"/>
      <c r="P4097" s="830">
        <f t="shared" si="435"/>
        <v>0</v>
      </c>
      <c r="Q4097" s="830"/>
      <c r="R4097" s="1068">
        <f t="shared" si="434"/>
        <v>300000</v>
      </c>
      <c r="S4097" s="820"/>
      <c r="T4097" s="1104"/>
    </row>
    <row r="4098" spans="1:20" s="831" customFormat="1" ht="14.65" customHeight="1" x14ac:dyDescent="0.25">
      <c r="A4098" s="858" t="s">
        <v>112</v>
      </c>
      <c r="B4098" s="812" t="s">
        <v>127</v>
      </c>
      <c r="C4098" s="822" t="s">
        <v>128</v>
      </c>
      <c r="D4098" s="823" t="s">
        <v>115</v>
      </c>
      <c r="E4098" s="907">
        <v>0</v>
      </c>
      <c r="F4098" s="816">
        <v>23510200</v>
      </c>
      <c r="G4098" s="817" t="s">
        <v>266</v>
      </c>
      <c r="H4098" s="1006"/>
      <c r="I4098" s="1006">
        <v>2500000</v>
      </c>
      <c r="J4098" s="1006"/>
      <c r="K4098" s="1006">
        <f t="shared" si="432"/>
        <v>2500000</v>
      </c>
      <c r="L4098" s="830"/>
      <c r="M4098" s="826">
        <v>2500000</v>
      </c>
      <c r="N4098" s="830"/>
      <c r="O4098" s="830"/>
      <c r="P4098" s="830">
        <f t="shared" si="435"/>
        <v>0</v>
      </c>
      <c r="Q4098" s="830"/>
      <c r="R4098" s="1068">
        <f t="shared" si="434"/>
        <v>2500000</v>
      </c>
      <c r="S4098" s="820"/>
      <c r="T4098" s="1105"/>
    </row>
    <row r="4099" spans="1:20" ht="14.65" customHeight="1" x14ac:dyDescent="0.25">
      <c r="A4099" s="858" t="s">
        <v>112</v>
      </c>
      <c r="B4099" s="812" t="s">
        <v>37</v>
      </c>
      <c r="C4099" s="822" t="s">
        <v>38</v>
      </c>
      <c r="D4099" s="823" t="s">
        <v>115</v>
      </c>
      <c r="E4099" s="907">
        <v>0</v>
      </c>
      <c r="F4099" s="816">
        <v>23510200</v>
      </c>
      <c r="G4099" s="817" t="s">
        <v>266</v>
      </c>
      <c r="H4099" s="1006"/>
      <c r="I4099" s="1006">
        <v>500000</v>
      </c>
      <c r="J4099" s="1006"/>
      <c r="K4099" s="1006">
        <f t="shared" si="432"/>
        <v>500000</v>
      </c>
      <c r="L4099" s="830"/>
      <c r="M4099" s="826">
        <v>500000</v>
      </c>
      <c r="N4099" s="830"/>
      <c r="O4099" s="830"/>
      <c r="P4099" s="830">
        <f t="shared" si="435"/>
        <v>0</v>
      </c>
      <c r="Q4099" s="830"/>
      <c r="R4099" s="1068">
        <f t="shared" si="434"/>
        <v>500000</v>
      </c>
      <c r="S4099" s="820"/>
      <c r="T4099" s="1104"/>
    </row>
    <row r="4100" spans="1:20" ht="14.65" customHeight="1" x14ac:dyDescent="0.25">
      <c r="A4100" s="858" t="s">
        <v>112</v>
      </c>
      <c r="B4100" s="812" t="s">
        <v>93</v>
      </c>
      <c r="C4100" s="822" t="s">
        <v>94</v>
      </c>
      <c r="D4100" s="823" t="s">
        <v>115</v>
      </c>
      <c r="E4100" s="907">
        <v>0</v>
      </c>
      <c r="F4100" s="816">
        <v>23510200</v>
      </c>
      <c r="G4100" s="817" t="s">
        <v>266</v>
      </c>
      <c r="H4100" s="1006"/>
      <c r="I4100" s="1006">
        <v>100000</v>
      </c>
      <c r="J4100" s="1006"/>
      <c r="K4100" s="1006">
        <f t="shared" si="432"/>
        <v>100000</v>
      </c>
      <c r="L4100" s="830"/>
      <c r="M4100" s="826">
        <v>100000</v>
      </c>
      <c r="N4100" s="830"/>
      <c r="O4100" s="830"/>
      <c r="P4100" s="830">
        <f t="shared" si="435"/>
        <v>0</v>
      </c>
      <c r="Q4100" s="830"/>
      <c r="R4100" s="1068">
        <f t="shared" si="434"/>
        <v>100000</v>
      </c>
      <c r="S4100" s="820"/>
      <c r="T4100" s="1104"/>
    </row>
    <row r="4101" spans="1:20" ht="14.65" customHeight="1" x14ac:dyDescent="0.25">
      <c r="A4101" s="858" t="s">
        <v>112</v>
      </c>
      <c r="B4101" s="860"/>
      <c r="C4101" s="833" t="s">
        <v>312</v>
      </c>
      <c r="D4101" s="861"/>
      <c r="E4101" s="862"/>
      <c r="F4101" s="863"/>
      <c r="G4101" s="916"/>
      <c r="H4101" s="992">
        <f>SUM(H4076:H4100)</f>
        <v>32000000</v>
      </c>
      <c r="I4101" s="992">
        <f>SUM(I4076:I4100)</f>
        <v>182000000</v>
      </c>
      <c r="J4101" s="992">
        <f>SUM(J4076:J4100)</f>
        <v>32000000</v>
      </c>
      <c r="K4101" s="992">
        <f>SUM(K4076:K4100)</f>
        <v>132000000</v>
      </c>
      <c r="L4101" s="837"/>
      <c r="M4101" s="838">
        <f>SUM(M4076:M4100)</f>
        <v>132000000</v>
      </c>
      <c r="N4101" s="837"/>
      <c r="O4101" s="959">
        <f>SUM(O4076:O4100)</f>
        <v>38000000</v>
      </c>
      <c r="P4101" s="837">
        <f t="shared" si="435"/>
        <v>18000000</v>
      </c>
      <c r="Q4101" s="959">
        <f>SUM(Q4076:Q4100)</f>
        <v>56000000</v>
      </c>
      <c r="R4101" s="1093">
        <f t="shared" si="434"/>
        <v>76000000</v>
      </c>
      <c r="S4101" s="840"/>
      <c r="T4101" s="1106"/>
    </row>
    <row r="4102" spans="1:20" s="828" customFormat="1" x14ac:dyDescent="0.25">
      <c r="B4102" s="656"/>
      <c r="C4102" s="1058"/>
      <c r="D4102" s="888"/>
      <c r="E4102" s="902"/>
      <c r="F4102" s="888"/>
      <c r="G4102" s="903"/>
      <c r="H4102" s="924"/>
      <c r="I4102" s="924"/>
      <c r="J4102" s="924"/>
      <c r="K4102" s="924"/>
      <c r="L4102" s="771"/>
      <c r="M4102" s="771"/>
      <c r="N4102" s="771"/>
      <c r="O4102" s="771"/>
      <c r="P4102" s="771"/>
      <c r="Q4102" s="771"/>
      <c r="R4102" s="1075"/>
      <c r="S4102" s="904"/>
    </row>
    <row r="4103" spans="1:20" s="828" customFormat="1" x14ac:dyDescent="0.25">
      <c r="B4103" s="656"/>
      <c r="C4103" s="1058"/>
      <c r="D4103" s="888"/>
      <c r="E4103" s="902"/>
      <c r="F4103" s="888"/>
      <c r="G4103" s="903"/>
      <c r="H4103" s="924"/>
      <c r="I4103" s="924"/>
      <c r="J4103" s="924"/>
      <c r="K4103" s="924"/>
      <c r="L4103" s="771"/>
      <c r="M4103" s="771"/>
      <c r="N4103" s="771"/>
      <c r="O4103" s="771"/>
      <c r="P4103" s="771"/>
      <c r="Q4103" s="771"/>
      <c r="R4103" s="1075"/>
      <c r="S4103" s="904"/>
    </row>
    <row r="4104" spans="1:20" s="828" customFormat="1" x14ac:dyDescent="0.25">
      <c r="B4104" s="656"/>
      <c r="C4104" s="1058"/>
      <c r="D4104" s="888"/>
      <c r="E4104" s="902"/>
      <c r="F4104" s="888"/>
      <c r="G4104" s="903"/>
      <c r="H4104" s="924"/>
      <c r="I4104" s="924"/>
      <c r="J4104" s="924"/>
      <c r="K4104" s="924"/>
      <c r="L4104" s="771"/>
      <c r="M4104" s="771"/>
      <c r="N4104" s="771"/>
      <c r="O4104" s="771"/>
      <c r="P4104" s="771"/>
      <c r="Q4104" s="771"/>
      <c r="R4104" s="1075"/>
      <c r="S4104" s="904"/>
    </row>
    <row r="4105" spans="1:20" s="828" customFormat="1" x14ac:dyDescent="0.25">
      <c r="B4105" s="656"/>
      <c r="C4105" s="1058"/>
      <c r="D4105" s="888"/>
      <c r="E4105" s="902"/>
      <c r="F4105" s="888"/>
      <c r="G4105" s="903"/>
      <c r="H4105" s="924"/>
      <c r="I4105" s="924"/>
      <c r="J4105" s="924"/>
      <c r="K4105" s="924"/>
      <c r="L4105" s="771"/>
      <c r="M4105" s="771"/>
      <c r="N4105" s="771"/>
      <c r="O4105" s="771"/>
      <c r="P4105" s="771"/>
      <c r="Q4105" s="771"/>
      <c r="R4105" s="1075"/>
      <c r="S4105" s="904"/>
    </row>
    <row r="4106" spans="1:20" s="828" customFormat="1" x14ac:dyDescent="0.25">
      <c r="B4106" s="656"/>
      <c r="C4106" s="1058"/>
      <c r="D4106" s="888"/>
      <c r="E4106" s="902"/>
      <c r="F4106" s="888"/>
      <c r="G4106" s="903"/>
      <c r="H4106" s="924"/>
      <c r="I4106" s="924"/>
      <c r="J4106" s="924"/>
      <c r="K4106" s="924"/>
      <c r="L4106" s="771"/>
      <c r="M4106" s="771"/>
      <c r="N4106" s="771"/>
      <c r="O4106" s="771"/>
      <c r="P4106" s="771"/>
      <c r="Q4106" s="771"/>
      <c r="R4106" s="1075"/>
      <c r="S4106" s="904"/>
    </row>
    <row r="4107" spans="1:20" x14ac:dyDescent="0.25">
      <c r="B4107" s="1238" t="s">
        <v>2129</v>
      </c>
      <c r="C4107" s="1238"/>
      <c r="D4107" s="1238"/>
      <c r="E4107" s="1238"/>
      <c r="F4107" s="1238"/>
      <c r="G4107" s="1238"/>
      <c r="H4107" s="1238"/>
      <c r="I4107" s="1238"/>
      <c r="J4107" s="1238"/>
      <c r="K4107" s="1238"/>
      <c r="L4107" s="1238"/>
      <c r="M4107" s="1238"/>
      <c r="N4107" s="1238"/>
      <c r="O4107" s="1238"/>
      <c r="P4107" s="1238"/>
      <c r="Q4107" s="1238"/>
      <c r="R4107" s="1238"/>
      <c r="S4107" s="1238"/>
    </row>
    <row r="4108" spans="1:20" x14ac:dyDescent="0.25">
      <c r="B4108" s="881" t="s">
        <v>1652</v>
      </c>
      <c r="C4108" s="882"/>
      <c r="D4108" s="883"/>
      <c r="E4108" s="883"/>
      <c r="F4108" s="883"/>
      <c r="G4108" s="883"/>
      <c r="H4108" s="884"/>
      <c r="I4108" s="884"/>
      <c r="J4108" s="884"/>
      <c r="K4108" s="884"/>
      <c r="L4108" s="884"/>
      <c r="M4108" s="885"/>
      <c r="N4108" s="884"/>
      <c r="O4108" s="884"/>
      <c r="P4108" s="884"/>
      <c r="Q4108" s="884"/>
      <c r="R4108" s="1074"/>
      <c r="S4108" s="886"/>
    </row>
    <row r="4109" spans="1:20" s="802" customFormat="1" ht="30" x14ac:dyDescent="0.25">
      <c r="B4109" s="1234" t="s">
        <v>970</v>
      </c>
      <c r="C4109" s="1239" t="s">
        <v>938</v>
      </c>
      <c r="D4109" s="1236" t="s">
        <v>1024</v>
      </c>
      <c r="E4109" s="1230" t="s">
        <v>1025</v>
      </c>
      <c r="F4109" s="1236" t="s">
        <v>1026</v>
      </c>
      <c r="G4109" s="1232" t="s">
        <v>1027</v>
      </c>
      <c r="H4109" s="803" t="s">
        <v>1862</v>
      </c>
      <c r="I4109" s="804" t="s">
        <v>1833</v>
      </c>
      <c r="J4109" s="803" t="s">
        <v>1862</v>
      </c>
      <c r="K4109" s="1228" t="s">
        <v>1948</v>
      </c>
      <c r="L4109" s="1228" t="s">
        <v>1947</v>
      </c>
      <c r="M4109" s="805" t="s">
        <v>1818</v>
      </c>
      <c r="N4109" s="1228" t="s">
        <v>1819</v>
      </c>
      <c r="O4109" s="806" t="s">
        <v>2115</v>
      </c>
      <c r="P4109" s="1090" t="s">
        <v>2135</v>
      </c>
      <c r="Q4109" s="1090" t="s">
        <v>2136</v>
      </c>
      <c r="R4109" s="1065" t="s">
        <v>2132</v>
      </c>
      <c r="S4109" s="807" t="s">
        <v>1850</v>
      </c>
      <c r="T4109" s="1110" t="s">
        <v>1028</v>
      </c>
    </row>
    <row r="4110" spans="1:20" s="802" customFormat="1" x14ac:dyDescent="0.25">
      <c r="B4110" s="1235"/>
      <c r="C4110" s="1240"/>
      <c r="D4110" s="1237"/>
      <c r="E4110" s="1231"/>
      <c r="F4110" s="1237"/>
      <c r="G4110" s="1233"/>
      <c r="H4110" s="808"/>
      <c r="I4110" s="808" t="s">
        <v>939</v>
      </c>
      <c r="J4110" s="808"/>
      <c r="K4110" s="1229"/>
      <c r="L4110" s="1229"/>
      <c r="M4110" s="809" t="s">
        <v>939</v>
      </c>
      <c r="N4110" s="1229"/>
      <c r="O4110" s="808" t="s">
        <v>939</v>
      </c>
      <c r="P4110" s="808" t="s">
        <v>939</v>
      </c>
      <c r="Q4110" s="808" t="s">
        <v>939</v>
      </c>
      <c r="R4110" s="1066" t="s">
        <v>939</v>
      </c>
      <c r="S4110" s="810"/>
      <c r="T4110" s="1102"/>
    </row>
    <row r="4111" spans="1:20" s="828" customFormat="1" ht="14.65" customHeight="1" x14ac:dyDescent="0.25">
      <c r="A4111" s="858" t="s">
        <v>112</v>
      </c>
      <c r="B4111" s="823" t="s">
        <v>253</v>
      </c>
      <c r="C4111" s="822" t="s">
        <v>238</v>
      </c>
      <c r="D4111" s="823" t="s">
        <v>115</v>
      </c>
      <c r="E4111" s="907">
        <v>0</v>
      </c>
      <c r="F4111" s="823" t="s">
        <v>27</v>
      </c>
      <c r="G4111" s="896" t="s">
        <v>235</v>
      </c>
      <c r="H4111" s="921"/>
      <c r="I4111" s="921">
        <v>50000000</v>
      </c>
      <c r="J4111" s="921"/>
      <c r="K4111" s="1006">
        <f t="shared" ref="K4111:K4124" si="436">M4111-L4111</f>
        <v>0</v>
      </c>
      <c r="L4111" s="871"/>
      <c r="M4111" s="871">
        <v>0</v>
      </c>
      <c r="N4111" s="871"/>
      <c r="O4111" s="871"/>
      <c r="P4111" s="871"/>
      <c r="Q4111" s="871"/>
      <c r="R4111" s="1068">
        <f>M4111-Q4111</f>
        <v>0</v>
      </c>
      <c r="S4111" s="1119"/>
      <c r="T4111" s="975"/>
    </row>
    <row r="4112" spans="1:20" s="828" customFormat="1" ht="82.5" customHeight="1" x14ac:dyDescent="0.25">
      <c r="A4112" s="858" t="s">
        <v>112</v>
      </c>
      <c r="B4112" s="890" t="s">
        <v>356</v>
      </c>
      <c r="C4112" s="822" t="s">
        <v>686</v>
      </c>
      <c r="D4112" s="823" t="s">
        <v>115</v>
      </c>
      <c r="E4112" s="907">
        <v>0</v>
      </c>
      <c r="F4112" s="823" t="s">
        <v>27</v>
      </c>
      <c r="G4112" s="896" t="s">
        <v>235</v>
      </c>
      <c r="H4112" s="921">
        <v>6734303</v>
      </c>
      <c r="I4112" s="921">
        <v>100000000</v>
      </c>
      <c r="J4112" s="921">
        <v>6734303</v>
      </c>
      <c r="K4112" s="1006">
        <f t="shared" si="436"/>
        <v>10000000</v>
      </c>
      <c r="L4112" s="871">
        <v>20000000</v>
      </c>
      <c r="M4112" s="871">
        <v>30000000</v>
      </c>
      <c r="N4112" s="871">
        <v>20000000</v>
      </c>
      <c r="O4112" s="871">
        <v>6734303</v>
      </c>
      <c r="P4112" s="871">
        <f>Q4112-O4112</f>
        <v>-9.9999997764825821E-3</v>
      </c>
      <c r="Q4112" s="871">
        <v>6734302.9900000002</v>
      </c>
      <c r="R4112" s="1068">
        <f t="shared" ref="R4112:R4125" si="437">M4112-Q4112</f>
        <v>23265697.009999998</v>
      </c>
      <c r="S4112" s="1119" t="s">
        <v>1995</v>
      </c>
      <c r="T4112" s="1131" t="s">
        <v>2196</v>
      </c>
    </row>
    <row r="4113" spans="1:20" s="828" customFormat="1" ht="72" customHeight="1" x14ac:dyDescent="0.25">
      <c r="A4113" s="858" t="s">
        <v>112</v>
      </c>
      <c r="B4113" s="890" t="s">
        <v>352</v>
      </c>
      <c r="C4113" s="822" t="s">
        <v>353</v>
      </c>
      <c r="D4113" s="823" t="s">
        <v>115</v>
      </c>
      <c r="E4113" s="907">
        <v>0</v>
      </c>
      <c r="F4113" s="823" t="s">
        <v>27</v>
      </c>
      <c r="G4113" s="896" t="s">
        <v>235</v>
      </c>
      <c r="H4113" s="921"/>
      <c r="I4113" s="921">
        <v>40000000</v>
      </c>
      <c r="J4113" s="921"/>
      <c r="K4113" s="1006">
        <f t="shared" si="436"/>
        <v>0</v>
      </c>
      <c r="L4113" s="871">
        <v>20000000</v>
      </c>
      <c r="M4113" s="871">
        <v>20000000</v>
      </c>
      <c r="N4113" s="871">
        <v>20000000</v>
      </c>
      <c r="O4113" s="871"/>
      <c r="P4113" s="871">
        <f>Q4113-O4113</f>
        <v>3082000</v>
      </c>
      <c r="Q4113" s="871">
        <v>3082000</v>
      </c>
      <c r="R4113" s="1068">
        <f t="shared" si="437"/>
        <v>16918000</v>
      </c>
      <c r="S4113" s="1119" t="s">
        <v>1965</v>
      </c>
      <c r="T4113" s="1131" t="s">
        <v>2198</v>
      </c>
    </row>
    <row r="4114" spans="1:20" s="828" customFormat="1" ht="14.65" customHeight="1" x14ac:dyDescent="0.25">
      <c r="A4114" s="858" t="s">
        <v>112</v>
      </c>
      <c r="B4114" s="890" t="s">
        <v>476</v>
      </c>
      <c r="C4114" s="822" t="s">
        <v>975</v>
      </c>
      <c r="D4114" s="823" t="s">
        <v>115</v>
      </c>
      <c r="E4114" s="907">
        <v>0</v>
      </c>
      <c r="F4114" s="823" t="s">
        <v>27</v>
      </c>
      <c r="G4114" s="896" t="s">
        <v>235</v>
      </c>
      <c r="H4114" s="921"/>
      <c r="I4114" s="921">
        <v>15500000</v>
      </c>
      <c r="J4114" s="921"/>
      <c r="K4114" s="1006">
        <f t="shared" si="436"/>
        <v>15500000</v>
      </c>
      <c r="L4114" s="871"/>
      <c r="M4114" s="871">
        <v>15500000</v>
      </c>
      <c r="N4114" s="871"/>
      <c r="O4114" s="871"/>
      <c r="P4114" s="871"/>
      <c r="Q4114" s="871"/>
      <c r="R4114" s="1068">
        <f t="shared" si="437"/>
        <v>15500000</v>
      </c>
      <c r="S4114" s="1119"/>
      <c r="T4114" s="1131"/>
    </row>
    <row r="4115" spans="1:20" s="828" customFormat="1" ht="14.65" customHeight="1" x14ac:dyDescent="0.25">
      <c r="A4115" s="858" t="s">
        <v>112</v>
      </c>
      <c r="B4115" s="890" t="s">
        <v>210</v>
      </c>
      <c r="C4115" s="822" t="s">
        <v>1401</v>
      </c>
      <c r="D4115" s="823" t="s">
        <v>115</v>
      </c>
      <c r="E4115" s="907">
        <v>0</v>
      </c>
      <c r="F4115" s="823" t="s">
        <v>27</v>
      </c>
      <c r="G4115" s="896" t="s">
        <v>235</v>
      </c>
      <c r="H4115" s="921"/>
      <c r="I4115" s="921">
        <v>20000000</v>
      </c>
      <c r="J4115" s="921"/>
      <c r="K4115" s="1006">
        <f t="shared" si="436"/>
        <v>20000000</v>
      </c>
      <c r="L4115" s="871"/>
      <c r="M4115" s="871">
        <v>20000000</v>
      </c>
      <c r="N4115" s="871"/>
      <c r="O4115" s="871"/>
      <c r="P4115" s="871"/>
      <c r="Q4115" s="871"/>
      <c r="R4115" s="1068">
        <f t="shared" si="437"/>
        <v>20000000</v>
      </c>
      <c r="T4115" s="822"/>
    </row>
    <row r="4116" spans="1:20" s="828" customFormat="1" ht="14.65" customHeight="1" x14ac:dyDescent="0.25">
      <c r="A4116" s="858" t="s">
        <v>112</v>
      </c>
      <c r="B4116" s="890" t="s">
        <v>489</v>
      </c>
      <c r="C4116" s="822" t="s">
        <v>976</v>
      </c>
      <c r="D4116" s="823" t="s">
        <v>115</v>
      </c>
      <c r="E4116" s="907">
        <v>0</v>
      </c>
      <c r="F4116" s="823" t="s">
        <v>27</v>
      </c>
      <c r="G4116" s="896" t="s">
        <v>235</v>
      </c>
      <c r="H4116" s="921"/>
      <c r="I4116" s="921">
        <v>5000000</v>
      </c>
      <c r="J4116" s="921"/>
      <c r="K4116" s="1006">
        <f t="shared" si="436"/>
        <v>5000000</v>
      </c>
      <c r="L4116" s="871"/>
      <c r="M4116" s="871">
        <v>5000000</v>
      </c>
      <c r="N4116" s="871"/>
      <c r="O4116" s="871"/>
      <c r="P4116" s="871"/>
      <c r="Q4116" s="871"/>
      <c r="R4116" s="1068">
        <f t="shared" si="437"/>
        <v>5000000</v>
      </c>
      <c r="S4116" s="1119"/>
      <c r="T4116" s="822"/>
    </row>
    <row r="4117" spans="1:20" s="828" customFormat="1" ht="69.75" customHeight="1" x14ac:dyDescent="0.25">
      <c r="A4117" s="858" t="s">
        <v>112</v>
      </c>
      <c r="B4117" s="890" t="s">
        <v>240</v>
      </c>
      <c r="C4117" s="822" t="s">
        <v>763</v>
      </c>
      <c r="D4117" s="823" t="s">
        <v>115</v>
      </c>
      <c r="E4117" s="907">
        <v>0</v>
      </c>
      <c r="F4117" s="823" t="s">
        <v>27</v>
      </c>
      <c r="G4117" s="896" t="s">
        <v>235</v>
      </c>
      <c r="H4117" s="921"/>
      <c r="I4117" s="921">
        <v>100000000</v>
      </c>
      <c r="J4117" s="921"/>
      <c r="K4117" s="1006">
        <f t="shared" si="436"/>
        <v>20000000</v>
      </c>
      <c r="L4117" s="871"/>
      <c r="M4117" s="871">
        <v>20000000</v>
      </c>
      <c r="N4117" s="871">
        <v>20000000</v>
      </c>
      <c r="O4117" s="871"/>
      <c r="P4117" s="871">
        <f>Q4117-O4117</f>
        <v>3191250</v>
      </c>
      <c r="Q4117" s="871">
        <v>3191250</v>
      </c>
      <c r="R4117" s="1068">
        <f t="shared" si="437"/>
        <v>16808750</v>
      </c>
      <c r="S4117" s="1119"/>
      <c r="T4117" s="1131" t="s">
        <v>2197</v>
      </c>
    </row>
    <row r="4118" spans="1:20" s="828" customFormat="1" ht="14.65" customHeight="1" x14ac:dyDescent="0.25">
      <c r="A4118" s="858" t="s">
        <v>112</v>
      </c>
      <c r="B4118" s="823" t="s">
        <v>450</v>
      </c>
      <c r="C4118" s="822" t="s">
        <v>772</v>
      </c>
      <c r="D4118" s="823" t="s">
        <v>115</v>
      </c>
      <c r="E4118" s="907">
        <v>0</v>
      </c>
      <c r="F4118" s="823" t="s">
        <v>27</v>
      </c>
      <c r="G4118" s="896" t="s">
        <v>235</v>
      </c>
      <c r="H4118" s="921"/>
      <c r="I4118" s="921">
        <v>3000000</v>
      </c>
      <c r="J4118" s="921"/>
      <c r="K4118" s="1006">
        <f t="shared" si="436"/>
        <v>3000000</v>
      </c>
      <c r="L4118" s="871"/>
      <c r="M4118" s="871">
        <v>3000000</v>
      </c>
      <c r="N4118" s="871"/>
      <c r="O4118" s="871"/>
      <c r="P4118" s="871"/>
      <c r="Q4118" s="871"/>
      <c r="R4118" s="1068">
        <f t="shared" si="437"/>
        <v>3000000</v>
      </c>
      <c r="S4118" s="1119"/>
      <c r="T4118" s="822"/>
    </row>
    <row r="4119" spans="1:20" s="828" customFormat="1" ht="14.65" customHeight="1" x14ac:dyDescent="0.25">
      <c r="A4119" s="858" t="s">
        <v>112</v>
      </c>
      <c r="B4119" s="890" t="s">
        <v>243</v>
      </c>
      <c r="C4119" s="822" t="s">
        <v>687</v>
      </c>
      <c r="D4119" s="823" t="s">
        <v>115</v>
      </c>
      <c r="E4119" s="907">
        <v>0</v>
      </c>
      <c r="F4119" s="823" t="s">
        <v>27</v>
      </c>
      <c r="G4119" s="896" t="s">
        <v>235</v>
      </c>
      <c r="H4119" s="921"/>
      <c r="I4119" s="921">
        <v>65000000</v>
      </c>
      <c r="J4119" s="921"/>
      <c r="K4119" s="1006">
        <f t="shared" si="436"/>
        <v>0</v>
      </c>
      <c r="L4119" s="871"/>
      <c r="M4119" s="871">
        <v>0</v>
      </c>
      <c r="N4119" s="871"/>
      <c r="O4119" s="871"/>
      <c r="P4119" s="871"/>
      <c r="Q4119" s="871"/>
      <c r="R4119" s="1068">
        <f t="shared" si="437"/>
        <v>0</v>
      </c>
      <c r="S4119" s="1119"/>
      <c r="T4119" s="822"/>
    </row>
    <row r="4120" spans="1:20" s="828" customFormat="1" ht="14.65" customHeight="1" x14ac:dyDescent="0.25">
      <c r="A4120" s="858" t="s">
        <v>112</v>
      </c>
      <c r="B4120" s="890" t="s">
        <v>158</v>
      </c>
      <c r="C4120" s="822" t="s">
        <v>366</v>
      </c>
      <c r="D4120" s="823" t="s">
        <v>115</v>
      </c>
      <c r="E4120" s="907">
        <v>0</v>
      </c>
      <c r="F4120" s="823" t="s">
        <v>27</v>
      </c>
      <c r="G4120" s="896" t="s">
        <v>235</v>
      </c>
      <c r="H4120" s="921"/>
      <c r="I4120" s="921">
        <v>700000</v>
      </c>
      <c r="J4120" s="921"/>
      <c r="K4120" s="1006">
        <f t="shared" si="436"/>
        <v>0</v>
      </c>
      <c r="L4120" s="871"/>
      <c r="M4120" s="871">
        <v>0</v>
      </c>
      <c r="N4120" s="871"/>
      <c r="O4120" s="871"/>
      <c r="P4120" s="871"/>
      <c r="Q4120" s="871"/>
      <c r="R4120" s="1068">
        <f t="shared" si="437"/>
        <v>0</v>
      </c>
      <c r="S4120" s="1119"/>
      <c r="T4120" s="822"/>
    </row>
    <row r="4121" spans="1:20" s="828" customFormat="1" ht="14.65" customHeight="1" x14ac:dyDescent="0.25">
      <c r="A4121" s="858" t="s">
        <v>112</v>
      </c>
      <c r="B4121" s="890" t="s">
        <v>247</v>
      </c>
      <c r="C4121" s="822" t="s">
        <v>515</v>
      </c>
      <c r="D4121" s="823" t="s">
        <v>115</v>
      </c>
      <c r="E4121" s="907">
        <v>0</v>
      </c>
      <c r="F4121" s="823" t="s">
        <v>27</v>
      </c>
      <c r="G4121" s="896" t="s">
        <v>235</v>
      </c>
      <c r="H4121" s="921"/>
      <c r="I4121" s="921">
        <v>700000</v>
      </c>
      <c r="J4121" s="921"/>
      <c r="K4121" s="1006">
        <f t="shared" si="436"/>
        <v>0</v>
      </c>
      <c r="L4121" s="871"/>
      <c r="M4121" s="871">
        <v>0</v>
      </c>
      <c r="N4121" s="871"/>
      <c r="O4121" s="871"/>
      <c r="P4121" s="871"/>
      <c r="Q4121" s="871"/>
      <c r="R4121" s="1068">
        <f t="shared" si="437"/>
        <v>0</v>
      </c>
      <c r="S4121" s="1119"/>
      <c r="T4121" s="822"/>
    </row>
    <row r="4122" spans="1:20" s="828" customFormat="1" ht="14.65" customHeight="1" x14ac:dyDescent="0.25">
      <c r="A4122" s="858" t="s">
        <v>112</v>
      </c>
      <c r="B4122" s="890" t="s">
        <v>357</v>
      </c>
      <c r="C4122" s="822" t="s">
        <v>764</v>
      </c>
      <c r="D4122" s="823" t="s">
        <v>115</v>
      </c>
      <c r="E4122" s="907">
        <v>0</v>
      </c>
      <c r="F4122" s="823" t="s">
        <v>27</v>
      </c>
      <c r="G4122" s="896" t="s">
        <v>235</v>
      </c>
      <c r="H4122" s="921"/>
      <c r="I4122" s="921">
        <v>1100000</v>
      </c>
      <c r="J4122" s="921"/>
      <c r="K4122" s="1006">
        <f t="shared" si="436"/>
        <v>0</v>
      </c>
      <c r="L4122" s="871"/>
      <c r="M4122" s="871">
        <v>0</v>
      </c>
      <c r="N4122" s="871"/>
      <c r="O4122" s="871"/>
      <c r="P4122" s="871"/>
      <c r="Q4122" s="871"/>
      <c r="R4122" s="1068">
        <f t="shared" si="437"/>
        <v>0</v>
      </c>
      <c r="S4122" s="1119"/>
      <c r="T4122" s="822"/>
    </row>
    <row r="4123" spans="1:20" s="828" customFormat="1" ht="14.65" customHeight="1" x14ac:dyDescent="0.25">
      <c r="A4123" s="858" t="s">
        <v>112</v>
      </c>
      <c r="B4123" s="890" t="s">
        <v>206</v>
      </c>
      <c r="C4123" s="822" t="s">
        <v>1857</v>
      </c>
      <c r="D4123" s="823" t="s">
        <v>115</v>
      </c>
      <c r="E4123" s="907">
        <v>0</v>
      </c>
      <c r="F4123" s="823" t="s">
        <v>27</v>
      </c>
      <c r="G4123" s="896" t="s">
        <v>235</v>
      </c>
      <c r="H4123" s="921"/>
      <c r="I4123" s="921">
        <v>7000000</v>
      </c>
      <c r="J4123" s="921"/>
      <c r="K4123" s="1006">
        <f t="shared" si="436"/>
        <v>0</v>
      </c>
      <c r="L4123" s="871"/>
      <c r="M4123" s="871">
        <v>0</v>
      </c>
      <c r="N4123" s="871"/>
      <c r="O4123" s="871"/>
      <c r="P4123" s="871"/>
      <c r="Q4123" s="871"/>
      <c r="R4123" s="1068">
        <f t="shared" si="437"/>
        <v>0</v>
      </c>
      <c r="S4123" s="1119"/>
      <c r="T4123" s="822"/>
    </row>
    <row r="4124" spans="1:20" s="828" customFormat="1" ht="14.65" customHeight="1" x14ac:dyDescent="0.25">
      <c r="A4124" s="858" t="s">
        <v>112</v>
      </c>
      <c r="B4124" s="890" t="s">
        <v>505</v>
      </c>
      <c r="C4124" s="822" t="s">
        <v>500</v>
      </c>
      <c r="D4124" s="823" t="s">
        <v>115</v>
      </c>
      <c r="E4124" s="907">
        <v>0</v>
      </c>
      <c r="F4124" s="823" t="s">
        <v>27</v>
      </c>
      <c r="G4124" s="896" t="s">
        <v>235</v>
      </c>
      <c r="H4124" s="921"/>
      <c r="I4124" s="921">
        <v>40000000</v>
      </c>
      <c r="J4124" s="921"/>
      <c r="K4124" s="1006">
        <f t="shared" si="436"/>
        <v>10000000</v>
      </c>
      <c r="L4124" s="871"/>
      <c r="M4124" s="871">
        <v>10000000</v>
      </c>
      <c r="N4124" s="871"/>
      <c r="O4124" s="871"/>
      <c r="P4124" s="871"/>
      <c r="Q4124" s="871"/>
      <c r="R4124" s="1068">
        <f t="shared" si="437"/>
        <v>10000000</v>
      </c>
      <c r="S4124" s="1119"/>
      <c r="T4124" s="822"/>
    </row>
    <row r="4125" spans="1:20" s="828" customFormat="1" ht="14.65" customHeight="1" x14ac:dyDescent="0.25">
      <c r="A4125" s="858" t="s">
        <v>112</v>
      </c>
      <c r="B4125" s="873"/>
      <c r="C4125" s="833" t="s">
        <v>26</v>
      </c>
      <c r="D4125" s="873"/>
      <c r="E4125" s="911"/>
      <c r="F4125" s="873"/>
      <c r="G4125" s="912"/>
      <c r="H4125" s="988">
        <f t="shared" ref="H4125:O4125" si="438">SUM(H4111:H4124)</f>
        <v>6734303</v>
      </c>
      <c r="I4125" s="988">
        <f t="shared" si="438"/>
        <v>448000000</v>
      </c>
      <c r="J4125" s="988">
        <f t="shared" si="438"/>
        <v>6734303</v>
      </c>
      <c r="K4125" s="988">
        <f t="shared" si="438"/>
        <v>83500000</v>
      </c>
      <c r="L4125" s="988">
        <f t="shared" si="438"/>
        <v>40000000</v>
      </c>
      <c r="M4125" s="988">
        <f t="shared" si="438"/>
        <v>123500000</v>
      </c>
      <c r="N4125" s="988">
        <f t="shared" si="438"/>
        <v>60000000</v>
      </c>
      <c r="O4125" s="1021">
        <f t="shared" si="438"/>
        <v>6734303</v>
      </c>
      <c r="P4125" s="1021">
        <f>SUM(P4111:P4124)</f>
        <v>6273249.9900000002</v>
      </c>
      <c r="Q4125" s="1021">
        <f>SUM(Q4111:Q4124)</f>
        <v>13007552.99</v>
      </c>
      <c r="R4125" s="1093">
        <f t="shared" si="437"/>
        <v>110492447.01000001</v>
      </c>
      <c r="S4125" s="1135"/>
      <c r="T4125" s="1003"/>
    </row>
    <row r="4126" spans="1:20" s="828" customFormat="1" ht="14.65" customHeight="1" x14ac:dyDescent="0.25">
      <c r="B4126" s="656"/>
      <c r="C4126" s="1034"/>
      <c r="D4126" s="888"/>
      <c r="E4126" s="902"/>
      <c r="F4126" s="888"/>
      <c r="G4126" s="903"/>
      <c r="H4126" s="924"/>
      <c r="I4126" s="924"/>
      <c r="J4126" s="924"/>
      <c r="K4126" s="924"/>
      <c r="L4126" s="771"/>
      <c r="M4126" s="771"/>
      <c r="N4126" s="771"/>
      <c r="O4126" s="771"/>
      <c r="P4126" s="771"/>
      <c r="Q4126" s="771"/>
      <c r="R4126" s="1075"/>
      <c r="S4126" s="904"/>
    </row>
    <row r="4127" spans="1:20" s="828" customFormat="1" x14ac:dyDescent="0.25">
      <c r="B4127" s="656"/>
      <c r="C4127" s="1034"/>
      <c r="D4127" s="888"/>
      <c r="E4127" s="902"/>
      <c r="F4127" s="888"/>
      <c r="G4127" s="903"/>
      <c r="H4127" s="924"/>
      <c r="I4127" s="924"/>
      <c r="J4127" s="924"/>
      <c r="K4127" s="924"/>
      <c r="L4127" s="771"/>
      <c r="M4127" s="771"/>
      <c r="N4127" s="771"/>
      <c r="O4127" s="771"/>
      <c r="P4127" s="771"/>
      <c r="Q4127" s="771"/>
      <c r="R4127" s="1075"/>
      <c r="S4127" s="904"/>
    </row>
    <row r="4128" spans="1:20" s="828" customFormat="1" x14ac:dyDescent="0.25">
      <c r="B4128" s="656"/>
      <c r="C4128" s="1034"/>
      <c r="D4128" s="888"/>
      <c r="E4128" s="902"/>
      <c r="F4128" s="888"/>
      <c r="G4128" s="903"/>
      <c r="H4128" s="924"/>
      <c r="I4128" s="924"/>
      <c r="J4128" s="924"/>
      <c r="K4128" s="924"/>
      <c r="L4128" s="771"/>
      <c r="M4128" s="771"/>
      <c r="N4128" s="771"/>
      <c r="O4128" s="771"/>
      <c r="P4128" s="771"/>
      <c r="Q4128" s="771"/>
      <c r="R4128" s="1075"/>
      <c r="S4128" s="904"/>
    </row>
    <row r="4129" spans="1:20" s="828" customFormat="1" x14ac:dyDescent="0.25">
      <c r="B4129" s="656"/>
      <c r="C4129" s="1034"/>
      <c r="D4129" s="888"/>
      <c r="E4129" s="902"/>
      <c r="F4129" s="888"/>
      <c r="G4129" s="903"/>
      <c r="H4129" s="924"/>
      <c r="I4129" s="924"/>
      <c r="J4129" s="924"/>
      <c r="K4129" s="924"/>
      <c r="L4129" s="771"/>
      <c r="M4129" s="771"/>
      <c r="N4129" s="771"/>
      <c r="O4129" s="771"/>
      <c r="P4129" s="771"/>
      <c r="Q4129" s="771"/>
      <c r="R4129" s="1075"/>
      <c r="S4129" s="904"/>
    </row>
    <row r="4130" spans="1:20" s="828" customFormat="1" x14ac:dyDescent="0.25">
      <c r="B4130" s="656"/>
      <c r="C4130" s="1034"/>
      <c r="D4130" s="888"/>
      <c r="E4130" s="902"/>
      <c r="F4130" s="888"/>
      <c r="G4130" s="903"/>
      <c r="H4130" s="924"/>
      <c r="I4130" s="924"/>
      <c r="J4130" s="924"/>
      <c r="K4130" s="924"/>
      <c r="L4130" s="771"/>
      <c r="M4130" s="771"/>
      <c r="N4130" s="771"/>
      <c r="O4130" s="771"/>
      <c r="P4130" s="771"/>
      <c r="Q4130" s="771"/>
      <c r="R4130" s="1075"/>
      <c r="S4130" s="904"/>
    </row>
    <row r="4131" spans="1:20" x14ac:dyDescent="0.25">
      <c r="B4131" s="1238" t="s">
        <v>2128</v>
      </c>
      <c r="C4131" s="1238"/>
      <c r="D4131" s="1238"/>
      <c r="E4131" s="1238"/>
      <c r="F4131" s="1238"/>
      <c r="G4131" s="1238"/>
      <c r="H4131" s="1238"/>
      <c r="I4131" s="1238"/>
      <c r="J4131" s="1238"/>
      <c r="K4131" s="1238"/>
      <c r="L4131" s="1238"/>
      <c r="M4131" s="1238"/>
      <c r="N4131" s="1238"/>
      <c r="O4131" s="1238"/>
      <c r="P4131" s="1238"/>
      <c r="Q4131" s="1238"/>
      <c r="R4131" s="1238"/>
      <c r="S4131" s="1238"/>
    </row>
    <row r="4132" spans="1:20" x14ac:dyDescent="0.25">
      <c r="B4132" s="881" t="s">
        <v>1653</v>
      </c>
      <c r="C4132" s="882"/>
      <c r="D4132" s="883"/>
      <c r="E4132" s="883"/>
      <c r="F4132" s="883"/>
      <c r="G4132" s="883"/>
      <c r="H4132" s="884"/>
      <c r="I4132" s="884"/>
      <c r="J4132" s="884"/>
      <c r="K4132" s="884"/>
      <c r="L4132" s="884"/>
      <c r="M4132" s="885"/>
      <c r="N4132" s="884"/>
      <c r="O4132" s="884"/>
      <c r="P4132" s="884"/>
      <c r="Q4132" s="884"/>
      <c r="R4132" s="1074"/>
      <c r="S4132" s="886"/>
    </row>
    <row r="4133" spans="1:20" s="802" customFormat="1" ht="30" x14ac:dyDescent="0.25">
      <c r="B4133" s="1234" t="s">
        <v>970</v>
      </c>
      <c r="C4133" s="1239" t="s">
        <v>938</v>
      </c>
      <c r="D4133" s="1236" t="s">
        <v>1024</v>
      </c>
      <c r="E4133" s="1230" t="s">
        <v>1025</v>
      </c>
      <c r="F4133" s="1236" t="s">
        <v>1026</v>
      </c>
      <c r="G4133" s="1232" t="s">
        <v>1027</v>
      </c>
      <c r="H4133" s="803" t="s">
        <v>1862</v>
      </c>
      <c r="I4133" s="804" t="s">
        <v>1833</v>
      </c>
      <c r="J4133" s="803" t="s">
        <v>1862</v>
      </c>
      <c r="K4133" s="1228" t="s">
        <v>1948</v>
      </c>
      <c r="L4133" s="1228" t="s">
        <v>1947</v>
      </c>
      <c r="M4133" s="805" t="s">
        <v>1818</v>
      </c>
      <c r="N4133" s="1228" t="s">
        <v>1819</v>
      </c>
      <c r="O4133" s="806" t="s">
        <v>2115</v>
      </c>
      <c r="P4133" s="1090" t="s">
        <v>2135</v>
      </c>
      <c r="Q4133" s="1090" t="s">
        <v>2136</v>
      </c>
      <c r="R4133" s="1065" t="s">
        <v>2132</v>
      </c>
      <c r="S4133" s="807" t="s">
        <v>1850</v>
      </c>
      <c r="T4133" s="1110" t="s">
        <v>1028</v>
      </c>
    </row>
    <row r="4134" spans="1:20" s="802" customFormat="1" x14ac:dyDescent="0.25">
      <c r="B4134" s="1235"/>
      <c r="C4134" s="1240"/>
      <c r="D4134" s="1237"/>
      <c r="E4134" s="1231"/>
      <c r="F4134" s="1237"/>
      <c r="G4134" s="1233"/>
      <c r="H4134" s="808"/>
      <c r="I4134" s="808" t="s">
        <v>939</v>
      </c>
      <c r="J4134" s="808"/>
      <c r="K4134" s="1229"/>
      <c r="L4134" s="1229"/>
      <c r="M4134" s="809" t="s">
        <v>939</v>
      </c>
      <c r="N4134" s="1229"/>
      <c r="O4134" s="808" t="s">
        <v>939</v>
      </c>
      <c r="P4134" s="808" t="s">
        <v>939</v>
      </c>
      <c r="Q4134" s="808" t="s">
        <v>939</v>
      </c>
      <c r="R4134" s="1066" t="s">
        <v>939</v>
      </c>
      <c r="S4134" s="810"/>
      <c r="T4134" s="1102"/>
    </row>
    <row r="4135" spans="1:20" ht="14.65" customHeight="1" x14ac:dyDescent="0.25">
      <c r="A4135" s="858" t="s">
        <v>132</v>
      </c>
      <c r="B4135" s="812" t="s">
        <v>24</v>
      </c>
      <c r="C4135" s="813" t="s">
        <v>290</v>
      </c>
      <c r="D4135" s="890" t="s">
        <v>1</v>
      </c>
      <c r="E4135" s="907">
        <v>0</v>
      </c>
      <c r="F4135" s="812">
        <v>23510200</v>
      </c>
      <c r="G4135" s="825" t="s">
        <v>266</v>
      </c>
      <c r="H4135" s="1008">
        <v>103691281</v>
      </c>
      <c r="I4135" s="1008">
        <v>268613800</v>
      </c>
      <c r="J4135" s="1008">
        <v>103691281</v>
      </c>
      <c r="K4135" s="1008">
        <f t="shared" ref="K4135:K4152" si="439">M4135-L4135</f>
        <v>258613800</v>
      </c>
      <c r="L4135" s="819">
        <v>10000000</v>
      </c>
      <c r="M4135" s="819">
        <v>268613800</v>
      </c>
      <c r="N4135" s="819">
        <v>60000000</v>
      </c>
      <c r="O4135" s="819">
        <v>124060426</v>
      </c>
      <c r="P4135" s="819">
        <f>Q4135-O4135</f>
        <v>59253415.099999994</v>
      </c>
      <c r="Q4135" s="819">
        <v>183313841.09999999</v>
      </c>
      <c r="R4135" s="1068">
        <f>M4135-Q4135</f>
        <v>85299958.900000006</v>
      </c>
      <c r="S4135" s="827" t="s">
        <v>1973</v>
      </c>
      <c r="T4135" s="1149"/>
    </row>
    <row r="4136" spans="1:20" ht="14.65" customHeight="1" x14ac:dyDescent="0.25">
      <c r="A4136" s="858" t="s">
        <v>132</v>
      </c>
      <c r="B4136" s="825" t="s">
        <v>25</v>
      </c>
      <c r="C4136" s="822" t="s">
        <v>59</v>
      </c>
      <c r="D4136" s="829" t="s">
        <v>133</v>
      </c>
      <c r="E4136" s="824">
        <v>0</v>
      </c>
      <c r="F4136" s="816">
        <v>23510200</v>
      </c>
      <c r="G4136" s="817" t="s">
        <v>266</v>
      </c>
      <c r="H4136" s="1006"/>
      <c r="I4136" s="1006">
        <v>500000</v>
      </c>
      <c r="J4136" s="1006"/>
      <c r="K4136" s="1006">
        <f t="shared" si="439"/>
        <v>500000</v>
      </c>
      <c r="L4136" s="830"/>
      <c r="M4136" s="826">
        <v>500000</v>
      </c>
      <c r="N4136" s="830"/>
      <c r="O4136" s="830"/>
      <c r="P4136" s="830"/>
      <c r="Q4136" s="830"/>
      <c r="R4136" s="1068"/>
      <c r="S4136" s="820"/>
      <c r="T4136" s="1104"/>
    </row>
    <row r="4137" spans="1:20" ht="14.65" customHeight="1" x14ac:dyDescent="0.25">
      <c r="A4137" s="858" t="s">
        <v>132</v>
      </c>
      <c r="B4137" s="812" t="s">
        <v>67</v>
      </c>
      <c r="C4137" s="822" t="s">
        <v>92</v>
      </c>
      <c r="D4137" s="829" t="s">
        <v>133</v>
      </c>
      <c r="E4137" s="907">
        <v>0</v>
      </c>
      <c r="F4137" s="816">
        <v>23510200</v>
      </c>
      <c r="G4137" s="817" t="s">
        <v>266</v>
      </c>
      <c r="H4137" s="1006"/>
      <c r="I4137" s="1006">
        <v>60000</v>
      </c>
      <c r="J4137" s="1006"/>
      <c r="K4137" s="1006">
        <f t="shared" si="439"/>
        <v>60000</v>
      </c>
      <c r="L4137" s="830"/>
      <c r="M4137" s="826">
        <v>60000</v>
      </c>
      <c r="N4137" s="830"/>
      <c r="O4137" s="830"/>
      <c r="P4137" s="830"/>
      <c r="Q4137" s="830"/>
      <c r="R4137" s="1068"/>
      <c r="S4137" s="820"/>
      <c r="T4137" s="1104"/>
    </row>
    <row r="4138" spans="1:20" ht="14.65" customHeight="1" x14ac:dyDescent="0.25">
      <c r="A4138" s="858" t="s">
        <v>132</v>
      </c>
      <c r="B4138" s="812" t="s">
        <v>3</v>
      </c>
      <c r="C4138" s="822" t="s">
        <v>4</v>
      </c>
      <c r="D4138" s="829" t="s">
        <v>133</v>
      </c>
      <c r="E4138" s="907">
        <v>0</v>
      </c>
      <c r="F4138" s="816">
        <v>23510200</v>
      </c>
      <c r="G4138" s="817" t="s">
        <v>266</v>
      </c>
      <c r="H4138" s="1006"/>
      <c r="I4138" s="1006">
        <v>880000</v>
      </c>
      <c r="J4138" s="1006"/>
      <c r="K4138" s="1006">
        <f t="shared" si="439"/>
        <v>880000</v>
      </c>
      <c r="L4138" s="830"/>
      <c r="M4138" s="826">
        <v>880000</v>
      </c>
      <c r="N4138" s="830"/>
      <c r="O4138" s="830"/>
      <c r="P4138" s="830"/>
      <c r="Q4138" s="830"/>
      <c r="R4138" s="1068"/>
      <c r="S4138" s="820"/>
      <c r="T4138" s="1104"/>
    </row>
    <row r="4139" spans="1:20" ht="14.65" customHeight="1" x14ac:dyDescent="0.25">
      <c r="A4139" s="858" t="s">
        <v>132</v>
      </c>
      <c r="B4139" s="812" t="s">
        <v>97</v>
      </c>
      <c r="C4139" s="822" t="s">
        <v>98</v>
      </c>
      <c r="D4139" s="829" t="s">
        <v>133</v>
      </c>
      <c r="E4139" s="907">
        <v>0</v>
      </c>
      <c r="F4139" s="816">
        <v>23510200</v>
      </c>
      <c r="G4139" s="817" t="s">
        <v>266</v>
      </c>
      <c r="H4139" s="1006"/>
      <c r="I4139" s="1006">
        <v>60000</v>
      </c>
      <c r="J4139" s="1006"/>
      <c r="K4139" s="1006">
        <f t="shared" si="439"/>
        <v>60000</v>
      </c>
      <c r="L4139" s="830"/>
      <c r="M4139" s="826">
        <v>60000</v>
      </c>
      <c r="N4139" s="830"/>
      <c r="O4139" s="830"/>
      <c r="P4139" s="830"/>
      <c r="Q4139" s="830"/>
      <c r="R4139" s="1068"/>
      <c r="S4139" s="820"/>
      <c r="T4139" s="1104"/>
    </row>
    <row r="4140" spans="1:20" ht="14.65" customHeight="1" x14ac:dyDescent="0.25">
      <c r="A4140" s="858" t="s">
        <v>132</v>
      </c>
      <c r="B4140" s="812" t="s">
        <v>52</v>
      </c>
      <c r="C4140" s="822" t="s">
        <v>53</v>
      </c>
      <c r="D4140" s="829" t="s">
        <v>133</v>
      </c>
      <c r="E4140" s="907">
        <v>0</v>
      </c>
      <c r="F4140" s="816">
        <v>23510200</v>
      </c>
      <c r="G4140" s="817" t="s">
        <v>266</v>
      </c>
      <c r="H4140" s="1006"/>
      <c r="I4140" s="1006">
        <v>8000000</v>
      </c>
      <c r="J4140" s="1006"/>
      <c r="K4140" s="1006">
        <f t="shared" si="439"/>
        <v>8000000</v>
      </c>
      <c r="L4140" s="830"/>
      <c r="M4140" s="826">
        <v>8000000</v>
      </c>
      <c r="N4140" s="830"/>
      <c r="O4140" s="830">
        <v>1000000</v>
      </c>
      <c r="P4140" s="830">
        <f>Q4140-O4140</f>
        <v>375000</v>
      </c>
      <c r="Q4140" s="830">
        <v>1375000</v>
      </c>
      <c r="R4140" s="1068">
        <f t="shared" ref="R4140:R4153" si="440">M4140-Q4140</f>
        <v>6625000</v>
      </c>
      <c r="S4140" s="820"/>
      <c r="T4140" s="1104"/>
    </row>
    <row r="4141" spans="1:20" ht="14.65" customHeight="1" x14ac:dyDescent="0.25">
      <c r="A4141" s="858" t="s">
        <v>132</v>
      </c>
      <c r="B4141" s="812" t="s">
        <v>106</v>
      </c>
      <c r="C4141" s="822" t="s">
        <v>107</v>
      </c>
      <c r="D4141" s="829" t="s">
        <v>133</v>
      </c>
      <c r="E4141" s="907">
        <v>0</v>
      </c>
      <c r="F4141" s="816">
        <v>23510200</v>
      </c>
      <c r="G4141" s="817" t="s">
        <v>266</v>
      </c>
      <c r="H4141" s="1006"/>
      <c r="I4141" s="1006">
        <v>8000000</v>
      </c>
      <c r="J4141" s="1006"/>
      <c r="K4141" s="1006">
        <f t="shared" si="439"/>
        <v>8000000</v>
      </c>
      <c r="L4141" s="830"/>
      <c r="M4141" s="826">
        <v>8000000</v>
      </c>
      <c r="N4141" s="830"/>
      <c r="O4141" s="830"/>
      <c r="P4141" s="830"/>
      <c r="Q4141" s="830"/>
      <c r="R4141" s="1068"/>
      <c r="S4141" s="820"/>
      <c r="T4141" s="1104"/>
    </row>
    <row r="4142" spans="1:20" ht="14.65" customHeight="1" x14ac:dyDescent="0.25">
      <c r="A4142" s="858" t="s">
        <v>132</v>
      </c>
      <c r="B4142" s="812" t="s">
        <v>5</v>
      </c>
      <c r="C4142" s="822" t="s">
        <v>6</v>
      </c>
      <c r="D4142" s="829" t="s">
        <v>133</v>
      </c>
      <c r="E4142" s="907">
        <v>0</v>
      </c>
      <c r="F4142" s="816">
        <v>23510200</v>
      </c>
      <c r="G4142" s="817" t="s">
        <v>266</v>
      </c>
      <c r="H4142" s="1006"/>
      <c r="I4142" s="1006">
        <v>9000000</v>
      </c>
      <c r="J4142" s="1006"/>
      <c r="K4142" s="1006">
        <f t="shared" si="439"/>
        <v>9000000</v>
      </c>
      <c r="L4142" s="830"/>
      <c r="M4142" s="826">
        <v>9000000</v>
      </c>
      <c r="N4142" s="830"/>
      <c r="O4142" s="830"/>
      <c r="P4142" s="830"/>
      <c r="Q4142" s="830"/>
      <c r="R4142" s="1068"/>
      <c r="S4142" s="820"/>
      <c r="T4142" s="1104"/>
    </row>
    <row r="4143" spans="1:20" ht="14.65" customHeight="1" x14ac:dyDescent="0.25">
      <c r="A4143" s="858" t="s">
        <v>132</v>
      </c>
      <c r="B4143" s="812" t="s">
        <v>71</v>
      </c>
      <c r="C4143" s="822" t="s">
        <v>72</v>
      </c>
      <c r="D4143" s="829" t="s">
        <v>133</v>
      </c>
      <c r="E4143" s="907">
        <v>0</v>
      </c>
      <c r="F4143" s="816">
        <v>23510200</v>
      </c>
      <c r="G4143" s="817" t="s">
        <v>266</v>
      </c>
      <c r="H4143" s="1006"/>
      <c r="I4143" s="1006">
        <v>10000000</v>
      </c>
      <c r="J4143" s="1006"/>
      <c r="K4143" s="1006">
        <f t="shared" si="439"/>
        <v>10000000</v>
      </c>
      <c r="L4143" s="830"/>
      <c r="M4143" s="826">
        <v>10000000</v>
      </c>
      <c r="N4143" s="830"/>
      <c r="O4143" s="830"/>
      <c r="P4143" s="830"/>
      <c r="Q4143" s="830"/>
      <c r="R4143" s="1068"/>
      <c r="S4143" s="820"/>
      <c r="T4143" s="1104"/>
    </row>
    <row r="4144" spans="1:20" ht="14.65" customHeight="1" x14ac:dyDescent="0.25">
      <c r="A4144" s="858" t="s">
        <v>132</v>
      </c>
      <c r="B4144" s="812" t="s">
        <v>32</v>
      </c>
      <c r="C4144" s="822" t="s">
        <v>33</v>
      </c>
      <c r="D4144" s="829" t="s">
        <v>133</v>
      </c>
      <c r="E4144" s="907">
        <v>0</v>
      </c>
      <c r="F4144" s="816">
        <v>23510200</v>
      </c>
      <c r="G4144" s="817" t="s">
        <v>266</v>
      </c>
      <c r="H4144" s="1006"/>
      <c r="I4144" s="1006">
        <v>150000</v>
      </c>
      <c r="J4144" s="1006"/>
      <c r="K4144" s="1006">
        <f t="shared" si="439"/>
        <v>150000</v>
      </c>
      <c r="L4144" s="830"/>
      <c r="M4144" s="826">
        <v>150000</v>
      </c>
      <c r="N4144" s="830"/>
      <c r="O4144" s="830"/>
      <c r="P4144" s="830"/>
      <c r="Q4144" s="830"/>
      <c r="R4144" s="1068"/>
      <c r="S4144" s="820"/>
      <c r="T4144" s="1104"/>
    </row>
    <row r="4145" spans="1:20" ht="14.65" customHeight="1" x14ac:dyDescent="0.25">
      <c r="A4145" s="858" t="s">
        <v>132</v>
      </c>
      <c r="B4145" s="812" t="s">
        <v>61</v>
      </c>
      <c r="C4145" s="822" t="s">
        <v>75</v>
      </c>
      <c r="D4145" s="829" t="s">
        <v>133</v>
      </c>
      <c r="E4145" s="824">
        <v>0</v>
      </c>
      <c r="F4145" s="816">
        <v>23510200</v>
      </c>
      <c r="G4145" s="817" t="s">
        <v>266</v>
      </c>
      <c r="H4145" s="1006"/>
      <c r="I4145" s="1006">
        <v>7000000</v>
      </c>
      <c r="J4145" s="1006"/>
      <c r="K4145" s="1006">
        <f t="shared" si="439"/>
        <v>7000000</v>
      </c>
      <c r="L4145" s="830"/>
      <c r="M4145" s="826">
        <v>7000000</v>
      </c>
      <c r="N4145" s="830"/>
      <c r="O4145" s="830"/>
      <c r="P4145" s="830"/>
      <c r="Q4145" s="830"/>
      <c r="R4145" s="1068"/>
      <c r="S4145" s="820"/>
      <c r="T4145" s="1104"/>
    </row>
    <row r="4146" spans="1:20" ht="14.65" customHeight="1" x14ac:dyDescent="0.25">
      <c r="A4146" s="858" t="s">
        <v>132</v>
      </c>
      <c r="B4146" s="812" t="s">
        <v>34</v>
      </c>
      <c r="C4146" s="822" t="s">
        <v>761</v>
      </c>
      <c r="D4146" s="829" t="s">
        <v>133</v>
      </c>
      <c r="E4146" s="907">
        <v>0</v>
      </c>
      <c r="F4146" s="816">
        <v>23510200</v>
      </c>
      <c r="G4146" s="817" t="s">
        <v>266</v>
      </c>
      <c r="H4146" s="1006"/>
      <c r="I4146" s="1006">
        <v>100000</v>
      </c>
      <c r="J4146" s="1006"/>
      <c r="K4146" s="1006">
        <f t="shared" si="439"/>
        <v>100000</v>
      </c>
      <c r="L4146" s="830"/>
      <c r="M4146" s="826">
        <v>100000</v>
      </c>
      <c r="N4146" s="830"/>
      <c r="O4146" s="830"/>
      <c r="P4146" s="830"/>
      <c r="Q4146" s="830"/>
      <c r="R4146" s="1068"/>
      <c r="S4146" s="820"/>
      <c r="T4146" s="1104"/>
    </row>
    <row r="4147" spans="1:20" ht="14.65" customHeight="1" x14ac:dyDescent="0.25">
      <c r="A4147" s="858" t="s">
        <v>132</v>
      </c>
      <c r="B4147" s="812" t="s">
        <v>13</v>
      </c>
      <c r="C4147" s="822" t="s">
        <v>14</v>
      </c>
      <c r="D4147" s="829" t="s">
        <v>133</v>
      </c>
      <c r="E4147" s="824">
        <v>0</v>
      </c>
      <c r="F4147" s="816">
        <v>23510200</v>
      </c>
      <c r="G4147" s="817" t="s">
        <v>266</v>
      </c>
      <c r="H4147" s="1006"/>
      <c r="I4147" s="1006">
        <v>8000000</v>
      </c>
      <c r="J4147" s="1006"/>
      <c r="K4147" s="1006">
        <f t="shared" si="439"/>
        <v>8000000</v>
      </c>
      <c r="L4147" s="830"/>
      <c r="M4147" s="826">
        <v>8000000</v>
      </c>
      <c r="N4147" s="830"/>
      <c r="O4147" s="830"/>
      <c r="P4147" s="830"/>
      <c r="Q4147" s="830"/>
      <c r="R4147" s="1068"/>
      <c r="S4147" s="820"/>
      <c r="T4147" s="1104"/>
    </row>
    <row r="4148" spans="1:20" ht="14.65" customHeight="1" x14ac:dyDescent="0.25">
      <c r="A4148" s="858" t="s">
        <v>132</v>
      </c>
      <c r="B4148" s="812" t="s">
        <v>15</v>
      </c>
      <c r="C4148" s="822" t="s">
        <v>436</v>
      </c>
      <c r="D4148" s="829" t="s">
        <v>133</v>
      </c>
      <c r="E4148" s="907">
        <v>0</v>
      </c>
      <c r="F4148" s="816">
        <v>23510200</v>
      </c>
      <c r="G4148" s="817" t="s">
        <v>266</v>
      </c>
      <c r="H4148" s="1006"/>
      <c r="I4148" s="1006">
        <v>500000</v>
      </c>
      <c r="J4148" s="1006"/>
      <c r="K4148" s="1006">
        <f t="shared" si="439"/>
        <v>500000</v>
      </c>
      <c r="L4148" s="830"/>
      <c r="M4148" s="826">
        <v>500000</v>
      </c>
      <c r="N4148" s="830"/>
      <c r="O4148" s="830"/>
      <c r="P4148" s="830"/>
      <c r="Q4148" s="830"/>
      <c r="R4148" s="1068"/>
      <c r="S4148" s="820"/>
      <c r="T4148" s="1104"/>
    </row>
    <row r="4149" spans="1:20" ht="14.65" customHeight="1" x14ac:dyDescent="0.25">
      <c r="A4149" s="858" t="s">
        <v>132</v>
      </c>
      <c r="B4149" s="812" t="s">
        <v>17</v>
      </c>
      <c r="C4149" s="822" t="s">
        <v>18</v>
      </c>
      <c r="D4149" s="829" t="s">
        <v>133</v>
      </c>
      <c r="E4149" s="907">
        <v>0</v>
      </c>
      <c r="F4149" s="816">
        <v>23510200</v>
      </c>
      <c r="G4149" s="817" t="s">
        <v>266</v>
      </c>
      <c r="H4149" s="1006"/>
      <c r="I4149" s="1006">
        <v>400000</v>
      </c>
      <c r="J4149" s="1006"/>
      <c r="K4149" s="1006">
        <f t="shared" si="439"/>
        <v>400000</v>
      </c>
      <c r="L4149" s="830"/>
      <c r="M4149" s="826">
        <v>400000</v>
      </c>
      <c r="N4149" s="830"/>
      <c r="O4149" s="830"/>
      <c r="P4149" s="830"/>
      <c r="Q4149" s="830"/>
      <c r="R4149" s="1068"/>
      <c r="S4149" s="820"/>
      <c r="T4149" s="1104"/>
    </row>
    <row r="4150" spans="1:20" ht="14.65" customHeight="1" x14ac:dyDescent="0.25">
      <c r="A4150" s="858" t="s">
        <v>132</v>
      </c>
      <c r="B4150" s="812" t="s">
        <v>37</v>
      </c>
      <c r="C4150" s="822" t="s">
        <v>38</v>
      </c>
      <c r="D4150" s="829" t="s">
        <v>133</v>
      </c>
      <c r="E4150" s="907">
        <v>0</v>
      </c>
      <c r="F4150" s="816">
        <v>23510200</v>
      </c>
      <c r="G4150" s="817" t="s">
        <v>266</v>
      </c>
      <c r="H4150" s="1006"/>
      <c r="I4150" s="1006">
        <v>320000</v>
      </c>
      <c r="J4150" s="1006"/>
      <c r="K4150" s="1006">
        <f t="shared" si="439"/>
        <v>320000</v>
      </c>
      <c r="L4150" s="830"/>
      <c r="M4150" s="826">
        <v>320000</v>
      </c>
      <c r="N4150" s="830"/>
      <c r="O4150" s="830"/>
      <c r="P4150" s="830"/>
      <c r="Q4150" s="830"/>
      <c r="R4150" s="1068"/>
      <c r="S4150" s="820"/>
      <c r="T4150" s="1104"/>
    </row>
    <row r="4151" spans="1:20" ht="14.65" customHeight="1" x14ac:dyDescent="0.25">
      <c r="A4151" s="858" t="s">
        <v>132</v>
      </c>
      <c r="B4151" s="812" t="s">
        <v>19</v>
      </c>
      <c r="C4151" s="822" t="s">
        <v>20</v>
      </c>
      <c r="D4151" s="829" t="s">
        <v>133</v>
      </c>
      <c r="E4151" s="907">
        <v>0</v>
      </c>
      <c r="F4151" s="816">
        <v>23510200</v>
      </c>
      <c r="G4151" s="817" t="s">
        <v>266</v>
      </c>
      <c r="H4151" s="1006"/>
      <c r="I4151" s="1006">
        <v>30000</v>
      </c>
      <c r="J4151" s="1006"/>
      <c r="K4151" s="1006">
        <f t="shared" si="439"/>
        <v>30000</v>
      </c>
      <c r="L4151" s="830"/>
      <c r="M4151" s="826">
        <v>30000</v>
      </c>
      <c r="N4151" s="830"/>
      <c r="O4151" s="830"/>
      <c r="P4151" s="830"/>
      <c r="Q4151" s="830"/>
      <c r="R4151" s="1068"/>
      <c r="S4151" s="820"/>
      <c r="T4151" s="1104"/>
    </row>
    <row r="4152" spans="1:20" s="831" customFormat="1" ht="14.65" customHeight="1" x14ac:dyDescent="0.25">
      <c r="A4152" s="858" t="s">
        <v>132</v>
      </c>
      <c r="B4152" s="812" t="s">
        <v>81</v>
      </c>
      <c r="C4152" s="822" t="s">
        <v>82</v>
      </c>
      <c r="D4152" s="829" t="s">
        <v>133</v>
      </c>
      <c r="E4152" s="907">
        <v>0</v>
      </c>
      <c r="F4152" s="816">
        <v>23510200</v>
      </c>
      <c r="G4152" s="817" t="s">
        <v>266</v>
      </c>
      <c r="H4152" s="1006"/>
      <c r="I4152" s="1006">
        <v>5000000</v>
      </c>
      <c r="J4152" s="1006"/>
      <c r="K4152" s="1006">
        <f t="shared" si="439"/>
        <v>5000000</v>
      </c>
      <c r="L4152" s="830"/>
      <c r="M4152" s="826">
        <v>5000000</v>
      </c>
      <c r="N4152" s="830"/>
      <c r="O4152" s="830"/>
      <c r="P4152" s="830"/>
      <c r="Q4152" s="830"/>
      <c r="R4152" s="1068"/>
      <c r="S4152" s="820"/>
      <c r="T4152" s="1105"/>
    </row>
    <row r="4153" spans="1:20" ht="14.65" customHeight="1" x14ac:dyDescent="0.25">
      <c r="A4153" s="858" t="s">
        <v>132</v>
      </c>
      <c r="B4153" s="860"/>
      <c r="C4153" s="833" t="s">
        <v>312</v>
      </c>
      <c r="D4153" s="861"/>
      <c r="E4153" s="862"/>
      <c r="F4153" s="863"/>
      <c r="G4153" s="916"/>
      <c r="H4153" s="992">
        <v>875000</v>
      </c>
      <c r="I4153" s="992">
        <f>SUM(I4136:I4152)</f>
        <v>58000000</v>
      </c>
      <c r="J4153" s="992">
        <v>875000</v>
      </c>
      <c r="K4153" s="992">
        <f>SUM(K4136:K4152)</f>
        <v>58000000</v>
      </c>
      <c r="L4153" s="837"/>
      <c r="M4153" s="838">
        <f>SUM(M4136:M4152)</f>
        <v>58000000</v>
      </c>
      <c r="N4153" s="837"/>
      <c r="O4153" s="959">
        <f>SUM(O4136:O4152)</f>
        <v>1000000</v>
      </c>
      <c r="P4153" s="959">
        <f>SUM(P4136:P4152)</f>
        <v>375000</v>
      </c>
      <c r="Q4153" s="959">
        <f>SUM(Q4136:Q4152)</f>
        <v>1375000</v>
      </c>
      <c r="R4153" s="1093">
        <f t="shared" si="440"/>
        <v>56625000</v>
      </c>
      <c r="S4153" s="840"/>
      <c r="T4153" s="1106"/>
    </row>
    <row r="4154" spans="1:20" s="828" customFormat="1" x14ac:dyDescent="0.25">
      <c r="B4154" s="656"/>
      <c r="C4154" s="1058"/>
      <c r="D4154" s="888"/>
      <c r="E4154" s="902"/>
      <c r="F4154" s="888"/>
      <c r="G4154" s="903"/>
      <c r="H4154" s="924"/>
      <c r="I4154" s="924"/>
      <c r="J4154" s="924"/>
      <c r="K4154" s="924"/>
      <c r="L4154" s="771"/>
      <c r="M4154" s="771"/>
      <c r="N4154" s="771"/>
      <c r="O4154" s="771"/>
      <c r="P4154" s="771"/>
      <c r="Q4154" s="771"/>
      <c r="R4154" s="1075"/>
      <c r="S4154" s="904"/>
    </row>
    <row r="4155" spans="1:20" s="828" customFormat="1" x14ac:dyDescent="0.25">
      <c r="B4155" s="656"/>
      <c r="C4155" s="1058"/>
      <c r="D4155" s="888"/>
      <c r="E4155" s="902"/>
      <c r="F4155" s="888"/>
      <c r="G4155" s="903"/>
      <c r="H4155" s="924"/>
      <c r="I4155" s="924"/>
      <c r="J4155" s="924"/>
      <c r="K4155" s="924"/>
      <c r="L4155" s="771"/>
      <c r="M4155" s="771"/>
      <c r="N4155" s="771"/>
      <c r="O4155" s="771"/>
      <c r="P4155" s="771"/>
      <c r="Q4155" s="771"/>
      <c r="R4155" s="1075"/>
      <c r="S4155" s="904"/>
    </row>
    <row r="4156" spans="1:20" s="828" customFormat="1" x14ac:dyDescent="0.25">
      <c r="B4156" s="656"/>
      <c r="C4156" s="1058"/>
      <c r="D4156" s="888"/>
      <c r="E4156" s="902"/>
      <c r="F4156" s="888"/>
      <c r="G4156" s="903"/>
      <c r="H4156" s="924"/>
      <c r="I4156" s="924"/>
      <c r="J4156" s="924"/>
      <c r="K4156" s="924"/>
      <c r="L4156" s="771"/>
      <c r="M4156" s="771"/>
      <c r="N4156" s="771"/>
      <c r="O4156" s="771"/>
      <c r="P4156" s="771"/>
      <c r="Q4156" s="771"/>
      <c r="R4156" s="1075"/>
      <c r="S4156" s="904"/>
    </row>
    <row r="4157" spans="1:20" s="828" customFormat="1" x14ac:dyDescent="0.25">
      <c r="B4157" s="656"/>
      <c r="C4157" s="1058"/>
      <c r="D4157" s="888"/>
      <c r="E4157" s="902"/>
      <c r="F4157" s="888"/>
      <c r="G4157" s="903"/>
      <c r="H4157" s="924"/>
      <c r="I4157" s="924"/>
      <c r="J4157" s="924"/>
      <c r="K4157" s="924"/>
      <c r="L4157" s="771"/>
      <c r="M4157" s="771"/>
      <c r="N4157" s="771"/>
      <c r="O4157" s="771"/>
      <c r="P4157" s="771"/>
      <c r="Q4157" s="771"/>
      <c r="R4157" s="1075"/>
      <c r="S4157" s="904"/>
    </row>
    <row r="4158" spans="1:20" s="828" customFormat="1" x14ac:dyDescent="0.25">
      <c r="B4158" s="656"/>
      <c r="C4158" s="1058"/>
      <c r="D4158" s="888"/>
      <c r="E4158" s="902"/>
      <c r="F4158" s="888"/>
      <c r="G4158" s="903"/>
      <c r="H4158" s="924"/>
      <c r="I4158" s="924"/>
      <c r="J4158" s="924"/>
      <c r="K4158" s="924"/>
      <c r="L4158" s="771"/>
      <c r="M4158" s="771"/>
      <c r="N4158" s="771"/>
      <c r="O4158" s="771"/>
      <c r="P4158" s="771"/>
      <c r="Q4158" s="771"/>
      <c r="R4158" s="1075"/>
      <c r="S4158" s="904"/>
    </row>
    <row r="4159" spans="1:20" s="828" customFormat="1" x14ac:dyDescent="0.25">
      <c r="B4159" s="656"/>
      <c r="C4159" s="1058"/>
      <c r="D4159" s="888"/>
      <c r="E4159" s="902"/>
      <c r="F4159" s="888"/>
      <c r="G4159" s="903"/>
      <c r="H4159" s="924"/>
      <c r="I4159" s="924"/>
      <c r="J4159" s="924"/>
      <c r="K4159" s="924"/>
      <c r="L4159" s="771"/>
      <c r="M4159" s="771"/>
      <c r="N4159" s="771"/>
      <c r="O4159" s="771"/>
      <c r="P4159" s="771"/>
      <c r="Q4159" s="771"/>
      <c r="R4159" s="1075"/>
      <c r="S4159" s="904"/>
    </row>
    <row r="4160" spans="1:20" s="828" customFormat="1" x14ac:dyDescent="0.25">
      <c r="B4160" s="656"/>
      <c r="C4160" s="1058"/>
      <c r="D4160" s="888"/>
      <c r="E4160" s="902"/>
      <c r="F4160" s="888"/>
      <c r="G4160" s="903"/>
      <c r="H4160" s="924"/>
      <c r="I4160" s="924"/>
      <c r="J4160" s="924"/>
      <c r="K4160" s="924"/>
      <c r="L4160" s="771"/>
      <c r="M4160" s="771"/>
      <c r="N4160" s="771"/>
      <c r="O4160" s="771"/>
      <c r="P4160" s="771"/>
      <c r="Q4160" s="771"/>
      <c r="R4160" s="1075"/>
      <c r="S4160" s="904"/>
    </row>
    <row r="4161" spans="1:20" s="828" customFormat="1" x14ac:dyDescent="0.25">
      <c r="B4161" s="656"/>
      <c r="C4161" s="1058"/>
      <c r="D4161" s="888"/>
      <c r="E4161" s="902"/>
      <c r="F4161" s="888"/>
      <c r="G4161" s="903"/>
      <c r="H4161" s="924"/>
      <c r="I4161" s="924"/>
      <c r="J4161" s="924"/>
      <c r="K4161" s="924"/>
      <c r="L4161" s="771"/>
      <c r="M4161" s="771"/>
      <c r="N4161" s="771"/>
      <c r="O4161" s="771"/>
      <c r="P4161" s="771"/>
      <c r="Q4161" s="771"/>
      <c r="R4161" s="1075"/>
      <c r="S4161" s="904"/>
    </row>
    <row r="4162" spans="1:20" s="828" customFormat="1" x14ac:dyDescent="0.25">
      <c r="B4162" s="656"/>
      <c r="C4162" s="1058"/>
      <c r="D4162" s="888"/>
      <c r="E4162" s="902"/>
      <c r="F4162" s="888"/>
      <c r="G4162" s="903"/>
      <c r="H4162" s="924"/>
      <c r="I4162" s="924"/>
      <c r="J4162" s="924"/>
      <c r="K4162" s="924"/>
      <c r="L4162" s="771"/>
      <c r="M4162" s="771"/>
      <c r="N4162" s="771"/>
      <c r="O4162" s="771"/>
      <c r="P4162" s="771"/>
      <c r="Q4162" s="771"/>
      <c r="R4162" s="1075"/>
      <c r="S4162" s="904"/>
    </row>
    <row r="4163" spans="1:20" s="828" customFormat="1" x14ac:dyDescent="0.25">
      <c r="B4163" s="656"/>
      <c r="C4163" s="1058"/>
      <c r="D4163" s="888"/>
      <c r="E4163" s="902"/>
      <c r="F4163" s="888"/>
      <c r="G4163" s="903"/>
      <c r="H4163" s="924"/>
      <c r="I4163" s="924"/>
      <c r="J4163" s="924"/>
      <c r="K4163" s="924"/>
      <c r="L4163" s="771"/>
      <c r="M4163" s="771"/>
      <c r="N4163" s="771"/>
      <c r="O4163" s="771"/>
      <c r="P4163" s="771"/>
      <c r="Q4163" s="771"/>
      <c r="R4163" s="1075"/>
      <c r="S4163" s="904"/>
    </row>
    <row r="4164" spans="1:20" s="828" customFormat="1" x14ac:dyDescent="0.25">
      <c r="B4164" s="656"/>
      <c r="C4164" s="1058"/>
      <c r="D4164" s="888"/>
      <c r="E4164" s="902"/>
      <c r="F4164" s="888"/>
      <c r="G4164" s="903"/>
      <c r="H4164" s="924"/>
      <c r="I4164" s="924"/>
      <c r="J4164" s="924"/>
      <c r="K4164" s="924"/>
      <c r="L4164" s="771"/>
      <c r="M4164" s="771"/>
      <c r="N4164" s="771"/>
      <c r="O4164" s="771"/>
      <c r="P4164" s="771"/>
      <c r="Q4164" s="771"/>
      <c r="R4164" s="1075"/>
      <c r="S4164" s="904"/>
    </row>
    <row r="4165" spans="1:20" s="828" customFormat="1" x14ac:dyDescent="0.25">
      <c r="B4165" s="656"/>
      <c r="C4165" s="1058"/>
      <c r="D4165" s="888"/>
      <c r="E4165" s="902"/>
      <c r="F4165" s="888"/>
      <c r="G4165" s="903"/>
      <c r="H4165" s="924"/>
      <c r="I4165" s="924"/>
      <c r="J4165" s="924"/>
      <c r="K4165" s="924"/>
      <c r="L4165" s="771"/>
      <c r="M4165" s="771"/>
      <c r="N4165" s="771"/>
      <c r="O4165" s="771"/>
      <c r="P4165" s="771"/>
      <c r="Q4165" s="771"/>
      <c r="R4165" s="1075"/>
      <c r="S4165" s="904"/>
    </row>
    <row r="4166" spans="1:20" s="828" customFormat="1" x14ac:dyDescent="0.25">
      <c r="B4166" s="656"/>
      <c r="C4166" s="1058"/>
      <c r="D4166" s="888"/>
      <c r="E4166" s="902"/>
      <c r="F4166" s="888"/>
      <c r="G4166" s="903"/>
      <c r="H4166" s="924"/>
      <c r="I4166" s="924"/>
      <c r="J4166" s="924"/>
      <c r="K4166" s="924"/>
      <c r="L4166" s="771"/>
      <c r="M4166" s="771"/>
      <c r="N4166" s="771"/>
      <c r="O4166" s="771"/>
      <c r="P4166" s="771"/>
      <c r="Q4166" s="771"/>
      <c r="R4166" s="1075"/>
      <c r="S4166" s="904"/>
    </row>
    <row r="4167" spans="1:20" x14ac:dyDescent="0.25">
      <c r="B4167" s="1238" t="s">
        <v>2129</v>
      </c>
      <c r="C4167" s="1238"/>
      <c r="D4167" s="1238"/>
      <c r="E4167" s="1238"/>
      <c r="F4167" s="1238"/>
      <c r="G4167" s="1238"/>
      <c r="H4167" s="1238"/>
      <c r="I4167" s="1238"/>
      <c r="J4167" s="1238"/>
      <c r="K4167" s="1238"/>
      <c r="L4167" s="1238"/>
      <c r="M4167" s="1238"/>
      <c r="N4167" s="1238"/>
      <c r="O4167" s="1238"/>
      <c r="P4167" s="1238"/>
      <c r="Q4167" s="1238"/>
      <c r="R4167" s="1238"/>
      <c r="S4167" s="1238"/>
    </row>
    <row r="4168" spans="1:20" x14ac:dyDescent="0.25">
      <c r="B4168" s="881" t="s">
        <v>1653</v>
      </c>
      <c r="C4168" s="882"/>
      <c r="D4168" s="883"/>
      <c r="E4168" s="883"/>
      <c r="F4168" s="883"/>
      <c r="G4168" s="883"/>
      <c r="H4168" s="884"/>
      <c r="I4168" s="884"/>
      <c r="J4168" s="884"/>
      <c r="K4168" s="884"/>
      <c r="L4168" s="884"/>
      <c r="M4168" s="885"/>
      <c r="N4168" s="884"/>
      <c r="O4168" s="884"/>
      <c r="P4168" s="884"/>
      <c r="Q4168" s="884"/>
      <c r="R4168" s="1074"/>
      <c r="S4168" s="886"/>
    </row>
    <row r="4169" spans="1:20" s="802" customFormat="1" ht="25.9" customHeight="1" x14ac:dyDescent="0.25">
      <c r="B4169" s="1234" t="s">
        <v>970</v>
      </c>
      <c r="C4169" s="1239" t="s">
        <v>938</v>
      </c>
      <c r="D4169" s="1236" t="s">
        <v>1024</v>
      </c>
      <c r="E4169" s="1230" t="s">
        <v>1025</v>
      </c>
      <c r="F4169" s="1236" t="s">
        <v>1026</v>
      </c>
      <c r="G4169" s="1232" t="s">
        <v>1027</v>
      </c>
      <c r="H4169" s="803" t="s">
        <v>1862</v>
      </c>
      <c r="I4169" s="804" t="s">
        <v>1833</v>
      </c>
      <c r="J4169" s="803" t="s">
        <v>1862</v>
      </c>
      <c r="K4169" s="1228" t="s">
        <v>1948</v>
      </c>
      <c r="L4169" s="1228" t="s">
        <v>1947</v>
      </c>
      <c r="M4169" s="805" t="s">
        <v>1818</v>
      </c>
      <c r="N4169" s="1228" t="s">
        <v>1819</v>
      </c>
      <c r="O4169" s="806" t="s">
        <v>2115</v>
      </c>
      <c r="P4169" s="1090" t="s">
        <v>2135</v>
      </c>
      <c r="Q4169" s="1090" t="s">
        <v>2136</v>
      </c>
      <c r="R4169" s="1065" t="s">
        <v>2132</v>
      </c>
      <c r="S4169" s="807" t="s">
        <v>1850</v>
      </c>
      <c r="T4169" s="1110" t="s">
        <v>1028</v>
      </c>
    </row>
    <row r="4170" spans="1:20" s="802" customFormat="1" ht="10.9" customHeight="1" x14ac:dyDescent="0.25">
      <c r="B4170" s="1235"/>
      <c r="C4170" s="1240"/>
      <c r="D4170" s="1237"/>
      <c r="E4170" s="1231"/>
      <c r="F4170" s="1237"/>
      <c r="G4170" s="1233"/>
      <c r="H4170" s="808"/>
      <c r="I4170" s="808" t="s">
        <v>939</v>
      </c>
      <c r="J4170" s="808"/>
      <c r="K4170" s="1229"/>
      <c r="L4170" s="1229"/>
      <c r="M4170" s="809" t="s">
        <v>939</v>
      </c>
      <c r="N4170" s="1229"/>
      <c r="O4170" s="808" t="s">
        <v>939</v>
      </c>
      <c r="P4170" s="808" t="s">
        <v>939</v>
      </c>
      <c r="Q4170" s="808" t="s">
        <v>939</v>
      </c>
      <c r="R4170" s="1144" t="s">
        <v>939</v>
      </c>
      <c r="S4170" s="1145"/>
      <c r="T4170" s="1102"/>
    </row>
    <row r="4171" spans="1:20" s="828" customFormat="1" ht="13.9" customHeight="1" x14ac:dyDescent="0.25">
      <c r="A4171" s="858" t="s">
        <v>132</v>
      </c>
      <c r="B4171" s="1039" t="s">
        <v>325</v>
      </c>
      <c r="C4171" s="975" t="s">
        <v>507</v>
      </c>
      <c r="D4171" s="974" t="s">
        <v>133</v>
      </c>
      <c r="E4171" s="1040">
        <v>0</v>
      </c>
      <c r="F4171" s="974" t="s">
        <v>27</v>
      </c>
      <c r="G4171" s="976" t="s">
        <v>235</v>
      </c>
      <c r="H4171" s="1041"/>
      <c r="I4171" s="1041">
        <v>100000000</v>
      </c>
      <c r="J4171" s="1041"/>
      <c r="K4171" s="1006">
        <f t="shared" ref="K4171:K4178" si="441">M4171-L4171</f>
        <v>0</v>
      </c>
      <c r="L4171" s="977">
        <v>30000000</v>
      </c>
      <c r="M4171" s="977">
        <v>30000000</v>
      </c>
      <c r="N4171" s="977">
        <v>30000000</v>
      </c>
      <c r="O4171" s="871"/>
      <c r="P4171" s="871"/>
      <c r="Q4171" s="871"/>
      <c r="R4171" s="1099"/>
      <c r="S4171" s="978" t="s">
        <v>1963</v>
      </c>
      <c r="T4171" s="1154"/>
    </row>
    <row r="4172" spans="1:20" s="828" customFormat="1" ht="13.9" customHeight="1" x14ac:dyDescent="0.25">
      <c r="A4172" s="858" t="s">
        <v>132</v>
      </c>
      <c r="B4172" s="890" t="s">
        <v>332</v>
      </c>
      <c r="C4172" s="822" t="s">
        <v>333</v>
      </c>
      <c r="D4172" s="823" t="s">
        <v>133</v>
      </c>
      <c r="E4172" s="907">
        <v>0</v>
      </c>
      <c r="F4172" s="823" t="s">
        <v>27</v>
      </c>
      <c r="G4172" s="896" t="s">
        <v>235</v>
      </c>
      <c r="H4172" s="921"/>
      <c r="I4172" s="921">
        <v>20000000</v>
      </c>
      <c r="J4172" s="921"/>
      <c r="K4172" s="1006">
        <f t="shared" si="441"/>
        <v>0</v>
      </c>
      <c r="L4172" s="871">
        <v>10000000</v>
      </c>
      <c r="M4172" s="871">
        <v>10000000</v>
      </c>
      <c r="N4172" s="871">
        <v>10000000</v>
      </c>
      <c r="O4172" s="871"/>
      <c r="P4172" s="871"/>
      <c r="Q4172" s="871"/>
      <c r="R4172" s="1068"/>
      <c r="S4172" s="827" t="s">
        <v>1996</v>
      </c>
      <c r="T4172" s="1155"/>
    </row>
    <row r="4173" spans="1:20" s="828" customFormat="1" ht="13.9" customHeight="1" x14ac:dyDescent="0.25">
      <c r="A4173" s="858" t="s">
        <v>132</v>
      </c>
      <c r="B4173" s="890" t="s">
        <v>350</v>
      </c>
      <c r="C4173" s="822" t="s">
        <v>743</v>
      </c>
      <c r="D4173" s="823" t="s">
        <v>133</v>
      </c>
      <c r="E4173" s="907">
        <v>0</v>
      </c>
      <c r="F4173" s="823" t="s">
        <v>27</v>
      </c>
      <c r="G4173" s="896" t="s">
        <v>235</v>
      </c>
      <c r="H4173" s="921"/>
      <c r="I4173" s="921">
        <v>10000000</v>
      </c>
      <c r="J4173" s="921"/>
      <c r="K4173" s="1006">
        <f t="shared" si="441"/>
        <v>10000000</v>
      </c>
      <c r="L4173" s="871"/>
      <c r="M4173" s="871">
        <v>10000000</v>
      </c>
      <c r="N4173" s="871"/>
      <c r="O4173" s="871"/>
      <c r="P4173" s="871"/>
      <c r="Q4173" s="871"/>
      <c r="R4173" s="1068"/>
      <c r="S4173" s="827"/>
      <c r="T4173" s="1120"/>
    </row>
    <row r="4174" spans="1:20" s="828" customFormat="1" ht="13.9" customHeight="1" x14ac:dyDescent="0.25">
      <c r="A4174" s="858" t="s">
        <v>132</v>
      </c>
      <c r="B4174" s="890" t="s">
        <v>483</v>
      </c>
      <c r="C4174" s="822" t="s">
        <v>1066</v>
      </c>
      <c r="D4174" s="823" t="s">
        <v>133</v>
      </c>
      <c r="E4174" s="907">
        <v>0</v>
      </c>
      <c r="F4174" s="823" t="s">
        <v>27</v>
      </c>
      <c r="G4174" s="896" t="s">
        <v>235</v>
      </c>
      <c r="H4174" s="921"/>
      <c r="I4174" s="921">
        <v>3000000</v>
      </c>
      <c r="J4174" s="921"/>
      <c r="K4174" s="1006">
        <f t="shared" si="441"/>
        <v>20000000</v>
      </c>
      <c r="L4174" s="871"/>
      <c r="M4174" s="871">
        <v>20000000</v>
      </c>
      <c r="N4174" s="871"/>
      <c r="O4174" s="871"/>
      <c r="P4174" s="871"/>
      <c r="Q4174" s="871"/>
      <c r="R4174" s="1068"/>
      <c r="S4174" s="827"/>
      <c r="T4174" s="1120"/>
    </row>
    <row r="4175" spans="1:20" s="828" customFormat="1" ht="13.9" customHeight="1" x14ac:dyDescent="0.25">
      <c r="A4175" s="858" t="s">
        <v>132</v>
      </c>
      <c r="B4175" s="890" t="s">
        <v>158</v>
      </c>
      <c r="C4175" s="822" t="s">
        <v>366</v>
      </c>
      <c r="D4175" s="823" t="s">
        <v>133</v>
      </c>
      <c r="E4175" s="907">
        <v>0</v>
      </c>
      <c r="F4175" s="823" t="s">
        <v>27</v>
      </c>
      <c r="G4175" s="896" t="s">
        <v>235</v>
      </c>
      <c r="H4175" s="921"/>
      <c r="I4175" s="921">
        <v>3000000</v>
      </c>
      <c r="J4175" s="921"/>
      <c r="K4175" s="1006">
        <f t="shared" si="441"/>
        <v>10000000</v>
      </c>
      <c r="L4175" s="871"/>
      <c r="M4175" s="871">
        <v>10000000</v>
      </c>
      <c r="N4175" s="871"/>
      <c r="O4175" s="871"/>
      <c r="P4175" s="871"/>
      <c r="Q4175" s="871"/>
      <c r="R4175" s="1068"/>
      <c r="S4175" s="1156"/>
      <c r="T4175" s="1120"/>
    </row>
    <row r="4176" spans="1:20" s="842" customFormat="1" ht="13.9" customHeight="1" x14ac:dyDescent="0.25">
      <c r="A4176" s="858" t="s">
        <v>132</v>
      </c>
      <c r="B4176" s="890" t="s">
        <v>206</v>
      </c>
      <c r="C4176" s="822" t="s">
        <v>1857</v>
      </c>
      <c r="D4176" s="823" t="s">
        <v>133</v>
      </c>
      <c r="E4176" s="907">
        <v>0</v>
      </c>
      <c r="F4176" s="823" t="s">
        <v>27</v>
      </c>
      <c r="G4176" s="896" t="s">
        <v>235</v>
      </c>
      <c r="H4176" s="921"/>
      <c r="I4176" s="921">
        <v>8000000</v>
      </c>
      <c r="J4176" s="921"/>
      <c r="K4176" s="1006">
        <f t="shared" si="441"/>
        <v>5000000</v>
      </c>
      <c r="L4176" s="871"/>
      <c r="M4176" s="871">
        <v>5000000</v>
      </c>
      <c r="N4176" s="871"/>
      <c r="O4176" s="871"/>
      <c r="P4176" s="871"/>
      <c r="Q4176" s="871"/>
      <c r="R4176" s="1068"/>
      <c r="S4176" s="827"/>
      <c r="T4176" s="1157"/>
    </row>
    <row r="4177" spans="1:20" s="828" customFormat="1" ht="13.9" customHeight="1" x14ac:dyDescent="0.25">
      <c r="A4177" s="858" t="s">
        <v>132</v>
      </c>
      <c r="B4177" s="890" t="s">
        <v>207</v>
      </c>
      <c r="C4177" s="822" t="s">
        <v>220</v>
      </c>
      <c r="D4177" s="823" t="s">
        <v>133</v>
      </c>
      <c r="E4177" s="907">
        <v>0</v>
      </c>
      <c r="F4177" s="823" t="s">
        <v>27</v>
      </c>
      <c r="G4177" s="896" t="s">
        <v>235</v>
      </c>
      <c r="H4177" s="921"/>
      <c r="I4177" s="921">
        <v>10000000</v>
      </c>
      <c r="J4177" s="921"/>
      <c r="K4177" s="1006">
        <f t="shared" si="441"/>
        <v>5000000</v>
      </c>
      <c r="L4177" s="871"/>
      <c r="M4177" s="871">
        <v>5000000</v>
      </c>
      <c r="N4177" s="871"/>
      <c r="O4177" s="871"/>
      <c r="P4177" s="871"/>
      <c r="Q4177" s="871"/>
      <c r="R4177" s="1068"/>
      <c r="S4177" s="827"/>
      <c r="T4177" s="1120"/>
    </row>
    <row r="4178" spans="1:20" s="828" customFormat="1" ht="13.9" customHeight="1" x14ac:dyDescent="0.25">
      <c r="A4178" s="858" t="s">
        <v>132</v>
      </c>
      <c r="B4178" s="890" t="s">
        <v>453</v>
      </c>
      <c r="C4178" s="822" t="s">
        <v>678</v>
      </c>
      <c r="D4178" s="823" t="s">
        <v>133</v>
      </c>
      <c r="E4178" s="907">
        <v>0</v>
      </c>
      <c r="F4178" s="823" t="s">
        <v>27</v>
      </c>
      <c r="G4178" s="896" t="s">
        <v>235</v>
      </c>
      <c r="H4178" s="921">
        <v>6320800</v>
      </c>
      <c r="I4178" s="921">
        <v>7000000</v>
      </c>
      <c r="J4178" s="921">
        <v>6320800</v>
      </c>
      <c r="K4178" s="1006">
        <f t="shared" si="441"/>
        <v>20000000</v>
      </c>
      <c r="L4178" s="871"/>
      <c r="M4178" s="871">
        <v>20000000</v>
      </c>
      <c r="N4178" s="871"/>
      <c r="O4178" s="871">
        <v>6320800</v>
      </c>
      <c r="P4178" s="871">
        <f>Q4178-O4178</f>
        <v>0</v>
      </c>
      <c r="Q4178" s="871">
        <v>6320800</v>
      </c>
      <c r="R4178" s="1068">
        <f t="shared" ref="R4178:R4179" si="442">M4178-Q4178</f>
        <v>13679200</v>
      </c>
      <c r="S4178" s="827"/>
      <c r="T4178" s="1120" t="s">
        <v>2199</v>
      </c>
    </row>
    <row r="4179" spans="1:20" s="828" customFormat="1" ht="13.9" customHeight="1" x14ac:dyDescent="0.25">
      <c r="A4179" s="858" t="s">
        <v>132</v>
      </c>
      <c r="B4179" s="887"/>
      <c r="C4179" s="833" t="s">
        <v>26</v>
      </c>
      <c r="D4179" s="887"/>
      <c r="E4179" s="897"/>
      <c r="F4179" s="887"/>
      <c r="G4179" s="898"/>
      <c r="H4179" s="988">
        <f t="shared" ref="H4179:O4179" si="443">SUM(H4171:H4178)</f>
        <v>6320800</v>
      </c>
      <c r="I4179" s="988">
        <f t="shared" si="443"/>
        <v>161000000</v>
      </c>
      <c r="J4179" s="988">
        <f t="shared" si="443"/>
        <v>6320800</v>
      </c>
      <c r="K4179" s="1007">
        <f t="shared" si="443"/>
        <v>70000000</v>
      </c>
      <c r="L4179" s="988">
        <f t="shared" si="443"/>
        <v>40000000</v>
      </c>
      <c r="M4179" s="988">
        <f t="shared" si="443"/>
        <v>110000000</v>
      </c>
      <c r="N4179" s="988">
        <f t="shared" si="443"/>
        <v>40000000</v>
      </c>
      <c r="O4179" s="1021">
        <f t="shared" si="443"/>
        <v>6320800</v>
      </c>
      <c r="P4179" s="1021"/>
      <c r="Q4179" s="1021">
        <f>SUM(Q4173:Q4178)</f>
        <v>6320800</v>
      </c>
      <c r="R4179" s="1093">
        <f t="shared" si="442"/>
        <v>103679200</v>
      </c>
      <c r="S4179" s="908"/>
      <c r="T4179" s="1158"/>
    </row>
    <row r="4180" spans="1:20" s="828" customFormat="1" ht="13.9" customHeight="1" x14ac:dyDescent="0.25">
      <c r="A4180" s="858"/>
      <c r="B4180" s="888"/>
      <c r="C4180" s="842"/>
      <c r="D4180" s="888"/>
      <c r="E4180" s="902"/>
      <c r="F4180" s="888"/>
      <c r="G4180" s="903"/>
      <c r="H4180" s="915"/>
      <c r="I4180" s="915"/>
      <c r="J4180" s="915"/>
      <c r="K4180" s="915"/>
      <c r="L4180" s="915"/>
      <c r="M4180" s="915"/>
      <c r="N4180" s="915"/>
      <c r="O4180" s="915"/>
      <c r="P4180" s="915"/>
      <c r="Q4180" s="915"/>
      <c r="R4180" s="1078"/>
      <c r="S4180" s="904"/>
    </row>
    <row r="4181" spans="1:20" ht="13.9" customHeight="1" x14ac:dyDescent="0.25">
      <c r="B4181" s="1238" t="s">
        <v>2128</v>
      </c>
      <c r="C4181" s="1238"/>
      <c r="D4181" s="1238"/>
      <c r="E4181" s="1238"/>
      <c r="F4181" s="1238"/>
      <c r="G4181" s="1238"/>
      <c r="H4181" s="1238"/>
      <c r="I4181" s="1238"/>
      <c r="J4181" s="1238"/>
      <c r="K4181" s="1238"/>
      <c r="L4181" s="1238"/>
      <c r="M4181" s="1238"/>
      <c r="N4181" s="1238"/>
      <c r="O4181" s="1238"/>
      <c r="P4181" s="1238"/>
      <c r="Q4181" s="1238"/>
      <c r="R4181" s="1238"/>
      <c r="S4181" s="1238"/>
    </row>
    <row r="4182" spans="1:20" ht="13.9" customHeight="1" x14ac:dyDescent="0.25">
      <c r="B4182" s="881" t="s">
        <v>1654</v>
      </c>
      <c r="C4182" s="882"/>
      <c r="D4182" s="883"/>
      <c r="E4182" s="883"/>
      <c r="F4182" s="883"/>
      <c r="G4182" s="883"/>
      <c r="H4182" s="884"/>
      <c r="I4182" s="884"/>
      <c r="J4182" s="884"/>
      <c r="K4182" s="884"/>
      <c r="L4182" s="884"/>
      <c r="M4182" s="885"/>
      <c r="N4182" s="884"/>
      <c r="O4182" s="884"/>
      <c r="P4182" s="884"/>
      <c r="Q4182" s="884"/>
      <c r="R4182" s="1074"/>
      <c r="S4182" s="886"/>
    </row>
    <row r="4183" spans="1:20" s="802" customFormat="1" ht="25.9" customHeight="1" x14ac:dyDescent="0.25">
      <c r="B4183" s="1234" t="s">
        <v>970</v>
      </c>
      <c r="C4183" s="1239" t="s">
        <v>938</v>
      </c>
      <c r="D4183" s="1236" t="s">
        <v>1024</v>
      </c>
      <c r="E4183" s="1230" t="s">
        <v>1025</v>
      </c>
      <c r="F4183" s="1236" t="s">
        <v>1026</v>
      </c>
      <c r="G4183" s="1232" t="s">
        <v>1027</v>
      </c>
      <c r="H4183" s="803" t="s">
        <v>1862</v>
      </c>
      <c r="I4183" s="804" t="s">
        <v>1833</v>
      </c>
      <c r="J4183" s="803" t="s">
        <v>1862</v>
      </c>
      <c r="K4183" s="1228" t="s">
        <v>1948</v>
      </c>
      <c r="L4183" s="1228" t="s">
        <v>1947</v>
      </c>
      <c r="M4183" s="805" t="s">
        <v>1818</v>
      </c>
      <c r="N4183" s="1228" t="s">
        <v>1819</v>
      </c>
      <c r="O4183" s="806" t="s">
        <v>2115</v>
      </c>
      <c r="P4183" s="1090" t="s">
        <v>2135</v>
      </c>
      <c r="Q4183" s="1090" t="s">
        <v>2136</v>
      </c>
      <c r="R4183" s="1065" t="s">
        <v>2132</v>
      </c>
      <c r="S4183" s="807" t="s">
        <v>1850</v>
      </c>
      <c r="T4183" s="1110" t="s">
        <v>1028</v>
      </c>
    </row>
    <row r="4184" spans="1:20" s="802" customFormat="1" ht="11.45" customHeight="1" x14ac:dyDescent="0.25">
      <c r="B4184" s="1235"/>
      <c r="C4184" s="1240"/>
      <c r="D4184" s="1237"/>
      <c r="E4184" s="1231"/>
      <c r="F4184" s="1237"/>
      <c r="G4184" s="1233"/>
      <c r="H4184" s="808"/>
      <c r="I4184" s="808" t="s">
        <v>939</v>
      </c>
      <c r="J4184" s="808"/>
      <c r="K4184" s="1229"/>
      <c r="L4184" s="1229"/>
      <c r="M4184" s="809" t="s">
        <v>939</v>
      </c>
      <c r="N4184" s="1229"/>
      <c r="O4184" s="808" t="s">
        <v>939</v>
      </c>
      <c r="P4184" s="808" t="s">
        <v>939</v>
      </c>
      <c r="Q4184" s="808" t="s">
        <v>939</v>
      </c>
      <c r="R4184" s="1066" t="s">
        <v>939</v>
      </c>
      <c r="S4184" s="810"/>
      <c r="T4184" s="1102"/>
    </row>
    <row r="4185" spans="1:20" s="831" customFormat="1" ht="13.9" customHeight="1" x14ac:dyDescent="0.25">
      <c r="A4185" s="858" t="s">
        <v>139</v>
      </c>
      <c r="B4185" s="812" t="s">
        <v>24</v>
      </c>
      <c r="C4185" s="813" t="s">
        <v>290</v>
      </c>
      <c r="D4185" s="814" t="s">
        <v>1</v>
      </c>
      <c r="E4185" s="968">
        <v>0</v>
      </c>
      <c r="F4185" s="817" t="s">
        <v>972</v>
      </c>
      <c r="G4185" s="817" t="s">
        <v>266</v>
      </c>
      <c r="H4185" s="1007">
        <v>60319167</v>
      </c>
      <c r="I4185" s="1007">
        <v>147126000</v>
      </c>
      <c r="J4185" s="1007">
        <v>60319167</v>
      </c>
      <c r="K4185" s="1007">
        <f t="shared" ref="K4185:K4198" si="444">M4185-L4185</f>
        <v>138126000</v>
      </c>
      <c r="L4185" s="818">
        <v>12000000</v>
      </c>
      <c r="M4185" s="819">
        <v>150126000</v>
      </c>
      <c r="N4185" s="818">
        <v>20000000</v>
      </c>
      <c r="O4185" s="818">
        <v>72878919</v>
      </c>
      <c r="P4185" s="818">
        <f>Q4185-O4185</f>
        <v>36689343.579999998</v>
      </c>
      <c r="Q4185" s="818">
        <v>109568262.58</v>
      </c>
      <c r="R4185" s="1094">
        <f>M4185-Q4185</f>
        <v>40557737.420000002</v>
      </c>
      <c r="S4185" s="909"/>
      <c r="T4185" s="1159"/>
    </row>
    <row r="4186" spans="1:20" ht="13.9" customHeight="1" x14ac:dyDescent="0.25">
      <c r="A4186" s="858" t="s">
        <v>139</v>
      </c>
      <c r="B4186" s="825" t="s">
        <v>25</v>
      </c>
      <c r="C4186" s="822" t="s">
        <v>59</v>
      </c>
      <c r="D4186" s="814" t="s">
        <v>1799</v>
      </c>
      <c r="E4186" s="824">
        <v>0</v>
      </c>
      <c r="F4186" s="817" t="s">
        <v>972</v>
      </c>
      <c r="G4186" s="817" t="s">
        <v>266</v>
      </c>
      <c r="H4186" s="1006">
        <v>200000</v>
      </c>
      <c r="I4186" s="1006">
        <v>500000</v>
      </c>
      <c r="J4186" s="1006">
        <v>200000</v>
      </c>
      <c r="K4186" s="1006">
        <f t="shared" si="444"/>
        <v>500000</v>
      </c>
      <c r="L4186" s="830"/>
      <c r="M4186" s="826">
        <v>500000</v>
      </c>
      <c r="N4186" s="830"/>
      <c r="O4186" s="830"/>
      <c r="P4186" s="830">
        <f t="shared" ref="P4186:P4189" si="445">Q4186-O4186</f>
        <v>0</v>
      </c>
      <c r="Q4186" s="830"/>
      <c r="R4186" s="1068">
        <v>0</v>
      </c>
      <c r="S4186" s="820"/>
      <c r="T4186" s="1104"/>
    </row>
    <row r="4187" spans="1:20" ht="13.9" customHeight="1" x14ac:dyDescent="0.25">
      <c r="A4187" s="858" t="s">
        <v>139</v>
      </c>
      <c r="B4187" s="812" t="s">
        <v>67</v>
      </c>
      <c r="C4187" s="822" t="s">
        <v>92</v>
      </c>
      <c r="D4187" s="814" t="s">
        <v>1799</v>
      </c>
      <c r="E4187" s="907">
        <v>0</v>
      </c>
      <c r="F4187" s="817" t="s">
        <v>972</v>
      </c>
      <c r="G4187" s="817" t="s">
        <v>266</v>
      </c>
      <c r="H4187" s="1006"/>
      <c r="I4187" s="1006">
        <v>60000</v>
      </c>
      <c r="J4187" s="1006"/>
      <c r="K4187" s="1006">
        <f t="shared" si="444"/>
        <v>60000</v>
      </c>
      <c r="L4187" s="830"/>
      <c r="M4187" s="826">
        <v>60000</v>
      </c>
      <c r="N4187" s="830"/>
      <c r="O4187" s="830"/>
      <c r="P4187" s="830">
        <f t="shared" si="445"/>
        <v>0</v>
      </c>
      <c r="Q4187" s="830"/>
      <c r="R4187" s="1068">
        <v>0</v>
      </c>
      <c r="S4187" s="820"/>
      <c r="T4187" s="1104"/>
    </row>
    <row r="4188" spans="1:20" ht="13.9" customHeight="1" x14ac:dyDescent="0.25">
      <c r="A4188" s="858" t="s">
        <v>139</v>
      </c>
      <c r="B4188" s="812" t="s">
        <v>3</v>
      </c>
      <c r="C4188" s="822" t="s">
        <v>4</v>
      </c>
      <c r="D4188" s="814" t="s">
        <v>1799</v>
      </c>
      <c r="E4188" s="907">
        <v>0</v>
      </c>
      <c r="F4188" s="817" t="s">
        <v>972</v>
      </c>
      <c r="G4188" s="817" t="s">
        <v>266</v>
      </c>
      <c r="H4188" s="1006">
        <v>400000</v>
      </c>
      <c r="I4188" s="1006">
        <v>880000</v>
      </c>
      <c r="J4188" s="1006">
        <v>400000</v>
      </c>
      <c r="K4188" s="1006">
        <f t="shared" si="444"/>
        <v>880000</v>
      </c>
      <c r="L4188" s="830"/>
      <c r="M4188" s="826">
        <v>880000</v>
      </c>
      <c r="N4188" s="830"/>
      <c r="O4188" s="830"/>
      <c r="P4188" s="830">
        <f t="shared" si="445"/>
        <v>0</v>
      </c>
      <c r="Q4188" s="830"/>
      <c r="R4188" s="1068">
        <v>0</v>
      </c>
      <c r="S4188" s="820"/>
      <c r="T4188" s="1104"/>
    </row>
    <row r="4189" spans="1:20" ht="13.9" customHeight="1" x14ac:dyDescent="0.25">
      <c r="A4189" s="858" t="s">
        <v>139</v>
      </c>
      <c r="B4189" s="812" t="s">
        <v>97</v>
      </c>
      <c r="C4189" s="822" t="s">
        <v>98</v>
      </c>
      <c r="D4189" s="814" t="s">
        <v>1799</v>
      </c>
      <c r="E4189" s="907">
        <v>0</v>
      </c>
      <c r="F4189" s="817" t="s">
        <v>972</v>
      </c>
      <c r="G4189" s="817" t="s">
        <v>266</v>
      </c>
      <c r="H4189" s="1006">
        <v>200000</v>
      </c>
      <c r="I4189" s="1006">
        <v>600000</v>
      </c>
      <c r="J4189" s="1006">
        <v>200000</v>
      </c>
      <c r="K4189" s="1006">
        <f t="shared" si="444"/>
        <v>600000</v>
      </c>
      <c r="L4189" s="830"/>
      <c r="M4189" s="826">
        <v>600000</v>
      </c>
      <c r="N4189" s="830"/>
      <c r="O4189" s="830"/>
      <c r="P4189" s="830">
        <f t="shared" si="445"/>
        <v>0</v>
      </c>
      <c r="Q4189" s="830"/>
      <c r="R4189" s="1068">
        <v>0</v>
      </c>
      <c r="S4189" s="820"/>
      <c r="T4189" s="1104"/>
    </row>
    <row r="4190" spans="1:20" ht="13.9" customHeight="1" x14ac:dyDescent="0.25">
      <c r="A4190" s="858" t="s">
        <v>139</v>
      </c>
      <c r="B4190" s="812" t="s">
        <v>71</v>
      </c>
      <c r="C4190" s="822" t="s">
        <v>72</v>
      </c>
      <c r="D4190" s="814" t="s">
        <v>1799</v>
      </c>
      <c r="E4190" s="907">
        <v>0</v>
      </c>
      <c r="F4190" s="817" t="s">
        <v>972</v>
      </c>
      <c r="G4190" s="817" t="s">
        <v>266</v>
      </c>
      <c r="H4190" s="1006"/>
      <c r="I4190" s="1006">
        <v>10000000</v>
      </c>
      <c r="J4190" s="1006"/>
      <c r="K4190" s="1006">
        <f t="shared" si="444"/>
        <v>5000000</v>
      </c>
      <c r="L4190" s="830"/>
      <c r="M4190" s="826">
        <v>5000000</v>
      </c>
      <c r="N4190" s="830"/>
      <c r="O4190" s="830">
        <v>1000000</v>
      </c>
      <c r="P4190" s="830">
        <f>Q4190-O4190</f>
        <v>0</v>
      </c>
      <c r="Q4190" s="830">
        <v>1000000</v>
      </c>
      <c r="R4190" s="1068">
        <f t="shared" ref="R4190:R4199" si="446">M4190-Q4190</f>
        <v>4000000</v>
      </c>
      <c r="S4190" s="820"/>
      <c r="T4190" s="1104"/>
    </row>
    <row r="4191" spans="1:20" ht="13.9" customHeight="1" x14ac:dyDescent="0.25">
      <c r="A4191" s="858" t="s">
        <v>139</v>
      </c>
      <c r="B4191" s="812" t="s">
        <v>32</v>
      </c>
      <c r="C4191" s="822" t="s">
        <v>33</v>
      </c>
      <c r="D4191" s="814" t="s">
        <v>1799</v>
      </c>
      <c r="E4191" s="907">
        <v>0</v>
      </c>
      <c r="F4191" s="817" t="s">
        <v>972</v>
      </c>
      <c r="G4191" s="817" t="s">
        <v>266</v>
      </c>
      <c r="H4191" s="1006">
        <v>75000</v>
      </c>
      <c r="I4191" s="1006">
        <v>150000</v>
      </c>
      <c r="J4191" s="1006">
        <v>75000</v>
      </c>
      <c r="K4191" s="1006">
        <f t="shared" si="444"/>
        <v>150000</v>
      </c>
      <c r="L4191" s="830"/>
      <c r="M4191" s="826">
        <v>150000</v>
      </c>
      <c r="N4191" s="830"/>
      <c r="O4191" s="830"/>
      <c r="P4191" s="830">
        <f t="shared" ref="P4191:P4198" si="447">Q4191-O4191</f>
        <v>0</v>
      </c>
      <c r="Q4191" s="830"/>
      <c r="R4191" s="1068">
        <v>0</v>
      </c>
      <c r="S4191" s="820"/>
      <c r="T4191" s="1104"/>
    </row>
    <row r="4192" spans="1:20" ht="13.9" customHeight="1" x14ac:dyDescent="0.25">
      <c r="A4192" s="858" t="s">
        <v>139</v>
      </c>
      <c r="B4192" s="812" t="s">
        <v>34</v>
      </c>
      <c r="C4192" s="822" t="s">
        <v>761</v>
      </c>
      <c r="D4192" s="814" t="s">
        <v>1799</v>
      </c>
      <c r="E4192" s="907">
        <v>0</v>
      </c>
      <c r="F4192" s="817" t="s">
        <v>972</v>
      </c>
      <c r="G4192" s="817" t="s">
        <v>266</v>
      </c>
      <c r="H4192" s="1006"/>
      <c r="I4192" s="1006">
        <v>100000</v>
      </c>
      <c r="J4192" s="1006"/>
      <c r="K4192" s="1006">
        <f t="shared" si="444"/>
        <v>100000</v>
      </c>
      <c r="L4192" s="830"/>
      <c r="M4192" s="826">
        <v>100000</v>
      </c>
      <c r="N4192" s="830"/>
      <c r="O4192" s="830"/>
      <c r="P4192" s="830">
        <f t="shared" si="447"/>
        <v>0</v>
      </c>
      <c r="Q4192" s="830"/>
      <c r="R4192" s="1068">
        <v>0</v>
      </c>
      <c r="S4192" s="820"/>
      <c r="T4192" s="1104"/>
    </row>
    <row r="4193" spans="1:20" ht="13.9" customHeight="1" x14ac:dyDescent="0.25">
      <c r="A4193" s="858" t="s">
        <v>139</v>
      </c>
      <c r="B4193" s="812" t="s">
        <v>9</v>
      </c>
      <c r="C4193" s="822" t="s">
        <v>10</v>
      </c>
      <c r="D4193" s="814" t="s">
        <v>1799</v>
      </c>
      <c r="E4193" s="907">
        <v>0</v>
      </c>
      <c r="F4193" s="817" t="s">
        <v>972</v>
      </c>
      <c r="G4193" s="817" t="s">
        <v>266</v>
      </c>
      <c r="H4193" s="1006"/>
      <c r="I4193" s="1006">
        <v>400000</v>
      </c>
      <c r="J4193" s="1006"/>
      <c r="K4193" s="1006">
        <f t="shared" si="444"/>
        <v>400000</v>
      </c>
      <c r="L4193" s="830"/>
      <c r="M4193" s="826">
        <v>400000</v>
      </c>
      <c r="N4193" s="830"/>
      <c r="O4193" s="830"/>
      <c r="P4193" s="830">
        <f t="shared" si="447"/>
        <v>0</v>
      </c>
      <c r="Q4193" s="830"/>
      <c r="R4193" s="1068">
        <v>0</v>
      </c>
      <c r="S4193" s="820"/>
      <c r="T4193" s="1104"/>
    </row>
    <row r="4194" spans="1:20" ht="13.9" customHeight="1" x14ac:dyDescent="0.25">
      <c r="A4194" s="858" t="s">
        <v>139</v>
      </c>
      <c r="B4194" s="812" t="s">
        <v>11</v>
      </c>
      <c r="C4194" s="822" t="s">
        <v>12</v>
      </c>
      <c r="D4194" s="814" t="s">
        <v>1799</v>
      </c>
      <c r="E4194" s="907">
        <v>0</v>
      </c>
      <c r="F4194" s="817" t="s">
        <v>972</v>
      </c>
      <c r="G4194" s="817" t="s">
        <v>266</v>
      </c>
      <c r="H4194" s="1006">
        <v>6548500</v>
      </c>
      <c r="I4194" s="1006">
        <v>20000000</v>
      </c>
      <c r="J4194" s="1006">
        <v>6548500</v>
      </c>
      <c r="K4194" s="1006">
        <f t="shared" si="444"/>
        <v>15000000</v>
      </c>
      <c r="L4194" s="830"/>
      <c r="M4194" s="826">
        <v>15000000</v>
      </c>
      <c r="N4194" s="830"/>
      <c r="O4194" s="830">
        <v>7484000</v>
      </c>
      <c r="P4194" s="830">
        <f t="shared" si="447"/>
        <v>2806500</v>
      </c>
      <c r="Q4194" s="830">
        <v>10290500</v>
      </c>
      <c r="R4194" s="1068">
        <f t="shared" si="446"/>
        <v>4709500</v>
      </c>
      <c r="S4194" s="820"/>
      <c r="T4194" s="1104"/>
    </row>
    <row r="4195" spans="1:20" ht="13.9" customHeight="1" x14ac:dyDescent="0.25">
      <c r="A4195" s="858" t="s">
        <v>139</v>
      </c>
      <c r="B4195" s="812" t="s">
        <v>13</v>
      </c>
      <c r="C4195" s="822" t="s">
        <v>14</v>
      </c>
      <c r="D4195" s="814" t="s">
        <v>1799</v>
      </c>
      <c r="E4195" s="824">
        <v>0</v>
      </c>
      <c r="F4195" s="817" t="s">
        <v>972</v>
      </c>
      <c r="G4195" s="817" t="s">
        <v>266</v>
      </c>
      <c r="H4195" s="1006"/>
      <c r="I4195" s="1006">
        <v>17000000</v>
      </c>
      <c r="J4195" s="1006"/>
      <c r="K4195" s="1006">
        <f t="shared" si="444"/>
        <v>5000000</v>
      </c>
      <c r="L4195" s="830"/>
      <c r="M4195" s="826">
        <v>5000000</v>
      </c>
      <c r="N4195" s="830"/>
      <c r="O4195" s="830"/>
      <c r="P4195" s="830">
        <f t="shared" si="447"/>
        <v>0</v>
      </c>
      <c r="Q4195" s="830"/>
      <c r="R4195" s="1068">
        <v>0</v>
      </c>
      <c r="S4195" s="820"/>
      <c r="T4195" s="1104"/>
    </row>
    <row r="4196" spans="1:20" ht="13.9" customHeight="1" x14ac:dyDescent="0.25">
      <c r="A4196" s="858" t="s">
        <v>139</v>
      </c>
      <c r="B4196" s="812" t="s">
        <v>47</v>
      </c>
      <c r="C4196" s="822" t="s">
        <v>48</v>
      </c>
      <c r="D4196" s="814" t="s">
        <v>1799</v>
      </c>
      <c r="E4196" s="907">
        <v>0</v>
      </c>
      <c r="F4196" s="817" t="s">
        <v>972</v>
      </c>
      <c r="G4196" s="817" t="s">
        <v>266</v>
      </c>
      <c r="H4196" s="1006"/>
      <c r="I4196" s="1006">
        <v>500000</v>
      </c>
      <c r="J4196" s="1006"/>
      <c r="K4196" s="1006">
        <f t="shared" si="444"/>
        <v>500000</v>
      </c>
      <c r="L4196" s="830"/>
      <c r="M4196" s="826">
        <v>500000</v>
      </c>
      <c r="N4196" s="830"/>
      <c r="O4196" s="830"/>
      <c r="P4196" s="830">
        <f t="shared" si="447"/>
        <v>200000</v>
      </c>
      <c r="Q4196" s="830">
        <v>200000</v>
      </c>
      <c r="R4196" s="1068">
        <f t="shared" si="446"/>
        <v>300000</v>
      </c>
      <c r="S4196" s="820"/>
      <c r="T4196" s="1104"/>
    </row>
    <row r="4197" spans="1:20" ht="13.9" customHeight="1" x14ac:dyDescent="0.25">
      <c r="A4197" s="858" t="s">
        <v>139</v>
      </c>
      <c r="B4197" s="812" t="s">
        <v>19</v>
      </c>
      <c r="C4197" s="822" t="s">
        <v>20</v>
      </c>
      <c r="D4197" s="814" t="s">
        <v>1799</v>
      </c>
      <c r="E4197" s="907">
        <v>0</v>
      </c>
      <c r="F4197" s="817" t="s">
        <v>972</v>
      </c>
      <c r="G4197" s="817" t="s">
        <v>266</v>
      </c>
      <c r="H4197" s="1006"/>
      <c r="I4197" s="1006">
        <v>30000</v>
      </c>
      <c r="J4197" s="1006"/>
      <c r="K4197" s="1006">
        <f t="shared" si="444"/>
        <v>30000</v>
      </c>
      <c r="L4197" s="830"/>
      <c r="M4197" s="826">
        <v>30000</v>
      </c>
      <c r="N4197" s="830"/>
      <c r="O4197" s="830"/>
      <c r="P4197" s="830">
        <f t="shared" si="447"/>
        <v>0</v>
      </c>
      <c r="Q4197" s="830"/>
      <c r="R4197" s="1068">
        <v>0</v>
      </c>
      <c r="S4197" s="820"/>
      <c r="T4197" s="1104"/>
    </row>
    <row r="4198" spans="1:20" ht="13.9" customHeight="1" x14ac:dyDescent="0.25">
      <c r="A4198" s="858" t="s">
        <v>139</v>
      </c>
      <c r="B4198" s="812" t="s">
        <v>37</v>
      </c>
      <c r="C4198" s="822" t="s">
        <v>38</v>
      </c>
      <c r="D4198" s="814" t="s">
        <v>1799</v>
      </c>
      <c r="E4198" s="907">
        <v>0</v>
      </c>
      <c r="F4198" s="817" t="s">
        <v>972</v>
      </c>
      <c r="G4198" s="817" t="s">
        <v>266</v>
      </c>
      <c r="H4198" s="1006"/>
      <c r="I4198" s="1006">
        <v>320000</v>
      </c>
      <c r="J4198" s="1006"/>
      <c r="K4198" s="1006">
        <f t="shared" si="444"/>
        <v>320000</v>
      </c>
      <c r="L4198" s="830"/>
      <c r="M4198" s="826">
        <v>320000</v>
      </c>
      <c r="N4198" s="830"/>
      <c r="O4198" s="830"/>
      <c r="P4198" s="830">
        <f t="shared" si="447"/>
        <v>175000</v>
      </c>
      <c r="Q4198" s="830">
        <v>175000</v>
      </c>
      <c r="R4198" s="1068">
        <f t="shared" si="446"/>
        <v>145000</v>
      </c>
      <c r="S4198" s="820"/>
      <c r="T4198" s="1104"/>
    </row>
    <row r="4199" spans="1:20" ht="13.9" customHeight="1" x14ac:dyDescent="0.25">
      <c r="A4199" s="858" t="s">
        <v>139</v>
      </c>
      <c r="B4199" s="860"/>
      <c r="C4199" s="833" t="s">
        <v>312</v>
      </c>
      <c r="D4199" s="861"/>
      <c r="E4199" s="862"/>
      <c r="F4199" s="863"/>
      <c r="G4199" s="916"/>
      <c r="H4199" s="992">
        <f>SUM(H4186:H4198)</f>
        <v>7423500</v>
      </c>
      <c r="I4199" s="992">
        <f>SUM(I4186:I4198)</f>
        <v>50540000</v>
      </c>
      <c r="J4199" s="992">
        <f>SUM(J4186:J4198)</f>
        <v>7423500</v>
      </c>
      <c r="K4199" s="992">
        <f>SUM(K4186:K4198)</f>
        <v>28540000</v>
      </c>
      <c r="L4199" s="837"/>
      <c r="M4199" s="838">
        <f>SUM(M4186:M4198)</f>
        <v>28540000</v>
      </c>
      <c r="N4199" s="837"/>
      <c r="O4199" s="959">
        <f>SUM(O4186:O4198)</f>
        <v>8484000</v>
      </c>
      <c r="P4199" s="959">
        <f>SUM(P4186:P4198)</f>
        <v>3181500</v>
      </c>
      <c r="Q4199" s="959">
        <f>SUM(Q4186:Q4198)</f>
        <v>11665500</v>
      </c>
      <c r="R4199" s="1093">
        <f t="shared" si="446"/>
        <v>16874500</v>
      </c>
      <c r="S4199" s="840"/>
      <c r="T4199" s="1106"/>
    </row>
    <row r="4200" spans="1:20" ht="13.9" customHeight="1" x14ac:dyDescent="0.25">
      <c r="A4200" s="858"/>
      <c r="C4200" s="842"/>
      <c r="G4200" s="917"/>
      <c r="H4200" s="929"/>
      <c r="I4200" s="929"/>
      <c r="J4200" s="929"/>
      <c r="K4200" s="929"/>
      <c r="L4200" s="846"/>
      <c r="M4200" s="847"/>
      <c r="N4200" s="846"/>
      <c r="O4200" s="847"/>
      <c r="P4200" s="847"/>
      <c r="Q4200" s="847"/>
      <c r="R4200" s="1082"/>
      <c r="S4200" s="848"/>
    </row>
    <row r="4201" spans="1:20" ht="13.9" customHeight="1" x14ac:dyDescent="0.25">
      <c r="A4201" s="858"/>
      <c r="C4201" s="842"/>
      <c r="G4201" s="917"/>
      <c r="H4201" s="929"/>
      <c r="I4201" s="929"/>
      <c r="J4201" s="929"/>
      <c r="K4201" s="929"/>
      <c r="L4201" s="846"/>
      <c r="M4201" s="847"/>
      <c r="N4201" s="846"/>
      <c r="O4201" s="847"/>
      <c r="P4201" s="847"/>
      <c r="Q4201" s="847"/>
      <c r="R4201" s="1082"/>
      <c r="S4201" s="848"/>
    </row>
    <row r="4202" spans="1:20" ht="13.9" customHeight="1" x14ac:dyDescent="0.25">
      <c r="A4202" s="858"/>
      <c r="C4202" s="842"/>
      <c r="G4202" s="917"/>
      <c r="H4202" s="929"/>
      <c r="I4202" s="929"/>
      <c r="J4202" s="929"/>
      <c r="K4202" s="929"/>
      <c r="L4202" s="846"/>
      <c r="M4202" s="847"/>
      <c r="N4202" s="846"/>
      <c r="O4202" s="847"/>
      <c r="P4202" s="847"/>
      <c r="Q4202" s="847"/>
      <c r="R4202" s="1082"/>
      <c r="S4202" s="848"/>
    </row>
    <row r="4203" spans="1:20" s="828" customFormat="1" x14ac:dyDescent="0.25">
      <c r="B4203" s="656"/>
      <c r="C4203" s="1058"/>
      <c r="D4203" s="888"/>
      <c r="E4203" s="902"/>
      <c r="F4203" s="888"/>
      <c r="G4203" s="903"/>
      <c r="H4203" s="924"/>
      <c r="I4203" s="924"/>
      <c r="J4203" s="924"/>
      <c r="K4203" s="924"/>
      <c r="L4203" s="771"/>
      <c r="M4203" s="771"/>
      <c r="N4203" s="771"/>
      <c r="O4203" s="771"/>
      <c r="P4203" s="771"/>
      <c r="Q4203" s="771"/>
      <c r="R4203" s="1075"/>
      <c r="S4203" s="904"/>
    </row>
    <row r="4204" spans="1:20" x14ac:dyDescent="0.25">
      <c r="B4204" s="1238" t="s">
        <v>2129</v>
      </c>
      <c r="C4204" s="1238"/>
      <c r="D4204" s="1238"/>
      <c r="E4204" s="1238"/>
      <c r="F4204" s="1238"/>
      <c r="G4204" s="1238"/>
      <c r="H4204" s="1238"/>
      <c r="I4204" s="1238"/>
      <c r="J4204" s="1238"/>
      <c r="K4204" s="1238"/>
      <c r="L4204" s="1238"/>
      <c r="M4204" s="1238"/>
      <c r="N4204" s="1238"/>
      <c r="O4204" s="1238"/>
      <c r="P4204" s="1238"/>
      <c r="Q4204" s="1238"/>
      <c r="R4204" s="1238"/>
      <c r="S4204" s="1238"/>
    </row>
    <row r="4205" spans="1:20" x14ac:dyDescent="0.25">
      <c r="B4205" s="881" t="s">
        <v>1654</v>
      </c>
      <c r="C4205" s="882"/>
      <c r="D4205" s="883"/>
      <c r="E4205" s="883"/>
      <c r="F4205" s="883"/>
      <c r="G4205" s="883"/>
      <c r="H4205" s="884"/>
      <c r="I4205" s="884"/>
      <c r="J4205" s="884"/>
      <c r="K4205" s="884"/>
      <c r="L4205" s="884"/>
      <c r="M4205" s="885"/>
      <c r="N4205" s="884"/>
      <c r="O4205" s="884"/>
      <c r="P4205" s="884"/>
      <c r="Q4205" s="884"/>
      <c r="R4205" s="1074"/>
      <c r="S4205" s="886"/>
    </row>
    <row r="4206" spans="1:20" s="802" customFormat="1" ht="30" x14ac:dyDescent="0.25">
      <c r="B4206" s="1234" t="s">
        <v>970</v>
      </c>
      <c r="C4206" s="1239" t="s">
        <v>938</v>
      </c>
      <c r="D4206" s="1236" t="s">
        <v>1024</v>
      </c>
      <c r="E4206" s="1230" t="s">
        <v>1025</v>
      </c>
      <c r="F4206" s="1236" t="s">
        <v>1026</v>
      </c>
      <c r="G4206" s="1232" t="s">
        <v>1027</v>
      </c>
      <c r="H4206" s="803" t="s">
        <v>1862</v>
      </c>
      <c r="I4206" s="804" t="s">
        <v>1833</v>
      </c>
      <c r="J4206" s="803" t="s">
        <v>1862</v>
      </c>
      <c r="K4206" s="1228" t="s">
        <v>1948</v>
      </c>
      <c r="L4206" s="1228" t="s">
        <v>1947</v>
      </c>
      <c r="M4206" s="805" t="s">
        <v>1818</v>
      </c>
      <c r="N4206" s="1228" t="s">
        <v>1819</v>
      </c>
      <c r="O4206" s="806" t="s">
        <v>2115</v>
      </c>
      <c r="P4206" s="1090" t="s">
        <v>2135</v>
      </c>
      <c r="Q4206" s="1090" t="s">
        <v>2136</v>
      </c>
      <c r="R4206" s="1065" t="s">
        <v>2132</v>
      </c>
      <c r="S4206" s="807" t="s">
        <v>1850</v>
      </c>
      <c r="T4206" s="1110" t="s">
        <v>1028</v>
      </c>
    </row>
    <row r="4207" spans="1:20" s="802" customFormat="1" x14ac:dyDescent="0.25">
      <c r="B4207" s="1235"/>
      <c r="C4207" s="1240"/>
      <c r="D4207" s="1237"/>
      <c r="E4207" s="1231"/>
      <c r="F4207" s="1237"/>
      <c r="G4207" s="1233"/>
      <c r="H4207" s="808"/>
      <c r="I4207" s="808" t="s">
        <v>939</v>
      </c>
      <c r="J4207" s="808"/>
      <c r="K4207" s="1229"/>
      <c r="L4207" s="1229"/>
      <c r="M4207" s="809" t="s">
        <v>939</v>
      </c>
      <c r="N4207" s="1229"/>
      <c r="O4207" s="808" t="s">
        <v>939</v>
      </c>
      <c r="P4207" s="808" t="s">
        <v>939</v>
      </c>
      <c r="Q4207" s="808" t="s">
        <v>939</v>
      </c>
      <c r="R4207" s="1066" t="s">
        <v>939</v>
      </c>
      <c r="S4207" s="810"/>
      <c r="T4207" s="1102"/>
    </row>
    <row r="4208" spans="1:20" s="842" customFormat="1" x14ac:dyDescent="0.25">
      <c r="A4208" s="858" t="s">
        <v>139</v>
      </c>
      <c r="B4208" s="823" t="s">
        <v>253</v>
      </c>
      <c r="C4208" s="822" t="s">
        <v>238</v>
      </c>
      <c r="D4208" s="814" t="s">
        <v>1799</v>
      </c>
      <c r="E4208" s="907">
        <v>0</v>
      </c>
      <c r="F4208" s="817" t="s">
        <v>972</v>
      </c>
      <c r="G4208" s="896" t="s">
        <v>235</v>
      </c>
      <c r="H4208" s="921"/>
      <c r="I4208" s="921">
        <v>28000000</v>
      </c>
      <c r="J4208" s="921"/>
      <c r="K4208" s="1006">
        <f t="shared" ref="K4208:K4212" si="448">M4208-L4208</f>
        <v>0</v>
      </c>
      <c r="L4208" s="871"/>
      <c r="M4208" s="871">
        <v>0</v>
      </c>
      <c r="N4208" s="871"/>
      <c r="O4208" s="871"/>
      <c r="P4208" s="871"/>
      <c r="Q4208" s="871"/>
      <c r="R4208" s="1068"/>
      <c r="S4208" s="1119"/>
      <c r="T4208" s="997"/>
    </row>
    <row r="4209" spans="1:20" s="828" customFormat="1" ht="30" x14ac:dyDescent="0.25">
      <c r="A4209" s="858" t="s">
        <v>139</v>
      </c>
      <c r="B4209" s="890" t="s">
        <v>332</v>
      </c>
      <c r="C4209" s="822" t="s">
        <v>333</v>
      </c>
      <c r="D4209" s="814" t="s">
        <v>1799</v>
      </c>
      <c r="E4209" s="907">
        <v>0</v>
      </c>
      <c r="F4209" s="817" t="s">
        <v>972</v>
      </c>
      <c r="G4209" s="896" t="s">
        <v>235</v>
      </c>
      <c r="H4209" s="921"/>
      <c r="I4209" s="921">
        <v>72000000</v>
      </c>
      <c r="J4209" s="921"/>
      <c r="K4209" s="1006">
        <f t="shared" si="448"/>
        <v>2000000</v>
      </c>
      <c r="L4209" s="871">
        <v>20000000</v>
      </c>
      <c r="M4209" s="871">
        <v>22000000</v>
      </c>
      <c r="N4209" s="871">
        <v>20000000</v>
      </c>
      <c r="O4209" s="871"/>
      <c r="P4209" s="871"/>
      <c r="Q4209" s="871"/>
      <c r="R4209" s="1068"/>
      <c r="S4209" s="1119" t="s">
        <v>1996</v>
      </c>
      <c r="T4209" s="1123"/>
    </row>
    <row r="4210" spans="1:20" s="828" customFormat="1" x14ac:dyDescent="0.25">
      <c r="A4210" s="858" t="s">
        <v>139</v>
      </c>
      <c r="B4210" s="890" t="s">
        <v>211</v>
      </c>
      <c r="C4210" s="822" t="s">
        <v>977</v>
      </c>
      <c r="D4210" s="814" t="s">
        <v>1799</v>
      </c>
      <c r="E4210" s="907">
        <v>0</v>
      </c>
      <c r="F4210" s="817" t="s">
        <v>972</v>
      </c>
      <c r="G4210" s="896" t="s">
        <v>235</v>
      </c>
      <c r="H4210" s="921"/>
      <c r="I4210" s="921">
        <v>3000000</v>
      </c>
      <c r="J4210" s="921"/>
      <c r="K4210" s="1006">
        <f t="shared" si="448"/>
        <v>3000000</v>
      </c>
      <c r="L4210" s="871"/>
      <c r="M4210" s="871">
        <v>3000000</v>
      </c>
      <c r="N4210" s="871"/>
      <c r="O4210" s="871"/>
      <c r="P4210" s="871"/>
      <c r="Q4210" s="871"/>
      <c r="R4210" s="1068"/>
      <c r="S4210" s="1119"/>
      <c r="T4210" s="822"/>
    </row>
    <row r="4211" spans="1:20" s="828" customFormat="1" ht="30" x14ac:dyDescent="0.25">
      <c r="A4211" s="858" t="s">
        <v>139</v>
      </c>
      <c r="B4211" s="890" t="s">
        <v>240</v>
      </c>
      <c r="C4211" s="822" t="s">
        <v>763</v>
      </c>
      <c r="D4211" s="814" t="s">
        <v>1799</v>
      </c>
      <c r="E4211" s="907">
        <v>0</v>
      </c>
      <c r="F4211" s="817" t="s">
        <v>972</v>
      </c>
      <c r="G4211" s="896" t="s">
        <v>235</v>
      </c>
      <c r="H4211" s="921"/>
      <c r="I4211" s="921">
        <v>8000000</v>
      </c>
      <c r="J4211" s="921"/>
      <c r="K4211" s="1006">
        <f t="shared" si="448"/>
        <v>0</v>
      </c>
      <c r="L4211" s="871">
        <v>20000000</v>
      </c>
      <c r="M4211" s="871">
        <v>20000000</v>
      </c>
      <c r="N4211" s="871">
        <v>20000000</v>
      </c>
      <c r="O4211" s="871"/>
      <c r="P4211" s="871"/>
      <c r="Q4211" s="871"/>
      <c r="R4211" s="1068"/>
      <c r="S4211" s="1057" t="s">
        <v>1997</v>
      </c>
      <c r="T4211" s="1123"/>
    </row>
    <row r="4212" spans="1:20" s="828" customFormat="1" x14ac:dyDescent="0.25">
      <c r="A4212" s="858" t="s">
        <v>139</v>
      </c>
      <c r="B4212" s="890" t="s">
        <v>206</v>
      </c>
      <c r="C4212" s="822" t="s">
        <v>1857</v>
      </c>
      <c r="D4212" s="814" t="s">
        <v>1799</v>
      </c>
      <c r="E4212" s="907">
        <v>0</v>
      </c>
      <c r="F4212" s="817" t="s">
        <v>972</v>
      </c>
      <c r="G4212" s="896" t="s">
        <v>235</v>
      </c>
      <c r="H4212" s="921"/>
      <c r="I4212" s="921">
        <v>6000000</v>
      </c>
      <c r="J4212" s="921"/>
      <c r="K4212" s="1006">
        <f t="shared" si="448"/>
        <v>0</v>
      </c>
      <c r="L4212" s="871"/>
      <c r="M4212" s="871">
        <v>0</v>
      </c>
      <c r="N4212" s="871"/>
      <c r="O4212" s="871"/>
      <c r="P4212" s="871"/>
      <c r="Q4212" s="871"/>
      <c r="R4212" s="1068"/>
      <c r="S4212" s="1119"/>
      <c r="T4212" s="822"/>
    </row>
    <row r="4213" spans="1:20" s="828" customFormat="1" x14ac:dyDescent="0.25">
      <c r="A4213" s="858" t="s">
        <v>139</v>
      </c>
      <c r="B4213" s="887"/>
      <c r="C4213" s="833" t="s">
        <v>26</v>
      </c>
      <c r="D4213" s="887"/>
      <c r="E4213" s="897"/>
      <c r="F4213" s="887"/>
      <c r="G4213" s="898"/>
      <c r="H4213" s="988">
        <f t="shared" ref="H4213:N4213" si="449">SUM(H4208:H4212)</f>
        <v>0</v>
      </c>
      <c r="I4213" s="988">
        <f t="shared" si="449"/>
        <v>117000000</v>
      </c>
      <c r="J4213" s="988">
        <f t="shared" si="449"/>
        <v>0</v>
      </c>
      <c r="K4213" s="988">
        <f t="shared" si="449"/>
        <v>5000000</v>
      </c>
      <c r="L4213" s="768">
        <f t="shared" si="449"/>
        <v>40000000</v>
      </c>
      <c r="M4213" s="768">
        <f t="shared" si="449"/>
        <v>45000000</v>
      </c>
      <c r="N4213" s="768">
        <f t="shared" si="449"/>
        <v>40000000</v>
      </c>
      <c r="O4213" s="899"/>
      <c r="P4213" s="899"/>
      <c r="Q4213" s="899"/>
      <c r="R4213" s="1069"/>
      <c r="S4213" s="1135"/>
      <c r="T4213" s="1003"/>
    </row>
    <row r="4214" spans="1:20" s="828" customFormat="1" x14ac:dyDescent="0.25">
      <c r="B4214" s="656"/>
      <c r="C4214" s="1058"/>
      <c r="D4214" s="888"/>
      <c r="E4214" s="902"/>
      <c r="F4214" s="888"/>
      <c r="G4214" s="903"/>
      <c r="H4214" s="924"/>
      <c r="I4214" s="924"/>
      <c r="J4214" s="924"/>
      <c r="K4214" s="924"/>
      <c r="L4214" s="771"/>
      <c r="M4214" s="771"/>
      <c r="N4214" s="771"/>
      <c r="O4214" s="771"/>
      <c r="P4214" s="771"/>
      <c r="Q4214" s="771"/>
      <c r="R4214" s="1075"/>
      <c r="S4214" s="904"/>
    </row>
    <row r="4215" spans="1:20" s="828" customFormat="1" x14ac:dyDescent="0.25">
      <c r="B4215" s="656"/>
      <c r="C4215" s="1058"/>
      <c r="D4215" s="888"/>
      <c r="E4215" s="902"/>
      <c r="F4215" s="888"/>
      <c r="G4215" s="903"/>
      <c r="H4215" s="924"/>
      <c r="I4215" s="924"/>
      <c r="J4215" s="924"/>
      <c r="K4215" s="924"/>
      <c r="L4215" s="771"/>
      <c r="M4215" s="771"/>
      <c r="N4215" s="771"/>
      <c r="O4215" s="771"/>
      <c r="P4215" s="771"/>
      <c r="Q4215" s="771"/>
      <c r="R4215" s="1075"/>
      <c r="S4215" s="904"/>
    </row>
    <row r="4216" spans="1:20" x14ac:dyDescent="0.25">
      <c r="B4216" s="1238" t="s">
        <v>2128</v>
      </c>
      <c r="C4216" s="1238"/>
      <c r="D4216" s="1238"/>
      <c r="E4216" s="1238"/>
      <c r="F4216" s="1238"/>
      <c r="G4216" s="1238"/>
      <c r="H4216" s="1238"/>
      <c r="I4216" s="1238"/>
      <c r="J4216" s="1238"/>
      <c r="K4216" s="1238"/>
      <c r="L4216" s="1238"/>
      <c r="M4216" s="1238"/>
      <c r="N4216" s="1238"/>
      <c r="O4216" s="1238"/>
      <c r="P4216" s="1238"/>
      <c r="Q4216" s="1238"/>
      <c r="R4216" s="1238"/>
      <c r="S4216" s="1238"/>
    </row>
    <row r="4217" spans="1:20" x14ac:dyDescent="0.25">
      <c r="B4217" s="881" t="s">
        <v>1655</v>
      </c>
      <c r="C4217" s="882"/>
      <c r="D4217" s="883"/>
      <c r="E4217" s="883"/>
      <c r="F4217" s="883"/>
      <c r="G4217" s="883"/>
      <c r="H4217" s="884"/>
      <c r="I4217" s="884"/>
      <c r="J4217" s="884"/>
      <c r="K4217" s="884"/>
      <c r="L4217" s="884"/>
      <c r="M4217" s="885"/>
      <c r="N4217" s="884"/>
      <c r="O4217" s="884"/>
      <c r="P4217" s="884"/>
      <c r="Q4217" s="884"/>
      <c r="R4217" s="1074"/>
      <c r="S4217" s="886"/>
    </row>
    <row r="4218" spans="1:20" s="802" customFormat="1" ht="30" x14ac:dyDescent="0.25">
      <c r="B4218" s="1234" t="s">
        <v>970</v>
      </c>
      <c r="C4218" s="1239" t="s">
        <v>938</v>
      </c>
      <c r="D4218" s="1236" t="s">
        <v>1024</v>
      </c>
      <c r="E4218" s="1230" t="s">
        <v>1025</v>
      </c>
      <c r="F4218" s="1236" t="s">
        <v>1026</v>
      </c>
      <c r="G4218" s="1232" t="s">
        <v>1027</v>
      </c>
      <c r="H4218" s="803" t="s">
        <v>1862</v>
      </c>
      <c r="I4218" s="804" t="s">
        <v>1833</v>
      </c>
      <c r="J4218" s="803" t="s">
        <v>1862</v>
      </c>
      <c r="K4218" s="1228" t="s">
        <v>1948</v>
      </c>
      <c r="L4218" s="1228" t="s">
        <v>1947</v>
      </c>
      <c r="M4218" s="805" t="s">
        <v>1818</v>
      </c>
      <c r="N4218" s="1228" t="s">
        <v>1819</v>
      </c>
      <c r="O4218" s="806" t="s">
        <v>2115</v>
      </c>
      <c r="P4218" s="1090" t="s">
        <v>2135</v>
      </c>
      <c r="Q4218" s="1090" t="s">
        <v>2136</v>
      </c>
      <c r="R4218" s="1065" t="s">
        <v>2132</v>
      </c>
      <c r="S4218" s="807" t="s">
        <v>1850</v>
      </c>
      <c r="T4218" s="1110" t="s">
        <v>1028</v>
      </c>
    </row>
    <row r="4219" spans="1:20" s="802" customFormat="1" x14ac:dyDescent="0.25">
      <c r="B4219" s="1235"/>
      <c r="C4219" s="1240"/>
      <c r="D4219" s="1237"/>
      <c r="E4219" s="1231"/>
      <c r="F4219" s="1237"/>
      <c r="G4219" s="1233"/>
      <c r="H4219" s="808"/>
      <c r="I4219" s="808" t="s">
        <v>939</v>
      </c>
      <c r="J4219" s="808"/>
      <c r="K4219" s="1229"/>
      <c r="L4219" s="1229"/>
      <c r="M4219" s="809" t="s">
        <v>939</v>
      </c>
      <c r="N4219" s="1229"/>
      <c r="O4219" s="808" t="s">
        <v>939</v>
      </c>
      <c r="P4219" s="808" t="s">
        <v>939</v>
      </c>
      <c r="Q4219" s="808" t="s">
        <v>939</v>
      </c>
      <c r="R4219" s="1066" t="s">
        <v>939</v>
      </c>
      <c r="S4219" s="810"/>
      <c r="T4219" s="1102"/>
    </row>
    <row r="4220" spans="1:20" x14ac:dyDescent="0.25">
      <c r="A4220" s="858" t="s">
        <v>1815</v>
      </c>
      <c r="B4220" s="812" t="s">
        <v>2</v>
      </c>
      <c r="C4220" s="822" t="s">
        <v>60</v>
      </c>
      <c r="D4220" s="829">
        <v>70733</v>
      </c>
      <c r="E4220" s="968">
        <v>0</v>
      </c>
      <c r="F4220" s="816">
        <v>23540000</v>
      </c>
      <c r="G4220" s="869" t="s">
        <v>266</v>
      </c>
      <c r="H4220" s="1006"/>
      <c r="I4220" s="1006">
        <v>500000</v>
      </c>
      <c r="J4220" s="1006"/>
      <c r="K4220" s="1006">
        <f t="shared" ref="K4220:K4224" si="450">M4220-L4220</f>
        <v>200000</v>
      </c>
      <c r="L4220" s="830"/>
      <c r="M4220" s="826">
        <v>200000</v>
      </c>
      <c r="N4220" s="830"/>
      <c r="O4220" s="830"/>
      <c r="P4220" s="830"/>
      <c r="Q4220" s="830"/>
      <c r="R4220" s="1068"/>
      <c r="S4220" s="820"/>
      <c r="T4220" s="1117"/>
    </row>
    <row r="4221" spans="1:20" x14ac:dyDescent="0.25">
      <c r="A4221" s="858" t="s">
        <v>1815</v>
      </c>
      <c r="B4221" s="812" t="s">
        <v>3</v>
      </c>
      <c r="C4221" s="822" t="s">
        <v>4</v>
      </c>
      <c r="D4221" s="829">
        <v>70733</v>
      </c>
      <c r="E4221" s="968">
        <v>0</v>
      </c>
      <c r="F4221" s="816">
        <v>23540000</v>
      </c>
      <c r="G4221" s="869" t="s">
        <v>266</v>
      </c>
      <c r="H4221" s="1006"/>
      <c r="I4221" s="1006">
        <v>350000</v>
      </c>
      <c r="J4221" s="1006"/>
      <c r="K4221" s="1006">
        <f t="shared" si="450"/>
        <v>150000</v>
      </c>
      <c r="L4221" s="830"/>
      <c r="M4221" s="826">
        <v>150000</v>
      </c>
      <c r="N4221" s="830"/>
      <c r="O4221" s="830"/>
      <c r="P4221" s="830"/>
      <c r="Q4221" s="830"/>
      <c r="R4221" s="1068"/>
      <c r="S4221" s="820"/>
      <c r="T4221" s="1104"/>
    </row>
    <row r="4222" spans="1:20" x14ac:dyDescent="0.25">
      <c r="A4222" s="858" t="s">
        <v>1815</v>
      </c>
      <c r="B4222" s="812" t="s">
        <v>32</v>
      </c>
      <c r="C4222" s="822" t="s">
        <v>440</v>
      </c>
      <c r="D4222" s="829">
        <v>70733</v>
      </c>
      <c r="E4222" s="968">
        <v>0</v>
      </c>
      <c r="F4222" s="816">
        <v>23540000</v>
      </c>
      <c r="G4222" s="869" t="s">
        <v>266</v>
      </c>
      <c r="H4222" s="1006"/>
      <c r="I4222" s="1006">
        <v>300000</v>
      </c>
      <c r="J4222" s="1006"/>
      <c r="K4222" s="1006">
        <f t="shared" si="450"/>
        <v>200000</v>
      </c>
      <c r="L4222" s="830"/>
      <c r="M4222" s="826">
        <v>200000</v>
      </c>
      <c r="N4222" s="830"/>
      <c r="O4222" s="830"/>
      <c r="P4222" s="830"/>
      <c r="Q4222" s="830"/>
      <c r="R4222" s="1068"/>
      <c r="S4222" s="820"/>
      <c r="T4222" s="1104"/>
    </row>
    <row r="4223" spans="1:20" x14ac:dyDescent="0.25">
      <c r="A4223" s="858" t="s">
        <v>1815</v>
      </c>
      <c r="B4223" s="812" t="s">
        <v>7</v>
      </c>
      <c r="C4223" s="822" t="s">
        <v>8</v>
      </c>
      <c r="D4223" s="829">
        <v>70733</v>
      </c>
      <c r="E4223" s="968">
        <v>0</v>
      </c>
      <c r="F4223" s="816">
        <v>23540000</v>
      </c>
      <c r="G4223" s="869" t="s">
        <v>266</v>
      </c>
      <c r="H4223" s="1006"/>
      <c r="I4223" s="1006">
        <v>150000</v>
      </c>
      <c r="J4223" s="1006"/>
      <c r="K4223" s="1006">
        <f t="shared" si="450"/>
        <v>150000</v>
      </c>
      <c r="L4223" s="830"/>
      <c r="M4223" s="826">
        <v>150000</v>
      </c>
      <c r="N4223" s="830"/>
      <c r="O4223" s="830"/>
      <c r="P4223" s="830"/>
      <c r="Q4223" s="830"/>
      <c r="R4223" s="1068"/>
      <c r="S4223" s="820"/>
      <c r="T4223" s="1104"/>
    </row>
    <row r="4224" spans="1:20" x14ac:dyDescent="0.25">
      <c r="A4224" s="858" t="s">
        <v>1815</v>
      </c>
      <c r="B4224" s="812" t="s">
        <v>9</v>
      </c>
      <c r="C4224" s="822" t="s">
        <v>446</v>
      </c>
      <c r="D4224" s="829">
        <v>70733</v>
      </c>
      <c r="E4224" s="968">
        <v>0</v>
      </c>
      <c r="F4224" s="816">
        <v>23540000</v>
      </c>
      <c r="G4224" s="869" t="s">
        <v>266</v>
      </c>
      <c r="H4224" s="1006"/>
      <c r="I4224" s="1006">
        <v>200000</v>
      </c>
      <c r="J4224" s="1006"/>
      <c r="K4224" s="1006">
        <f t="shared" si="450"/>
        <v>175000</v>
      </c>
      <c r="L4224" s="830"/>
      <c r="M4224" s="826">
        <v>175000</v>
      </c>
      <c r="N4224" s="830"/>
      <c r="O4224" s="830"/>
      <c r="P4224" s="830"/>
      <c r="Q4224" s="830"/>
      <c r="R4224" s="1068"/>
      <c r="S4224" s="820"/>
      <c r="T4224" s="1104"/>
    </row>
    <row r="4225" spans="1:20" x14ac:dyDescent="0.25">
      <c r="A4225" s="858" t="s">
        <v>1815</v>
      </c>
      <c r="B4225" s="860"/>
      <c r="C4225" s="833" t="s">
        <v>312</v>
      </c>
      <c r="D4225" s="861"/>
      <c r="E4225" s="862"/>
      <c r="F4225" s="863"/>
      <c r="G4225" s="863"/>
      <c r="H4225" s="1004">
        <v>437500</v>
      </c>
      <c r="I4225" s="1004">
        <f>SUM(I4220:I4224)</f>
        <v>1500000</v>
      </c>
      <c r="J4225" s="1004">
        <v>437500</v>
      </c>
      <c r="K4225" s="1004">
        <f>SUM(K4220:K4224)</f>
        <v>875000</v>
      </c>
      <c r="L4225" s="837"/>
      <c r="M4225" s="838">
        <f>SUM(M4220:M4224)</f>
        <v>875000</v>
      </c>
      <c r="N4225" s="837"/>
      <c r="O4225" s="839">
        <v>500000</v>
      </c>
      <c r="P4225" s="839">
        <f>Q4225-O4225</f>
        <v>187500</v>
      </c>
      <c r="Q4225" s="839">
        <v>687500</v>
      </c>
      <c r="R4225" s="1069">
        <f>M4225-Q4225</f>
        <v>187500</v>
      </c>
      <c r="S4225" s="840"/>
      <c r="T4225" s="1106"/>
    </row>
    <row r="4226" spans="1:20" s="828" customFormat="1" x14ac:dyDescent="0.25">
      <c r="B4226" s="656"/>
      <c r="C4226" s="1058"/>
      <c r="D4226" s="888"/>
      <c r="E4226" s="902"/>
      <c r="F4226" s="888"/>
      <c r="G4226" s="903"/>
      <c r="H4226" s="924"/>
      <c r="I4226" s="924"/>
      <c r="J4226" s="924"/>
      <c r="K4226" s="924"/>
      <c r="L4226" s="771"/>
      <c r="M4226" s="771"/>
      <c r="N4226" s="771"/>
      <c r="O4226" s="771"/>
      <c r="P4226" s="771"/>
      <c r="Q4226" s="771"/>
      <c r="R4226" s="1075"/>
      <c r="S4226" s="904"/>
    </row>
    <row r="4227" spans="1:20" s="828" customFormat="1" x14ac:dyDescent="0.25">
      <c r="B4227" s="656"/>
      <c r="C4227" s="1058"/>
      <c r="D4227" s="888"/>
      <c r="E4227" s="902"/>
      <c r="F4227" s="888"/>
      <c r="G4227" s="903"/>
      <c r="H4227" s="924"/>
      <c r="I4227" s="924"/>
      <c r="J4227" s="924"/>
      <c r="K4227" s="924"/>
      <c r="L4227" s="771"/>
      <c r="M4227" s="771"/>
      <c r="N4227" s="771"/>
      <c r="O4227" s="771"/>
      <c r="P4227" s="771"/>
      <c r="Q4227" s="771"/>
      <c r="R4227" s="1075"/>
      <c r="S4227" s="904"/>
    </row>
    <row r="4228" spans="1:20" s="828" customFormat="1" x14ac:dyDescent="0.25">
      <c r="B4228" s="656"/>
      <c r="C4228" s="1058"/>
      <c r="D4228" s="888"/>
      <c r="E4228" s="902"/>
      <c r="F4228" s="888"/>
      <c r="G4228" s="903"/>
      <c r="H4228" s="924"/>
      <c r="I4228" s="924"/>
      <c r="J4228" s="924"/>
      <c r="K4228" s="924"/>
      <c r="L4228" s="771"/>
      <c r="M4228" s="771"/>
      <c r="N4228" s="771"/>
      <c r="O4228" s="771"/>
      <c r="P4228" s="771"/>
      <c r="Q4228" s="771"/>
      <c r="R4228" s="1075"/>
      <c r="S4228" s="904"/>
    </row>
    <row r="4229" spans="1:20" s="828" customFormat="1" x14ac:dyDescent="0.25">
      <c r="B4229" s="656"/>
      <c r="C4229" s="1058"/>
      <c r="D4229" s="888"/>
      <c r="E4229" s="902"/>
      <c r="F4229" s="888"/>
      <c r="G4229" s="903"/>
      <c r="H4229" s="924"/>
      <c r="I4229" s="924"/>
      <c r="J4229" s="924"/>
      <c r="K4229" s="924"/>
      <c r="L4229" s="771"/>
      <c r="M4229" s="771"/>
      <c r="N4229" s="771"/>
      <c r="O4229" s="771"/>
      <c r="P4229" s="771"/>
      <c r="Q4229" s="771"/>
      <c r="R4229" s="1075"/>
      <c r="S4229" s="904"/>
    </row>
    <row r="4230" spans="1:20" s="828" customFormat="1" x14ac:dyDescent="0.25">
      <c r="B4230" s="656"/>
      <c r="C4230" s="1058"/>
      <c r="D4230" s="888"/>
      <c r="E4230" s="902"/>
      <c r="F4230" s="888"/>
      <c r="G4230" s="903"/>
      <c r="H4230" s="924"/>
      <c r="I4230" s="924"/>
      <c r="J4230" s="924"/>
      <c r="K4230" s="924"/>
      <c r="L4230" s="771"/>
      <c r="M4230" s="771"/>
      <c r="N4230" s="771"/>
      <c r="O4230" s="771"/>
      <c r="P4230" s="771"/>
      <c r="Q4230" s="771"/>
      <c r="R4230" s="1075"/>
      <c r="S4230" s="904"/>
    </row>
    <row r="4231" spans="1:20" s="828" customFormat="1" x14ac:dyDescent="0.25">
      <c r="B4231" s="656"/>
      <c r="C4231" s="1058"/>
      <c r="D4231" s="888"/>
      <c r="E4231" s="902"/>
      <c r="F4231" s="888"/>
      <c r="G4231" s="903"/>
      <c r="H4231" s="924"/>
      <c r="I4231" s="924"/>
      <c r="J4231" s="924"/>
      <c r="K4231" s="924"/>
      <c r="L4231" s="771"/>
      <c r="M4231" s="771"/>
      <c r="N4231" s="771"/>
      <c r="O4231" s="771"/>
      <c r="P4231" s="771"/>
      <c r="Q4231" s="771"/>
      <c r="R4231" s="1075"/>
      <c r="S4231" s="904"/>
    </row>
    <row r="4232" spans="1:20" s="828" customFormat="1" x14ac:dyDescent="0.25">
      <c r="B4232" s="656"/>
      <c r="C4232" s="1058"/>
      <c r="D4232" s="888"/>
      <c r="E4232" s="902"/>
      <c r="F4232" s="888"/>
      <c r="G4232" s="903"/>
      <c r="H4232" s="924"/>
      <c r="I4232" s="924"/>
      <c r="J4232" s="924"/>
      <c r="K4232" s="924"/>
      <c r="L4232" s="771"/>
      <c r="M4232" s="771"/>
      <c r="N4232" s="771"/>
      <c r="O4232" s="771"/>
      <c r="P4232" s="771"/>
      <c r="Q4232" s="771"/>
      <c r="R4232" s="1075"/>
      <c r="S4232" s="904"/>
    </row>
    <row r="4233" spans="1:20" s="828" customFormat="1" x14ac:dyDescent="0.25">
      <c r="B4233" s="656"/>
      <c r="C4233" s="1058"/>
      <c r="D4233" s="888"/>
      <c r="E4233" s="902"/>
      <c r="F4233" s="888"/>
      <c r="G4233" s="903"/>
      <c r="H4233" s="924"/>
      <c r="I4233" s="924"/>
      <c r="J4233" s="924"/>
      <c r="K4233" s="924"/>
      <c r="L4233" s="771"/>
      <c r="M4233" s="771"/>
      <c r="N4233" s="771"/>
      <c r="O4233" s="771"/>
      <c r="P4233" s="771"/>
      <c r="Q4233" s="771"/>
      <c r="R4233" s="1075"/>
      <c r="S4233" s="904"/>
    </row>
    <row r="4234" spans="1:20" s="828" customFormat="1" x14ac:dyDescent="0.25">
      <c r="B4234" s="656"/>
      <c r="C4234" s="1058"/>
      <c r="D4234" s="888"/>
      <c r="E4234" s="902"/>
      <c r="F4234" s="888"/>
      <c r="G4234" s="903"/>
      <c r="H4234" s="924"/>
      <c r="I4234" s="924"/>
      <c r="J4234" s="924"/>
      <c r="K4234" s="924"/>
      <c r="L4234" s="771"/>
      <c r="M4234" s="771"/>
      <c r="N4234" s="771"/>
      <c r="O4234" s="771"/>
      <c r="P4234" s="771"/>
      <c r="Q4234" s="771"/>
      <c r="R4234" s="1075"/>
      <c r="S4234" s="904"/>
    </row>
    <row r="4235" spans="1:20" s="828" customFormat="1" x14ac:dyDescent="0.25">
      <c r="B4235" s="656"/>
      <c r="C4235" s="1058"/>
      <c r="D4235" s="888"/>
      <c r="E4235" s="902"/>
      <c r="F4235" s="888"/>
      <c r="G4235" s="903"/>
      <c r="H4235" s="924"/>
      <c r="I4235" s="924"/>
      <c r="J4235" s="924"/>
      <c r="K4235" s="924"/>
      <c r="L4235" s="771"/>
      <c r="M4235" s="771"/>
      <c r="N4235" s="771"/>
      <c r="O4235" s="771"/>
      <c r="P4235" s="771"/>
      <c r="Q4235" s="771"/>
      <c r="R4235" s="1075"/>
      <c r="S4235" s="904"/>
    </row>
    <row r="4236" spans="1:20" s="828" customFormat="1" x14ac:dyDescent="0.25">
      <c r="B4236" s="656"/>
      <c r="C4236" s="1058"/>
      <c r="D4236" s="888"/>
      <c r="E4236" s="902"/>
      <c r="F4236" s="888"/>
      <c r="G4236" s="903"/>
      <c r="H4236" s="924"/>
      <c r="I4236" s="924"/>
      <c r="J4236" s="924"/>
      <c r="K4236" s="924"/>
      <c r="L4236" s="771"/>
      <c r="M4236" s="771"/>
      <c r="N4236" s="771"/>
      <c r="O4236" s="771"/>
      <c r="P4236" s="771"/>
      <c r="Q4236" s="771"/>
      <c r="R4236" s="1075"/>
      <c r="S4236" s="904"/>
    </row>
    <row r="4237" spans="1:20" x14ac:dyDescent="0.25">
      <c r="B4237" s="1238" t="s">
        <v>2128</v>
      </c>
      <c r="C4237" s="1238"/>
      <c r="D4237" s="1238"/>
      <c r="E4237" s="1238"/>
      <c r="F4237" s="1238"/>
      <c r="G4237" s="1238"/>
      <c r="H4237" s="1238"/>
      <c r="I4237" s="1238"/>
      <c r="J4237" s="1238"/>
      <c r="K4237" s="1238"/>
      <c r="L4237" s="1238"/>
      <c r="M4237" s="1238"/>
      <c r="N4237" s="1238"/>
      <c r="O4237" s="1238"/>
      <c r="P4237" s="1238"/>
      <c r="Q4237" s="1238"/>
      <c r="R4237" s="1238"/>
      <c r="S4237" s="1238"/>
    </row>
    <row r="4238" spans="1:20" x14ac:dyDescent="0.25">
      <c r="B4238" s="881" t="s">
        <v>1849</v>
      </c>
      <c r="C4238" s="882"/>
      <c r="D4238" s="883"/>
      <c r="E4238" s="883"/>
      <c r="F4238" s="883"/>
      <c r="G4238" s="883"/>
      <c r="H4238" s="884"/>
      <c r="I4238" s="884"/>
      <c r="J4238" s="884"/>
      <c r="K4238" s="884"/>
      <c r="L4238" s="884"/>
      <c r="M4238" s="885"/>
      <c r="N4238" s="884"/>
      <c r="O4238" s="884"/>
      <c r="P4238" s="884"/>
      <c r="Q4238" s="884"/>
      <c r="R4238" s="1074"/>
      <c r="S4238" s="886"/>
    </row>
    <row r="4239" spans="1:20" s="802" customFormat="1" ht="30" x14ac:dyDescent="0.25">
      <c r="B4239" s="1234" t="s">
        <v>970</v>
      </c>
      <c r="C4239" s="1239" t="s">
        <v>938</v>
      </c>
      <c r="D4239" s="1236" t="s">
        <v>1024</v>
      </c>
      <c r="E4239" s="1230" t="s">
        <v>1025</v>
      </c>
      <c r="F4239" s="1236" t="s">
        <v>1026</v>
      </c>
      <c r="G4239" s="1232" t="s">
        <v>1027</v>
      </c>
      <c r="H4239" s="803" t="s">
        <v>1862</v>
      </c>
      <c r="I4239" s="804" t="s">
        <v>1833</v>
      </c>
      <c r="J4239" s="803" t="s">
        <v>1862</v>
      </c>
      <c r="K4239" s="1228" t="s">
        <v>1948</v>
      </c>
      <c r="L4239" s="1228" t="s">
        <v>1947</v>
      </c>
      <c r="M4239" s="805" t="s">
        <v>1818</v>
      </c>
      <c r="N4239" s="1228" t="s">
        <v>1819</v>
      </c>
      <c r="O4239" s="806" t="s">
        <v>2115</v>
      </c>
      <c r="P4239" s="1090" t="s">
        <v>2135</v>
      </c>
      <c r="Q4239" s="1090" t="s">
        <v>2136</v>
      </c>
      <c r="R4239" s="1065" t="s">
        <v>2132</v>
      </c>
      <c r="S4239" s="807" t="s">
        <v>1850</v>
      </c>
      <c r="T4239" s="1110" t="s">
        <v>1028</v>
      </c>
    </row>
    <row r="4240" spans="1:20" s="802" customFormat="1" x14ac:dyDescent="0.25">
      <c r="B4240" s="1235"/>
      <c r="C4240" s="1240"/>
      <c r="D4240" s="1237"/>
      <c r="E4240" s="1231"/>
      <c r="F4240" s="1237"/>
      <c r="G4240" s="1233"/>
      <c r="H4240" s="808"/>
      <c r="I4240" s="808" t="s">
        <v>939</v>
      </c>
      <c r="J4240" s="808"/>
      <c r="K4240" s="1229"/>
      <c r="L4240" s="1229"/>
      <c r="M4240" s="809" t="s">
        <v>939</v>
      </c>
      <c r="N4240" s="1229"/>
      <c r="O4240" s="808" t="s">
        <v>939</v>
      </c>
      <c r="P4240" s="808" t="s">
        <v>939</v>
      </c>
      <c r="Q4240" s="808" t="s">
        <v>939</v>
      </c>
      <c r="R4240" s="1066" t="s">
        <v>939</v>
      </c>
      <c r="S4240" s="810"/>
      <c r="T4240" s="1102"/>
    </row>
    <row r="4241" spans="1:20" ht="14.65" customHeight="1" x14ac:dyDescent="0.25">
      <c r="A4241" s="858" t="s">
        <v>1848</v>
      </c>
      <c r="B4241" s="812" t="s">
        <v>2</v>
      </c>
      <c r="C4241" s="822" t="s">
        <v>60</v>
      </c>
      <c r="D4241" s="829" t="s">
        <v>115</v>
      </c>
      <c r="E4241" s="824">
        <v>0</v>
      </c>
      <c r="F4241" s="816">
        <v>23540000</v>
      </c>
      <c r="G4241" s="817" t="s">
        <v>266</v>
      </c>
      <c r="H4241" s="1006"/>
      <c r="I4241" s="1006"/>
      <c r="J4241" s="1006"/>
      <c r="K4241" s="1006">
        <f t="shared" ref="K4241:K4252" si="451">M4241-L4241</f>
        <v>2100000</v>
      </c>
      <c r="L4241" s="830"/>
      <c r="M4241" s="826">
        <v>2100000</v>
      </c>
      <c r="N4241" s="830"/>
      <c r="O4241" s="830"/>
      <c r="P4241" s="830"/>
      <c r="Q4241" s="830"/>
      <c r="R4241" s="1068"/>
      <c r="S4241" s="1128"/>
      <c r="T4241" s="1117"/>
    </row>
    <row r="4242" spans="1:20" ht="14.65" customHeight="1" x14ac:dyDescent="0.25">
      <c r="A4242" s="858" t="s">
        <v>1848</v>
      </c>
      <c r="B4242" s="812" t="s">
        <v>3</v>
      </c>
      <c r="C4242" s="822" t="s">
        <v>4</v>
      </c>
      <c r="D4242" s="829" t="s">
        <v>115</v>
      </c>
      <c r="E4242" s="907">
        <v>0</v>
      </c>
      <c r="F4242" s="816">
        <v>23540000</v>
      </c>
      <c r="G4242" s="817" t="s">
        <v>266</v>
      </c>
      <c r="H4242" s="1006"/>
      <c r="I4242" s="1006"/>
      <c r="J4242" s="1006"/>
      <c r="K4242" s="1006">
        <f t="shared" si="451"/>
        <v>1800000</v>
      </c>
      <c r="L4242" s="830"/>
      <c r="M4242" s="826">
        <v>1800000</v>
      </c>
      <c r="N4242" s="830"/>
      <c r="O4242" s="830"/>
      <c r="P4242" s="830"/>
      <c r="Q4242" s="830"/>
      <c r="R4242" s="1068"/>
      <c r="S4242" s="1128"/>
      <c r="T4242" s="1104"/>
    </row>
    <row r="4243" spans="1:20" s="828" customFormat="1" ht="14.65" customHeight="1" x14ac:dyDescent="0.25">
      <c r="A4243" s="939" t="s">
        <v>1848</v>
      </c>
      <c r="B4243" s="812" t="s">
        <v>106</v>
      </c>
      <c r="C4243" s="822" t="s">
        <v>107</v>
      </c>
      <c r="D4243" s="823" t="s">
        <v>115</v>
      </c>
      <c r="E4243" s="907">
        <v>0</v>
      </c>
      <c r="F4243" s="812">
        <v>23540000</v>
      </c>
      <c r="G4243" s="825" t="s">
        <v>266</v>
      </c>
      <c r="H4243" s="921"/>
      <c r="I4243" s="921"/>
      <c r="J4243" s="921"/>
      <c r="K4243" s="921">
        <f t="shared" si="451"/>
        <v>0</v>
      </c>
      <c r="L4243" s="826">
        <v>140000000</v>
      </c>
      <c r="M4243" s="826">
        <v>140000000</v>
      </c>
      <c r="N4243" s="826">
        <v>140000000</v>
      </c>
      <c r="O4243" s="826"/>
      <c r="P4243" s="826"/>
      <c r="Q4243" s="826"/>
      <c r="R4243" s="1068"/>
      <c r="S4243" s="1057" t="s">
        <v>1998</v>
      </c>
      <c r="T4243" s="1123"/>
    </row>
    <row r="4244" spans="1:20" s="831" customFormat="1" ht="14.65" customHeight="1" x14ac:dyDescent="0.25">
      <c r="A4244" s="858" t="s">
        <v>1848</v>
      </c>
      <c r="B4244" s="812" t="s">
        <v>5</v>
      </c>
      <c r="C4244" s="822" t="s">
        <v>6</v>
      </c>
      <c r="D4244" s="829" t="s">
        <v>115</v>
      </c>
      <c r="E4244" s="907">
        <v>0</v>
      </c>
      <c r="F4244" s="816">
        <v>23540000</v>
      </c>
      <c r="G4244" s="817" t="s">
        <v>266</v>
      </c>
      <c r="H4244" s="1006"/>
      <c r="I4244" s="1006"/>
      <c r="J4244" s="1006"/>
      <c r="K4244" s="1006">
        <f t="shared" si="451"/>
        <v>240000</v>
      </c>
      <c r="L4244" s="830"/>
      <c r="M4244" s="826">
        <v>240000</v>
      </c>
      <c r="N4244" s="830"/>
      <c r="O4244" s="830"/>
      <c r="P4244" s="830"/>
      <c r="Q4244" s="830"/>
      <c r="R4244" s="1068"/>
      <c r="S4244" s="1128"/>
      <c r="T4244" s="1105"/>
    </row>
    <row r="4245" spans="1:20" ht="14.65" customHeight="1" x14ac:dyDescent="0.25">
      <c r="A4245" s="858" t="s">
        <v>1848</v>
      </c>
      <c r="B4245" s="812" t="s">
        <v>32</v>
      </c>
      <c r="C4245" s="822" t="s">
        <v>33</v>
      </c>
      <c r="D4245" s="829" t="s">
        <v>115</v>
      </c>
      <c r="E4245" s="907">
        <v>0</v>
      </c>
      <c r="F4245" s="816">
        <v>23540000</v>
      </c>
      <c r="G4245" s="817" t="s">
        <v>266</v>
      </c>
      <c r="H4245" s="1006"/>
      <c r="I4245" s="1006"/>
      <c r="J4245" s="1006"/>
      <c r="K4245" s="1006">
        <f t="shared" si="451"/>
        <v>1800000</v>
      </c>
      <c r="L4245" s="830"/>
      <c r="M4245" s="826">
        <v>1800000</v>
      </c>
      <c r="N4245" s="830"/>
      <c r="O4245" s="830"/>
      <c r="P4245" s="830"/>
      <c r="Q4245" s="830"/>
      <c r="R4245" s="1068"/>
      <c r="S4245" s="1128"/>
      <c r="T4245" s="1104"/>
    </row>
    <row r="4246" spans="1:20" ht="14.65" customHeight="1" x14ac:dyDescent="0.25">
      <c r="A4246" s="858" t="s">
        <v>1848</v>
      </c>
      <c r="B4246" s="812" t="s">
        <v>7</v>
      </c>
      <c r="C4246" s="822" t="s">
        <v>8</v>
      </c>
      <c r="D4246" s="829" t="s">
        <v>115</v>
      </c>
      <c r="E4246" s="907">
        <v>0</v>
      </c>
      <c r="F4246" s="816">
        <v>23540000</v>
      </c>
      <c r="G4246" s="817" t="s">
        <v>266</v>
      </c>
      <c r="H4246" s="1006"/>
      <c r="I4246" s="1006"/>
      <c r="J4246" s="1006"/>
      <c r="K4246" s="1006">
        <f t="shared" si="451"/>
        <v>3600000</v>
      </c>
      <c r="L4246" s="830"/>
      <c r="M4246" s="826">
        <v>3600000</v>
      </c>
      <c r="N4246" s="830"/>
      <c r="O4246" s="830"/>
      <c r="P4246" s="830"/>
      <c r="Q4246" s="830"/>
      <c r="R4246" s="1068"/>
      <c r="S4246" s="1128"/>
      <c r="T4246" s="1104"/>
    </row>
    <row r="4247" spans="1:20" ht="14.65" customHeight="1" x14ac:dyDescent="0.25">
      <c r="A4247" s="858" t="s">
        <v>1848</v>
      </c>
      <c r="B4247" s="812" t="s">
        <v>34</v>
      </c>
      <c r="C4247" s="822" t="s">
        <v>761</v>
      </c>
      <c r="D4247" s="829" t="s">
        <v>115</v>
      </c>
      <c r="E4247" s="907">
        <v>0</v>
      </c>
      <c r="F4247" s="816">
        <v>23540000</v>
      </c>
      <c r="G4247" s="817" t="s">
        <v>266</v>
      </c>
      <c r="H4247" s="1006"/>
      <c r="I4247" s="1006"/>
      <c r="J4247" s="1006"/>
      <c r="K4247" s="1006">
        <f t="shared" si="451"/>
        <v>300000</v>
      </c>
      <c r="L4247" s="830"/>
      <c r="M4247" s="826">
        <v>300000</v>
      </c>
      <c r="N4247" s="830"/>
      <c r="O4247" s="830"/>
      <c r="P4247" s="830"/>
      <c r="Q4247" s="830"/>
      <c r="R4247" s="1068"/>
      <c r="S4247" s="1128"/>
      <c r="T4247" s="1104"/>
    </row>
    <row r="4248" spans="1:20" ht="14.65" customHeight="1" x14ac:dyDescent="0.25">
      <c r="A4248" s="858" t="s">
        <v>1848</v>
      </c>
      <c r="B4248" s="812" t="s">
        <v>9</v>
      </c>
      <c r="C4248" s="822" t="s">
        <v>10</v>
      </c>
      <c r="D4248" s="829" t="s">
        <v>115</v>
      </c>
      <c r="E4248" s="907">
        <v>0</v>
      </c>
      <c r="F4248" s="816">
        <v>23540000</v>
      </c>
      <c r="G4248" s="817" t="s">
        <v>266</v>
      </c>
      <c r="H4248" s="1006"/>
      <c r="I4248" s="1006"/>
      <c r="J4248" s="1006"/>
      <c r="K4248" s="1006">
        <f t="shared" si="451"/>
        <v>900000</v>
      </c>
      <c r="L4248" s="830"/>
      <c r="M4248" s="826">
        <v>900000</v>
      </c>
      <c r="N4248" s="830"/>
      <c r="O4248" s="830"/>
      <c r="P4248" s="830"/>
      <c r="Q4248" s="830"/>
      <c r="R4248" s="1068"/>
      <c r="S4248" s="1128"/>
      <c r="T4248" s="1104"/>
    </row>
    <row r="4249" spans="1:20" ht="14.65" customHeight="1" x14ac:dyDescent="0.25">
      <c r="A4249" s="858" t="s">
        <v>1848</v>
      </c>
      <c r="B4249" s="812" t="s">
        <v>11</v>
      </c>
      <c r="C4249" s="822" t="s">
        <v>12</v>
      </c>
      <c r="D4249" s="829" t="s">
        <v>115</v>
      </c>
      <c r="E4249" s="907">
        <v>0</v>
      </c>
      <c r="F4249" s="816">
        <v>23540000</v>
      </c>
      <c r="G4249" s="817" t="s">
        <v>266</v>
      </c>
      <c r="H4249" s="1006"/>
      <c r="I4249" s="1006"/>
      <c r="J4249" s="1006"/>
      <c r="K4249" s="1006">
        <f t="shared" si="451"/>
        <v>8000000</v>
      </c>
      <c r="L4249" s="830"/>
      <c r="M4249" s="826">
        <v>8000000</v>
      </c>
      <c r="N4249" s="830"/>
      <c r="O4249" s="830"/>
      <c r="P4249" s="830"/>
      <c r="Q4249" s="830"/>
      <c r="R4249" s="1068"/>
      <c r="S4249" s="1128"/>
      <c r="T4249" s="1104"/>
    </row>
    <row r="4250" spans="1:20" ht="14.65" customHeight="1" x14ac:dyDescent="0.25">
      <c r="A4250" s="858" t="s">
        <v>1848</v>
      </c>
      <c r="B4250" s="812" t="s">
        <v>13</v>
      </c>
      <c r="C4250" s="822" t="s">
        <v>14</v>
      </c>
      <c r="D4250" s="829" t="s">
        <v>115</v>
      </c>
      <c r="E4250" s="907">
        <v>0</v>
      </c>
      <c r="F4250" s="816">
        <v>23540000</v>
      </c>
      <c r="G4250" s="817" t="s">
        <v>266</v>
      </c>
      <c r="H4250" s="1006"/>
      <c r="I4250" s="1006"/>
      <c r="J4250" s="1006"/>
      <c r="K4250" s="1006">
        <f t="shared" si="451"/>
        <v>300000</v>
      </c>
      <c r="L4250" s="830"/>
      <c r="M4250" s="826">
        <v>300000</v>
      </c>
      <c r="N4250" s="830"/>
      <c r="O4250" s="830"/>
      <c r="P4250" s="830"/>
      <c r="Q4250" s="830"/>
      <c r="R4250" s="1068"/>
      <c r="S4250" s="1128"/>
      <c r="T4250" s="1104"/>
    </row>
    <row r="4251" spans="1:20" ht="14.65" customHeight="1" x14ac:dyDescent="0.25">
      <c r="A4251" s="858" t="s">
        <v>1848</v>
      </c>
      <c r="B4251" s="812" t="s">
        <v>19</v>
      </c>
      <c r="C4251" s="822" t="s">
        <v>20</v>
      </c>
      <c r="D4251" s="829" t="s">
        <v>115</v>
      </c>
      <c r="E4251" s="907">
        <v>0</v>
      </c>
      <c r="F4251" s="816">
        <v>23540000</v>
      </c>
      <c r="G4251" s="817" t="s">
        <v>266</v>
      </c>
      <c r="H4251" s="1006"/>
      <c r="I4251" s="1006"/>
      <c r="J4251" s="1006"/>
      <c r="K4251" s="1006">
        <f t="shared" si="451"/>
        <v>60000</v>
      </c>
      <c r="L4251" s="830"/>
      <c r="M4251" s="826">
        <v>60000</v>
      </c>
      <c r="N4251" s="830"/>
      <c r="O4251" s="830"/>
      <c r="P4251" s="830"/>
      <c r="Q4251" s="830"/>
      <c r="R4251" s="1068"/>
      <c r="S4251" s="1128"/>
      <c r="T4251" s="1104"/>
    </row>
    <row r="4252" spans="1:20" ht="14.65" customHeight="1" x14ac:dyDescent="0.25">
      <c r="A4252" s="858" t="s">
        <v>1848</v>
      </c>
      <c r="B4252" s="812" t="s">
        <v>37</v>
      </c>
      <c r="C4252" s="822" t="s">
        <v>38</v>
      </c>
      <c r="D4252" s="829" t="s">
        <v>115</v>
      </c>
      <c r="E4252" s="907">
        <v>0</v>
      </c>
      <c r="F4252" s="816">
        <v>23540000</v>
      </c>
      <c r="G4252" s="817" t="s">
        <v>266</v>
      </c>
      <c r="H4252" s="1006"/>
      <c r="I4252" s="1006"/>
      <c r="J4252" s="1006"/>
      <c r="K4252" s="1006">
        <f t="shared" si="451"/>
        <v>900000</v>
      </c>
      <c r="L4252" s="830"/>
      <c r="M4252" s="826">
        <v>900000</v>
      </c>
      <c r="N4252" s="830"/>
      <c r="O4252" s="830"/>
      <c r="P4252" s="830"/>
      <c r="Q4252" s="830"/>
      <c r="R4252" s="1068"/>
      <c r="S4252" s="1128"/>
      <c r="T4252" s="1104"/>
    </row>
    <row r="4253" spans="1:20" ht="14.65" customHeight="1" x14ac:dyDescent="0.25">
      <c r="A4253" s="858" t="s">
        <v>1848</v>
      </c>
      <c r="B4253" s="860"/>
      <c r="C4253" s="833" t="s">
        <v>312</v>
      </c>
      <c r="D4253" s="861"/>
      <c r="E4253" s="862"/>
      <c r="F4253" s="863"/>
      <c r="G4253" s="916"/>
      <c r="H4253" s="992"/>
      <c r="I4253" s="992">
        <f>SUM(I4241:I4252)</f>
        <v>0</v>
      </c>
      <c r="J4253" s="992"/>
      <c r="K4253" s="992">
        <f>SUM(K4241:K4252)</f>
        <v>20000000</v>
      </c>
      <c r="L4253" s="837">
        <f>SUM(L4241:L4252)</f>
        <v>140000000</v>
      </c>
      <c r="M4253" s="838">
        <f>SUM(M4241:M4252)</f>
        <v>160000000</v>
      </c>
      <c r="N4253" s="837">
        <f>SUM(N4241:N4252)</f>
        <v>140000000</v>
      </c>
      <c r="O4253" s="839"/>
      <c r="P4253" s="839"/>
      <c r="Q4253" s="839"/>
      <c r="R4253" s="1069"/>
      <c r="S4253" s="1129"/>
      <c r="T4253" s="1106"/>
    </row>
    <row r="4254" spans="1:20" s="828" customFormat="1" ht="14.65" customHeight="1" x14ac:dyDescent="0.25">
      <c r="B4254" s="656"/>
      <c r="C4254" s="1058"/>
      <c r="D4254" s="888"/>
      <c r="E4254" s="902"/>
      <c r="F4254" s="888"/>
      <c r="G4254" s="903"/>
      <c r="H4254" s="924"/>
      <c r="I4254" s="924"/>
      <c r="J4254" s="924"/>
      <c r="K4254" s="924"/>
      <c r="L4254" s="771"/>
      <c r="M4254" s="771"/>
      <c r="N4254" s="771"/>
      <c r="O4254" s="771"/>
      <c r="P4254" s="771"/>
      <c r="Q4254" s="771"/>
      <c r="R4254" s="1075"/>
      <c r="S4254" s="904"/>
    </row>
    <row r="4255" spans="1:20" s="828" customFormat="1" ht="14.65" customHeight="1" x14ac:dyDescent="0.25">
      <c r="B4255" s="656"/>
      <c r="C4255" s="1058"/>
      <c r="D4255" s="888"/>
      <c r="E4255" s="902"/>
      <c r="F4255" s="888"/>
      <c r="G4255" s="903"/>
      <c r="H4255" s="924"/>
      <c r="I4255" s="924"/>
      <c r="J4255" s="924"/>
      <c r="K4255" s="924"/>
      <c r="L4255" s="771"/>
      <c r="M4255" s="771"/>
      <c r="N4255" s="771"/>
      <c r="O4255" s="771"/>
      <c r="P4255" s="771"/>
      <c r="Q4255" s="771"/>
      <c r="R4255" s="1075"/>
      <c r="S4255" s="904"/>
    </row>
    <row r="4256" spans="1:20" s="828" customFormat="1" ht="14.65" customHeight="1" x14ac:dyDescent="0.25">
      <c r="B4256" s="656"/>
      <c r="C4256" s="1058"/>
      <c r="D4256" s="888"/>
      <c r="E4256" s="902"/>
      <c r="F4256" s="888"/>
      <c r="G4256" s="903"/>
      <c r="H4256" s="924"/>
      <c r="I4256" s="924"/>
      <c r="J4256" s="924"/>
      <c r="K4256" s="924"/>
      <c r="L4256" s="771"/>
      <c r="M4256" s="771"/>
      <c r="N4256" s="771"/>
      <c r="O4256" s="771"/>
      <c r="P4256" s="771"/>
      <c r="Q4256" s="771"/>
      <c r="R4256" s="1075"/>
      <c r="S4256" s="904"/>
    </row>
    <row r="4257" spans="2:19" s="828" customFormat="1" ht="14.65" customHeight="1" x14ac:dyDescent="0.25">
      <c r="B4257" s="656"/>
      <c r="C4257" s="1058"/>
      <c r="D4257" s="888"/>
      <c r="E4257" s="902"/>
      <c r="F4257" s="888"/>
      <c r="G4257" s="903"/>
      <c r="H4257" s="924"/>
      <c r="I4257" s="924"/>
      <c r="J4257" s="924"/>
      <c r="K4257" s="924"/>
      <c r="L4257" s="771"/>
      <c r="M4257" s="771"/>
      <c r="N4257" s="771"/>
      <c r="O4257" s="771"/>
      <c r="P4257" s="771"/>
      <c r="Q4257" s="771"/>
      <c r="R4257" s="1075"/>
      <c r="S4257" s="904"/>
    </row>
    <row r="4258" spans="2:19" s="828" customFormat="1" ht="14.65" customHeight="1" x14ac:dyDescent="0.25">
      <c r="B4258" s="656"/>
      <c r="C4258" s="1058"/>
      <c r="D4258" s="888"/>
      <c r="E4258" s="902"/>
      <c r="F4258" s="888"/>
      <c r="G4258" s="903"/>
      <c r="H4258" s="924"/>
      <c r="I4258" s="924"/>
      <c r="J4258" s="924"/>
      <c r="K4258" s="924"/>
      <c r="L4258" s="771"/>
      <c r="M4258" s="771"/>
      <c r="N4258" s="771"/>
      <c r="O4258" s="771"/>
      <c r="P4258" s="771"/>
      <c r="Q4258" s="771"/>
      <c r="R4258" s="1075"/>
      <c r="S4258" s="904"/>
    </row>
    <row r="4259" spans="2:19" s="828" customFormat="1" ht="14.65" customHeight="1" x14ac:dyDescent="0.25">
      <c r="B4259" s="656"/>
      <c r="C4259" s="1058"/>
      <c r="D4259" s="888"/>
      <c r="E4259" s="902"/>
      <c r="F4259" s="888"/>
      <c r="G4259" s="903"/>
      <c r="H4259" s="924"/>
      <c r="I4259" s="924"/>
      <c r="J4259" s="924"/>
      <c r="K4259" s="924"/>
      <c r="L4259" s="771"/>
      <c r="M4259" s="771"/>
      <c r="N4259" s="771"/>
      <c r="O4259" s="771"/>
      <c r="P4259" s="771"/>
      <c r="Q4259" s="771"/>
      <c r="R4259" s="1075"/>
      <c r="S4259" s="904"/>
    </row>
    <row r="4260" spans="2:19" s="828" customFormat="1" ht="14.65" customHeight="1" x14ac:dyDescent="0.25">
      <c r="B4260" s="656"/>
      <c r="C4260" s="1058"/>
      <c r="D4260" s="888"/>
      <c r="E4260" s="902"/>
      <c r="F4260" s="888"/>
      <c r="G4260" s="903"/>
      <c r="H4260" s="924"/>
      <c r="I4260" s="924"/>
      <c r="J4260" s="924"/>
      <c r="K4260" s="924"/>
      <c r="L4260" s="771"/>
      <c r="M4260" s="771"/>
      <c r="N4260" s="771"/>
      <c r="O4260" s="771"/>
      <c r="P4260" s="771"/>
      <c r="Q4260" s="771"/>
      <c r="R4260" s="1075"/>
      <c r="S4260" s="904"/>
    </row>
    <row r="4261" spans="2:19" s="828" customFormat="1" ht="14.65" customHeight="1" x14ac:dyDescent="0.25">
      <c r="B4261" s="656"/>
      <c r="C4261" s="1058"/>
      <c r="D4261" s="888"/>
      <c r="E4261" s="902"/>
      <c r="F4261" s="888"/>
      <c r="G4261" s="903"/>
      <c r="H4261" s="924"/>
      <c r="I4261" s="924"/>
      <c r="J4261" s="924"/>
      <c r="K4261" s="924"/>
      <c r="L4261" s="771"/>
      <c r="M4261" s="771"/>
      <c r="N4261" s="771"/>
      <c r="O4261" s="771"/>
      <c r="P4261" s="771"/>
      <c r="Q4261" s="771"/>
      <c r="R4261" s="1075"/>
      <c r="S4261" s="904"/>
    </row>
    <row r="4262" spans="2:19" s="828" customFormat="1" ht="14.65" customHeight="1" x14ac:dyDescent="0.25">
      <c r="B4262" s="656"/>
      <c r="C4262" s="1058"/>
      <c r="D4262" s="888"/>
      <c r="E4262" s="902"/>
      <c r="F4262" s="888"/>
      <c r="G4262" s="903"/>
      <c r="H4262" s="924"/>
      <c r="I4262" s="924"/>
      <c r="J4262" s="924"/>
      <c r="K4262" s="924"/>
      <c r="L4262" s="771"/>
      <c r="M4262" s="771"/>
      <c r="N4262" s="771"/>
      <c r="O4262" s="771"/>
      <c r="P4262" s="771"/>
      <c r="Q4262" s="771"/>
      <c r="R4262" s="1075"/>
      <c r="S4262" s="904"/>
    </row>
    <row r="4263" spans="2:19" s="828" customFormat="1" ht="14.65" customHeight="1" x14ac:dyDescent="0.25">
      <c r="B4263" s="656"/>
      <c r="C4263" s="1058"/>
      <c r="D4263" s="888"/>
      <c r="E4263" s="902"/>
      <c r="F4263" s="888"/>
      <c r="G4263" s="903"/>
      <c r="H4263" s="924"/>
      <c r="I4263" s="924"/>
      <c r="J4263" s="924"/>
      <c r="K4263" s="924"/>
      <c r="L4263" s="771"/>
      <c r="M4263" s="771"/>
      <c r="N4263" s="771"/>
      <c r="O4263" s="771"/>
      <c r="P4263" s="771"/>
      <c r="Q4263" s="771"/>
      <c r="R4263" s="1075"/>
      <c r="S4263" s="904"/>
    </row>
    <row r="4264" spans="2:19" s="828" customFormat="1" ht="14.65" customHeight="1" x14ac:dyDescent="0.25">
      <c r="B4264" s="656"/>
      <c r="C4264" s="1058"/>
      <c r="D4264" s="888"/>
      <c r="E4264" s="902"/>
      <c r="F4264" s="888"/>
      <c r="G4264" s="903"/>
      <c r="H4264" s="924"/>
      <c r="I4264" s="924"/>
      <c r="J4264" s="924"/>
      <c r="K4264" s="924"/>
      <c r="L4264" s="771"/>
      <c r="M4264" s="771"/>
      <c r="N4264" s="771"/>
      <c r="O4264" s="771"/>
      <c r="P4264" s="771"/>
      <c r="Q4264" s="771"/>
      <c r="R4264" s="1075"/>
      <c r="S4264" s="904"/>
    </row>
    <row r="4265" spans="2:19" s="828" customFormat="1" ht="14.65" customHeight="1" x14ac:dyDescent="0.25">
      <c r="B4265" s="656"/>
      <c r="C4265" s="1058"/>
      <c r="D4265" s="888"/>
      <c r="E4265" s="902"/>
      <c r="F4265" s="888"/>
      <c r="G4265" s="903"/>
      <c r="H4265" s="924"/>
      <c r="I4265" s="924"/>
      <c r="J4265" s="924"/>
      <c r="K4265" s="924"/>
      <c r="L4265" s="771"/>
      <c r="M4265" s="771"/>
      <c r="N4265" s="771"/>
      <c r="O4265" s="771"/>
      <c r="P4265" s="771"/>
      <c r="Q4265" s="771"/>
      <c r="R4265" s="1075"/>
      <c r="S4265" s="904"/>
    </row>
    <row r="4266" spans="2:19" s="828" customFormat="1" ht="14.65" customHeight="1" x14ac:dyDescent="0.25">
      <c r="B4266" s="656"/>
      <c r="C4266" s="1058"/>
      <c r="D4266" s="888"/>
      <c r="E4266" s="902"/>
      <c r="F4266" s="888"/>
      <c r="G4266" s="903"/>
      <c r="H4266" s="924"/>
      <c r="I4266" s="924"/>
      <c r="J4266" s="924"/>
      <c r="K4266" s="924"/>
      <c r="L4266" s="771"/>
      <c r="M4266" s="771"/>
      <c r="N4266" s="771"/>
      <c r="O4266" s="771"/>
      <c r="P4266" s="771"/>
      <c r="Q4266" s="771"/>
      <c r="R4266" s="1075"/>
      <c r="S4266" s="904"/>
    </row>
    <row r="4267" spans="2:19" s="828" customFormat="1" ht="14.65" customHeight="1" x14ac:dyDescent="0.25">
      <c r="B4267" s="656"/>
      <c r="C4267" s="1058"/>
      <c r="D4267" s="888"/>
      <c r="E4267" s="902"/>
      <c r="F4267" s="888"/>
      <c r="G4267" s="903"/>
      <c r="H4267" s="924"/>
      <c r="I4267" s="924"/>
      <c r="J4267" s="924"/>
      <c r="K4267" s="924"/>
      <c r="L4267" s="771"/>
      <c r="M4267" s="771"/>
      <c r="N4267" s="771"/>
      <c r="O4267" s="771"/>
      <c r="P4267" s="771"/>
      <c r="Q4267" s="771"/>
      <c r="R4267" s="1075"/>
      <c r="S4267" s="904"/>
    </row>
    <row r="4268" spans="2:19" s="828" customFormat="1" ht="14.65" customHeight="1" x14ac:dyDescent="0.25">
      <c r="B4268" s="656"/>
      <c r="C4268" s="1058"/>
      <c r="D4268" s="888"/>
      <c r="E4268" s="902"/>
      <c r="F4268" s="888"/>
      <c r="G4268" s="903"/>
      <c r="H4268" s="924"/>
      <c r="I4268" s="924"/>
      <c r="J4268" s="924"/>
      <c r="K4268" s="924"/>
      <c r="L4268" s="771"/>
      <c r="M4268" s="771"/>
      <c r="N4268" s="771"/>
      <c r="O4268" s="771"/>
      <c r="P4268" s="771"/>
      <c r="Q4268" s="771"/>
      <c r="R4268" s="1075"/>
      <c r="S4268" s="904"/>
    </row>
    <row r="4269" spans="2:19" s="828" customFormat="1" ht="14.65" customHeight="1" x14ac:dyDescent="0.25">
      <c r="B4269" s="656"/>
      <c r="C4269" s="1058"/>
      <c r="D4269" s="888"/>
      <c r="E4269" s="902"/>
      <c r="F4269" s="888"/>
      <c r="G4269" s="903"/>
      <c r="H4269" s="924"/>
      <c r="I4269" s="924"/>
      <c r="J4269" s="924"/>
      <c r="K4269" s="924"/>
      <c r="L4269" s="771"/>
      <c r="M4269" s="771"/>
      <c r="N4269" s="771"/>
      <c r="O4269" s="771"/>
      <c r="P4269" s="771"/>
      <c r="Q4269" s="771"/>
      <c r="R4269" s="1075"/>
      <c r="S4269" s="904"/>
    </row>
    <row r="4270" spans="2:19" s="828" customFormat="1" ht="14.65" customHeight="1" x14ac:dyDescent="0.25">
      <c r="B4270" s="656"/>
      <c r="C4270" s="1058"/>
      <c r="D4270" s="888"/>
      <c r="E4270" s="902"/>
      <c r="F4270" s="888"/>
      <c r="G4270" s="903"/>
      <c r="H4270" s="924"/>
      <c r="I4270" s="924"/>
      <c r="J4270" s="924"/>
      <c r="K4270" s="924"/>
      <c r="L4270" s="771"/>
      <c r="M4270" s="771"/>
      <c r="N4270" s="771"/>
      <c r="O4270" s="771"/>
      <c r="P4270" s="771"/>
      <c r="Q4270" s="771"/>
      <c r="R4270" s="1075"/>
      <c r="S4270" s="904"/>
    </row>
    <row r="4271" spans="2:19" s="828" customFormat="1" ht="14.65" customHeight="1" x14ac:dyDescent="0.25">
      <c r="B4271" s="656"/>
      <c r="C4271" s="1058"/>
      <c r="D4271" s="888"/>
      <c r="E4271" s="902"/>
      <c r="F4271" s="888"/>
      <c r="G4271" s="903"/>
      <c r="H4271" s="924"/>
      <c r="I4271" s="924"/>
      <c r="J4271" s="924"/>
      <c r="K4271" s="924"/>
      <c r="L4271" s="771"/>
      <c r="M4271" s="771"/>
      <c r="N4271" s="771"/>
      <c r="O4271" s="771"/>
      <c r="P4271" s="771"/>
      <c r="Q4271" s="771"/>
      <c r="R4271" s="1075"/>
      <c r="S4271" s="904"/>
    </row>
    <row r="4272" spans="2:19" ht="14.65" customHeight="1" x14ac:dyDescent="0.25">
      <c r="B4272" s="1238" t="s">
        <v>2128</v>
      </c>
      <c r="C4272" s="1238"/>
      <c r="D4272" s="1238"/>
      <c r="E4272" s="1238"/>
      <c r="F4272" s="1238"/>
      <c r="G4272" s="1238"/>
      <c r="H4272" s="1238"/>
      <c r="I4272" s="1238"/>
      <c r="J4272" s="1238"/>
      <c r="K4272" s="1238"/>
      <c r="L4272" s="1238"/>
      <c r="M4272" s="1238"/>
      <c r="N4272" s="1238"/>
      <c r="O4272" s="1238"/>
      <c r="P4272" s="1238"/>
      <c r="Q4272" s="1238"/>
      <c r="R4272" s="1238"/>
      <c r="S4272" s="1238"/>
    </row>
    <row r="4273" spans="1:20" ht="14.65" customHeight="1" x14ac:dyDescent="0.25">
      <c r="B4273" s="881" t="s">
        <v>1656</v>
      </c>
      <c r="C4273" s="882"/>
      <c r="D4273" s="883"/>
      <c r="E4273" s="883"/>
      <c r="F4273" s="883"/>
      <c r="G4273" s="883"/>
      <c r="H4273" s="884"/>
      <c r="I4273" s="884"/>
      <c r="J4273" s="884"/>
      <c r="K4273" s="884"/>
      <c r="L4273" s="884"/>
      <c r="M4273" s="885"/>
      <c r="N4273" s="884"/>
      <c r="O4273" s="884"/>
      <c r="P4273" s="884"/>
      <c r="Q4273" s="884"/>
      <c r="R4273" s="1074"/>
      <c r="S4273" s="886"/>
    </row>
    <row r="4274" spans="1:20" s="802" customFormat="1" ht="30" x14ac:dyDescent="0.25">
      <c r="B4274" s="1234" t="s">
        <v>970</v>
      </c>
      <c r="C4274" s="1239" t="s">
        <v>938</v>
      </c>
      <c r="D4274" s="1236" t="s">
        <v>1024</v>
      </c>
      <c r="E4274" s="1230" t="s">
        <v>1025</v>
      </c>
      <c r="F4274" s="1236" t="s">
        <v>1026</v>
      </c>
      <c r="G4274" s="1232" t="s">
        <v>1027</v>
      </c>
      <c r="H4274" s="803" t="s">
        <v>1862</v>
      </c>
      <c r="I4274" s="804" t="s">
        <v>1833</v>
      </c>
      <c r="J4274" s="803" t="s">
        <v>1862</v>
      </c>
      <c r="K4274" s="1228" t="s">
        <v>1948</v>
      </c>
      <c r="L4274" s="1228" t="s">
        <v>1947</v>
      </c>
      <c r="M4274" s="805" t="s">
        <v>1818</v>
      </c>
      <c r="N4274" s="1228" t="s">
        <v>1819</v>
      </c>
      <c r="O4274" s="806" t="s">
        <v>2115</v>
      </c>
      <c r="P4274" s="1090" t="s">
        <v>2135</v>
      </c>
      <c r="Q4274" s="1090" t="s">
        <v>2136</v>
      </c>
      <c r="R4274" s="1065" t="s">
        <v>2132</v>
      </c>
      <c r="S4274" s="807" t="s">
        <v>1850</v>
      </c>
      <c r="T4274" s="1110" t="s">
        <v>1028</v>
      </c>
    </row>
    <row r="4275" spans="1:20" s="802" customFormat="1" x14ac:dyDescent="0.25">
      <c r="B4275" s="1235"/>
      <c r="C4275" s="1240"/>
      <c r="D4275" s="1237"/>
      <c r="E4275" s="1231"/>
      <c r="F4275" s="1237"/>
      <c r="G4275" s="1233"/>
      <c r="H4275" s="808"/>
      <c r="I4275" s="808" t="s">
        <v>939</v>
      </c>
      <c r="J4275" s="808"/>
      <c r="K4275" s="1229"/>
      <c r="L4275" s="1229"/>
      <c r="M4275" s="809" t="s">
        <v>939</v>
      </c>
      <c r="N4275" s="1229"/>
      <c r="O4275" s="808" t="s">
        <v>939</v>
      </c>
      <c r="P4275" s="808" t="s">
        <v>939</v>
      </c>
      <c r="Q4275" s="808" t="s">
        <v>939</v>
      </c>
      <c r="R4275" s="1066" t="s">
        <v>939</v>
      </c>
      <c r="S4275" s="810"/>
      <c r="T4275" s="1102"/>
    </row>
    <row r="4276" spans="1:20" s="828" customFormat="1" x14ac:dyDescent="0.25">
      <c r="A4276" s="939" t="s">
        <v>199</v>
      </c>
      <c r="B4276" s="812" t="s">
        <v>24</v>
      </c>
      <c r="C4276" s="813" t="s">
        <v>290</v>
      </c>
      <c r="D4276" s="890" t="s">
        <v>1</v>
      </c>
      <c r="E4276" s="907">
        <v>0</v>
      </c>
      <c r="F4276" s="812" t="s">
        <v>27</v>
      </c>
      <c r="G4276" s="825" t="s">
        <v>266</v>
      </c>
      <c r="H4276" s="1008">
        <v>209746298</v>
      </c>
      <c r="I4276" s="1008">
        <v>623595000</v>
      </c>
      <c r="J4276" s="1008">
        <v>209746298</v>
      </c>
      <c r="K4276" s="1008">
        <f t="shared" ref="K4276:K4290" si="452">M4276-L4276</f>
        <v>373595000</v>
      </c>
      <c r="L4276" s="819">
        <v>200000000</v>
      </c>
      <c r="M4276" s="819">
        <f>623595000-50000000</f>
        <v>573595000</v>
      </c>
      <c r="N4276" s="819">
        <v>200000000</v>
      </c>
      <c r="O4276" s="819">
        <v>252388428</v>
      </c>
      <c r="P4276" s="819">
        <f>Q4276-O4276</f>
        <v>124786889.01999998</v>
      </c>
      <c r="Q4276" s="819">
        <v>377175317.01999998</v>
      </c>
      <c r="R4276" s="1068">
        <f>M4276-Q4276</f>
        <v>196419682.98000002</v>
      </c>
      <c r="S4276" s="1056" t="s">
        <v>1999</v>
      </c>
      <c r="T4276" s="1152"/>
    </row>
    <row r="4277" spans="1:20" x14ac:dyDescent="0.25">
      <c r="A4277" s="858" t="s">
        <v>199</v>
      </c>
      <c r="B4277" s="825" t="s">
        <v>25</v>
      </c>
      <c r="C4277" s="822" t="s">
        <v>59</v>
      </c>
      <c r="D4277" s="829">
        <v>70541</v>
      </c>
      <c r="E4277" s="968">
        <v>0</v>
      </c>
      <c r="F4277" s="816" t="s">
        <v>27</v>
      </c>
      <c r="G4277" s="817" t="s">
        <v>266</v>
      </c>
      <c r="H4277" s="1006">
        <v>1000000</v>
      </c>
      <c r="I4277" s="1006">
        <v>2300000</v>
      </c>
      <c r="J4277" s="1006">
        <v>1000000</v>
      </c>
      <c r="K4277" s="1006">
        <f t="shared" si="452"/>
        <v>2300000</v>
      </c>
      <c r="L4277" s="830"/>
      <c r="M4277" s="826">
        <v>2300000</v>
      </c>
      <c r="N4277" s="830"/>
      <c r="O4277" s="830"/>
      <c r="P4277" s="1006"/>
      <c r="Q4277" s="830"/>
      <c r="R4277" s="1068">
        <v>0</v>
      </c>
      <c r="S4277" s="820"/>
      <c r="T4277" s="1104"/>
    </row>
    <row r="4278" spans="1:20" x14ac:dyDescent="0.25">
      <c r="A4278" s="858" t="s">
        <v>199</v>
      </c>
      <c r="B4278" s="812" t="s">
        <v>2</v>
      </c>
      <c r="C4278" s="822" t="s">
        <v>60</v>
      </c>
      <c r="D4278" s="829">
        <v>70541</v>
      </c>
      <c r="E4278" s="968">
        <v>0</v>
      </c>
      <c r="F4278" s="816" t="s">
        <v>27</v>
      </c>
      <c r="G4278" s="817" t="s">
        <v>266</v>
      </c>
      <c r="H4278" s="1006"/>
      <c r="I4278" s="1006">
        <v>1600000</v>
      </c>
      <c r="J4278" s="1006"/>
      <c r="K4278" s="1006">
        <f t="shared" si="452"/>
        <v>1600000</v>
      </c>
      <c r="L4278" s="830"/>
      <c r="M4278" s="826">
        <v>1600000</v>
      </c>
      <c r="N4278" s="830"/>
      <c r="O4278" s="830"/>
      <c r="P4278" s="1006">
        <f t="shared" ref="P4278:P4282" si="453">Q4278-O4278</f>
        <v>0</v>
      </c>
      <c r="Q4278" s="830"/>
      <c r="R4278" s="1068">
        <v>0</v>
      </c>
      <c r="S4278" s="820"/>
      <c r="T4278" s="1104"/>
    </row>
    <row r="4279" spans="1:20" x14ac:dyDescent="0.25">
      <c r="A4279" s="858" t="s">
        <v>199</v>
      </c>
      <c r="B4279" s="812" t="s">
        <v>3</v>
      </c>
      <c r="C4279" s="822" t="s">
        <v>4</v>
      </c>
      <c r="D4279" s="829">
        <v>70541</v>
      </c>
      <c r="E4279" s="968">
        <v>0</v>
      </c>
      <c r="F4279" s="816" t="s">
        <v>27</v>
      </c>
      <c r="G4279" s="817" t="s">
        <v>266</v>
      </c>
      <c r="H4279" s="1006">
        <v>1500000</v>
      </c>
      <c r="I4279" s="1006">
        <v>4800000</v>
      </c>
      <c r="J4279" s="1006">
        <v>1500000</v>
      </c>
      <c r="K4279" s="1006">
        <f t="shared" si="452"/>
        <v>4800000</v>
      </c>
      <c r="L4279" s="830"/>
      <c r="M4279" s="826">
        <v>4800000</v>
      </c>
      <c r="N4279" s="830"/>
      <c r="O4279" s="830"/>
      <c r="P4279" s="1006">
        <f t="shared" si="453"/>
        <v>0</v>
      </c>
      <c r="Q4279" s="830"/>
      <c r="R4279" s="1068">
        <v>0</v>
      </c>
      <c r="S4279" s="820"/>
      <c r="T4279" s="1104"/>
    </row>
    <row r="4280" spans="1:20" x14ac:dyDescent="0.25">
      <c r="A4280" s="858" t="s">
        <v>199</v>
      </c>
      <c r="B4280" s="812" t="s">
        <v>71</v>
      </c>
      <c r="C4280" s="822" t="s">
        <v>72</v>
      </c>
      <c r="D4280" s="829">
        <v>70541</v>
      </c>
      <c r="E4280" s="968">
        <v>0</v>
      </c>
      <c r="F4280" s="816" t="s">
        <v>27</v>
      </c>
      <c r="G4280" s="817" t="s">
        <v>266</v>
      </c>
      <c r="H4280" s="1006"/>
      <c r="I4280" s="1006">
        <v>1575000</v>
      </c>
      <c r="J4280" s="1006"/>
      <c r="K4280" s="1006">
        <f t="shared" si="452"/>
        <v>1575000</v>
      </c>
      <c r="L4280" s="830"/>
      <c r="M4280" s="826">
        <v>1575000</v>
      </c>
      <c r="N4280" s="830"/>
      <c r="O4280" s="830"/>
      <c r="P4280" s="1006">
        <f t="shared" si="453"/>
        <v>0</v>
      </c>
      <c r="Q4280" s="830"/>
      <c r="R4280" s="1068">
        <v>0</v>
      </c>
      <c r="S4280" s="820"/>
      <c r="T4280" s="1104"/>
    </row>
    <row r="4281" spans="1:20" x14ac:dyDescent="0.25">
      <c r="A4281" s="858" t="s">
        <v>199</v>
      </c>
      <c r="B4281" s="812" t="s">
        <v>171</v>
      </c>
      <c r="C4281" s="822" t="s">
        <v>172</v>
      </c>
      <c r="D4281" s="829">
        <v>70541</v>
      </c>
      <c r="E4281" s="968">
        <v>0</v>
      </c>
      <c r="F4281" s="816" t="s">
        <v>27</v>
      </c>
      <c r="G4281" s="817" t="s">
        <v>266</v>
      </c>
      <c r="H4281" s="1006">
        <v>1000000</v>
      </c>
      <c r="I4281" s="1006">
        <v>10000000</v>
      </c>
      <c r="J4281" s="1006">
        <v>1000000</v>
      </c>
      <c r="K4281" s="1006">
        <f t="shared" si="452"/>
        <v>5000000</v>
      </c>
      <c r="L4281" s="830"/>
      <c r="M4281" s="826">
        <v>5000000</v>
      </c>
      <c r="N4281" s="830"/>
      <c r="O4281" s="830"/>
      <c r="P4281" s="1006">
        <f t="shared" si="453"/>
        <v>0</v>
      </c>
      <c r="Q4281" s="830"/>
      <c r="R4281" s="1068">
        <v>0</v>
      </c>
      <c r="S4281" s="820"/>
      <c r="T4281" s="1104"/>
    </row>
    <row r="4282" spans="1:20" x14ac:dyDescent="0.25">
      <c r="A4282" s="858" t="s">
        <v>199</v>
      </c>
      <c r="B4282" s="812" t="s">
        <v>201</v>
      </c>
      <c r="C4282" s="822" t="s">
        <v>202</v>
      </c>
      <c r="D4282" s="829">
        <v>70541</v>
      </c>
      <c r="E4282" s="968">
        <v>0</v>
      </c>
      <c r="F4282" s="816" t="s">
        <v>27</v>
      </c>
      <c r="G4282" s="817" t="s">
        <v>266</v>
      </c>
      <c r="H4282" s="1006"/>
      <c r="I4282" s="1006">
        <v>13000000</v>
      </c>
      <c r="J4282" s="1006"/>
      <c r="K4282" s="1006">
        <f t="shared" si="452"/>
        <v>5000000</v>
      </c>
      <c r="L4282" s="830"/>
      <c r="M4282" s="826">
        <v>5000000</v>
      </c>
      <c r="N4282" s="830"/>
      <c r="O4282" s="830"/>
      <c r="P4282" s="1006">
        <f t="shared" si="453"/>
        <v>400000</v>
      </c>
      <c r="Q4282" s="830">
        <v>400000</v>
      </c>
      <c r="R4282" s="1068">
        <f t="shared" ref="R4282:R4291" si="454">M4282-Q4282</f>
        <v>4600000</v>
      </c>
      <c r="S4282" s="820"/>
      <c r="T4282" s="1104"/>
    </row>
    <row r="4283" spans="1:20" x14ac:dyDescent="0.25">
      <c r="A4283" s="858" t="s">
        <v>199</v>
      </c>
      <c r="B4283" s="812" t="s">
        <v>32</v>
      </c>
      <c r="C4283" s="822" t="s">
        <v>33</v>
      </c>
      <c r="D4283" s="829">
        <v>70541</v>
      </c>
      <c r="E4283" s="968">
        <v>0</v>
      </c>
      <c r="F4283" s="816" t="s">
        <v>27</v>
      </c>
      <c r="G4283" s="817" t="s">
        <v>266</v>
      </c>
      <c r="H4283" s="1006">
        <v>7597625</v>
      </c>
      <c r="I4283" s="1006">
        <v>9000000</v>
      </c>
      <c r="J4283" s="1006">
        <v>7597625</v>
      </c>
      <c r="K4283" s="1006">
        <f t="shared" si="452"/>
        <v>9000000</v>
      </c>
      <c r="L4283" s="1006"/>
      <c r="M4283" s="921">
        <v>9000000</v>
      </c>
      <c r="N4283" s="1006"/>
      <c r="O4283" s="1006">
        <v>7597625</v>
      </c>
      <c r="P4283" s="1006">
        <f>Q4283-O4283</f>
        <v>0</v>
      </c>
      <c r="Q4283" s="1006">
        <v>7597625</v>
      </c>
      <c r="R4283" s="1068">
        <f t="shared" si="454"/>
        <v>1402375</v>
      </c>
      <c r="S4283" s="820"/>
      <c r="T4283" s="1104"/>
    </row>
    <row r="4284" spans="1:20" x14ac:dyDescent="0.25">
      <c r="A4284" s="858" t="s">
        <v>199</v>
      </c>
      <c r="B4284" s="812" t="s">
        <v>61</v>
      </c>
      <c r="C4284" s="822" t="s">
        <v>75</v>
      </c>
      <c r="D4284" s="829">
        <v>70541</v>
      </c>
      <c r="E4284" s="968">
        <v>0</v>
      </c>
      <c r="F4284" s="816" t="s">
        <v>27</v>
      </c>
      <c r="G4284" s="817" t="s">
        <v>266</v>
      </c>
      <c r="H4284" s="1006"/>
      <c r="I4284" s="1006">
        <v>850000</v>
      </c>
      <c r="J4284" s="1006"/>
      <c r="K4284" s="1006">
        <f t="shared" si="452"/>
        <v>850000</v>
      </c>
      <c r="L4284" s="830"/>
      <c r="M4284" s="826">
        <v>850000</v>
      </c>
      <c r="N4284" s="830"/>
      <c r="O4284" s="830"/>
      <c r="P4284" s="1006">
        <f t="shared" ref="P4284:P4290" si="455">Q4284-O4284</f>
        <v>300000</v>
      </c>
      <c r="Q4284" s="830">
        <v>300000</v>
      </c>
      <c r="R4284" s="1068">
        <f t="shared" si="454"/>
        <v>550000</v>
      </c>
      <c r="S4284" s="820"/>
      <c r="T4284" s="1104"/>
    </row>
    <row r="4285" spans="1:20" x14ac:dyDescent="0.25">
      <c r="A4285" s="858" t="s">
        <v>199</v>
      </c>
      <c r="B4285" s="812" t="s">
        <v>11</v>
      </c>
      <c r="C4285" s="822" t="s">
        <v>12</v>
      </c>
      <c r="D4285" s="829">
        <v>70541</v>
      </c>
      <c r="E4285" s="968">
        <v>0</v>
      </c>
      <c r="F4285" s="816" t="s">
        <v>27</v>
      </c>
      <c r="G4285" s="817" t="s">
        <v>266</v>
      </c>
      <c r="H4285" s="1006">
        <v>21500000</v>
      </c>
      <c r="I4285" s="1006">
        <v>100675000</v>
      </c>
      <c r="J4285" s="1006">
        <v>21500000</v>
      </c>
      <c r="K4285" s="1006">
        <f t="shared" si="452"/>
        <v>80675000</v>
      </c>
      <c r="L4285" s="830"/>
      <c r="M4285" s="826">
        <v>80675000</v>
      </c>
      <c r="N4285" s="830"/>
      <c r="O4285" s="830">
        <v>25000000</v>
      </c>
      <c r="P4285" s="1006">
        <f t="shared" si="455"/>
        <v>10500000</v>
      </c>
      <c r="Q4285" s="830">
        <v>35500000</v>
      </c>
      <c r="R4285" s="1068">
        <f t="shared" si="454"/>
        <v>45175000</v>
      </c>
      <c r="S4285" s="820"/>
      <c r="T4285" s="1104"/>
    </row>
    <row r="4286" spans="1:20" x14ac:dyDescent="0.25">
      <c r="A4286" s="858" t="s">
        <v>199</v>
      </c>
      <c r="B4286" s="812" t="s">
        <v>13</v>
      </c>
      <c r="C4286" s="822" t="s">
        <v>14</v>
      </c>
      <c r="D4286" s="829">
        <v>70541</v>
      </c>
      <c r="E4286" s="968">
        <v>0</v>
      </c>
      <c r="F4286" s="816" t="s">
        <v>27</v>
      </c>
      <c r="G4286" s="817" t="s">
        <v>266</v>
      </c>
      <c r="H4286" s="1006"/>
      <c r="I4286" s="1006">
        <v>3450000</v>
      </c>
      <c r="J4286" s="1006"/>
      <c r="K4286" s="1006">
        <f t="shared" si="452"/>
        <v>2000000</v>
      </c>
      <c r="L4286" s="830"/>
      <c r="M4286" s="826">
        <v>2000000</v>
      </c>
      <c r="N4286" s="830"/>
      <c r="O4286" s="830">
        <v>1000000</v>
      </c>
      <c r="P4286" s="1006">
        <f t="shared" si="455"/>
        <v>0</v>
      </c>
      <c r="Q4286" s="830">
        <v>1000000</v>
      </c>
      <c r="R4286" s="1068">
        <f t="shared" si="454"/>
        <v>1000000</v>
      </c>
      <c r="S4286" s="820"/>
      <c r="T4286" s="1104"/>
    </row>
    <row r="4287" spans="1:20" x14ac:dyDescent="0.25">
      <c r="A4287" s="858" t="s">
        <v>199</v>
      </c>
      <c r="B4287" s="812" t="s">
        <v>15</v>
      </c>
      <c r="C4287" s="822" t="s">
        <v>436</v>
      </c>
      <c r="D4287" s="829">
        <v>70541</v>
      </c>
      <c r="E4287" s="968">
        <v>0</v>
      </c>
      <c r="F4287" s="816" t="s">
        <v>27</v>
      </c>
      <c r="G4287" s="817" t="s">
        <v>266</v>
      </c>
      <c r="H4287" s="1006"/>
      <c r="I4287" s="1006">
        <v>1200000</v>
      </c>
      <c r="J4287" s="1006"/>
      <c r="K4287" s="1006">
        <f t="shared" si="452"/>
        <v>1200000</v>
      </c>
      <c r="L4287" s="830"/>
      <c r="M4287" s="826">
        <v>1200000</v>
      </c>
      <c r="N4287" s="830"/>
      <c r="O4287" s="830">
        <v>1000000</v>
      </c>
      <c r="P4287" s="1006">
        <f t="shared" si="455"/>
        <v>0</v>
      </c>
      <c r="Q4287" s="830">
        <v>1000000</v>
      </c>
      <c r="R4287" s="1068">
        <f t="shared" si="454"/>
        <v>200000</v>
      </c>
      <c r="S4287" s="820"/>
      <c r="T4287" s="1104"/>
    </row>
    <row r="4288" spans="1:20" x14ac:dyDescent="0.25">
      <c r="A4288" s="858" t="s">
        <v>199</v>
      </c>
      <c r="B4288" s="812" t="s">
        <v>17</v>
      </c>
      <c r="C4288" s="822" t="s">
        <v>18</v>
      </c>
      <c r="D4288" s="829">
        <v>70541</v>
      </c>
      <c r="E4288" s="968">
        <v>0</v>
      </c>
      <c r="F4288" s="816" t="s">
        <v>27</v>
      </c>
      <c r="G4288" s="817" t="s">
        <v>266</v>
      </c>
      <c r="H4288" s="1006"/>
      <c r="I4288" s="1006">
        <v>5000000</v>
      </c>
      <c r="J4288" s="1006"/>
      <c r="K4288" s="1006">
        <f t="shared" si="452"/>
        <v>5000000</v>
      </c>
      <c r="L4288" s="830"/>
      <c r="M4288" s="826">
        <v>5000000</v>
      </c>
      <c r="N4288" s="830"/>
      <c r="O4288" s="830">
        <v>2000000</v>
      </c>
      <c r="P4288" s="1006">
        <f t="shared" si="455"/>
        <v>0</v>
      </c>
      <c r="Q4288" s="830">
        <v>2000000</v>
      </c>
      <c r="R4288" s="1068">
        <f t="shared" si="454"/>
        <v>3000000</v>
      </c>
      <c r="S4288" s="820"/>
      <c r="T4288" s="1104"/>
    </row>
    <row r="4289" spans="1:20" x14ac:dyDescent="0.25">
      <c r="A4289" s="858" t="s">
        <v>199</v>
      </c>
      <c r="B4289" s="812" t="s">
        <v>19</v>
      </c>
      <c r="C4289" s="822" t="s">
        <v>20</v>
      </c>
      <c r="D4289" s="829">
        <v>70541</v>
      </c>
      <c r="E4289" s="968">
        <v>0</v>
      </c>
      <c r="F4289" s="816" t="s">
        <v>27</v>
      </c>
      <c r="G4289" s="817" t="s">
        <v>266</v>
      </c>
      <c r="H4289" s="1006"/>
      <c r="I4289" s="1006">
        <v>50000</v>
      </c>
      <c r="J4289" s="1006"/>
      <c r="K4289" s="1006">
        <f t="shared" si="452"/>
        <v>50000</v>
      </c>
      <c r="L4289" s="830"/>
      <c r="M4289" s="826">
        <v>50000</v>
      </c>
      <c r="N4289" s="830"/>
      <c r="O4289" s="830"/>
      <c r="P4289" s="1006">
        <f t="shared" si="455"/>
        <v>0</v>
      </c>
      <c r="Q4289" s="830"/>
      <c r="R4289" s="1068">
        <v>0</v>
      </c>
      <c r="S4289" s="820"/>
      <c r="T4289" s="1104"/>
    </row>
    <row r="4290" spans="1:20" s="831" customFormat="1" x14ac:dyDescent="0.25">
      <c r="A4290" s="858" t="s">
        <v>199</v>
      </c>
      <c r="B4290" s="812" t="s">
        <v>37</v>
      </c>
      <c r="C4290" s="822" t="s">
        <v>38</v>
      </c>
      <c r="D4290" s="829">
        <v>70541</v>
      </c>
      <c r="E4290" s="968">
        <v>0</v>
      </c>
      <c r="F4290" s="816" t="s">
        <v>27</v>
      </c>
      <c r="G4290" s="817" t="s">
        <v>266</v>
      </c>
      <c r="H4290" s="1006"/>
      <c r="I4290" s="1006">
        <v>2400000</v>
      </c>
      <c r="J4290" s="1006"/>
      <c r="K4290" s="1006">
        <f t="shared" si="452"/>
        <v>1000000</v>
      </c>
      <c r="L4290" s="830"/>
      <c r="M4290" s="826">
        <v>1000000</v>
      </c>
      <c r="N4290" s="830"/>
      <c r="O4290" s="830"/>
      <c r="P4290" s="1006">
        <f t="shared" si="455"/>
        <v>800000</v>
      </c>
      <c r="Q4290" s="830">
        <v>800000</v>
      </c>
      <c r="R4290" s="1068">
        <f t="shared" si="454"/>
        <v>200000</v>
      </c>
      <c r="S4290" s="820"/>
      <c r="T4290" s="1105"/>
    </row>
    <row r="4291" spans="1:20" x14ac:dyDescent="0.25">
      <c r="A4291" s="858" t="s">
        <v>199</v>
      </c>
      <c r="B4291" s="860"/>
      <c r="C4291" s="833" t="s">
        <v>312</v>
      </c>
      <c r="D4291" s="861"/>
      <c r="E4291" s="862"/>
      <c r="F4291" s="863"/>
      <c r="G4291" s="916"/>
      <c r="H4291" s="992">
        <f>SUM(H4277:H4290)</f>
        <v>32597625</v>
      </c>
      <c r="I4291" s="992">
        <f>SUM(I4277:I4290)</f>
        <v>155900000</v>
      </c>
      <c r="J4291" s="992">
        <f>SUM(J4277:J4290)</f>
        <v>32597625</v>
      </c>
      <c r="K4291" s="992">
        <f>SUM(K4277:K4290)</f>
        <v>120050000</v>
      </c>
      <c r="L4291" s="837"/>
      <c r="M4291" s="838">
        <f>SUM(M4277:M4290)</f>
        <v>120050000</v>
      </c>
      <c r="N4291" s="837"/>
      <c r="O4291" s="959">
        <f>SUM(O4277:O4290)</f>
        <v>36597625</v>
      </c>
      <c r="P4291" s="959">
        <f>SUM(P4277:P4290)</f>
        <v>12000000</v>
      </c>
      <c r="Q4291" s="959">
        <f>SUM(Q4281:Q4290)</f>
        <v>48597625</v>
      </c>
      <c r="R4291" s="1093">
        <f t="shared" si="454"/>
        <v>71452375</v>
      </c>
      <c r="S4291" s="840"/>
      <c r="T4291" s="1106"/>
    </row>
    <row r="4292" spans="1:20" s="828" customFormat="1" x14ac:dyDescent="0.25">
      <c r="B4292" s="656"/>
      <c r="C4292" s="1058"/>
      <c r="D4292" s="888"/>
      <c r="E4292" s="902"/>
      <c r="F4292" s="888"/>
      <c r="G4292" s="903"/>
      <c r="H4292" s="924"/>
      <c r="I4292" s="924"/>
      <c r="J4292" s="924"/>
      <c r="K4292" s="924"/>
      <c r="L4292" s="771"/>
      <c r="M4292" s="771"/>
      <c r="N4292" s="771"/>
      <c r="O4292" s="771"/>
      <c r="P4292" s="771"/>
      <c r="Q4292" s="771"/>
      <c r="R4292" s="1075"/>
      <c r="S4292" s="904"/>
    </row>
    <row r="4293" spans="1:20" s="828" customFormat="1" x14ac:dyDescent="0.25">
      <c r="B4293" s="656"/>
      <c r="C4293" s="1058"/>
      <c r="D4293" s="888"/>
      <c r="E4293" s="902"/>
      <c r="F4293" s="888"/>
      <c r="G4293" s="903"/>
      <c r="H4293" s="924"/>
      <c r="I4293" s="924"/>
      <c r="J4293" s="924"/>
      <c r="K4293" s="924"/>
      <c r="L4293" s="771"/>
      <c r="M4293" s="771"/>
      <c r="N4293" s="771"/>
      <c r="O4293" s="771"/>
      <c r="P4293" s="771"/>
      <c r="Q4293" s="771"/>
      <c r="R4293" s="1075"/>
      <c r="S4293" s="904"/>
    </row>
    <row r="4294" spans="1:20" s="828" customFormat="1" x14ac:dyDescent="0.25">
      <c r="B4294" s="656"/>
      <c r="C4294" s="1058"/>
      <c r="D4294" s="888"/>
      <c r="E4294" s="902"/>
      <c r="F4294" s="888"/>
      <c r="G4294" s="903"/>
      <c r="H4294" s="924"/>
      <c r="I4294" s="924"/>
      <c r="J4294" s="924"/>
      <c r="K4294" s="924"/>
      <c r="L4294" s="771"/>
      <c r="M4294" s="771"/>
      <c r="N4294" s="771"/>
      <c r="O4294" s="771"/>
      <c r="P4294" s="771"/>
      <c r="Q4294" s="771"/>
      <c r="R4294" s="1075"/>
      <c r="S4294" s="904"/>
    </row>
    <row r="4295" spans="1:20" s="828" customFormat="1" x14ac:dyDescent="0.25">
      <c r="B4295" s="656"/>
      <c r="C4295" s="1058"/>
      <c r="D4295" s="888"/>
      <c r="E4295" s="902"/>
      <c r="F4295" s="888"/>
      <c r="G4295" s="903"/>
      <c r="H4295" s="924"/>
      <c r="I4295" s="924"/>
      <c r="J4295" s="924"/>
      <c r="K4295" s="924"/>
      <c r="L4295" s="771"/>
      <c r="M4295" s="771"/>
      <c r="N4295" s="771"/>
      <c r="O4295" s="771"/>
      <c r="P4295" s="771"/>
      <c r="Q4295" s="771"/>
      <c r="R4295" s="1075"/>
      <c r="S4295" s="904"/>
    </row>
    <row r="4296" spans="1:20" s="828" customFormat="1" x14ac:dyDescent="0.25">
      <c r="B4296" s="656"/>
      <c r="C4296" s="1058"/>
      <c r="D4296" s="888"/>
      <c r="E4296" s="902"/>
      <c r="F4296" s="888"/>
      <c r="G4296" s="903"/>
      <c r="H4296" s="924"/>
      <c r="I4296" s="924"/>
      <c r="J4296" s="924"/>
      <c r="K4296" s="924"/>
      <c r="L4296" s="771"/>
      <c r="M4296" s="771"/>
      <c r="N4296" s="771"/>
      <c r="O4296" s="771"/>
      <c r="P4296" s="771"/>
      <c r="Q4296" s="771"/>
      <c r="R4296" s="1075"/>
      <c r="S4296" s="904"/>
    </row>
    <row r="4297" spans="1:20" s="828" customFormat="1" x14ac:dyDescent="0.25">
      <c r="B4297" s="656"/>
      <c r="C4297" s="1058"/>
      <c r="D4297" s="888"/>
      <c r="E4297" s="902"/>
      <c r="F4297" s="888"/>
      <c r="G4297" s="903"/>
      <c r="H4297" s="924"/>
      <c r="I4297" s="924"/>
      <c r="J4297" s="924"/>
      <c r="K4297" s="924"/>
      <c r="L4297" s="771"/>
      <c r="M4297" s="771"/>
      <c r="N4297" s="771"/>
      <c r="O4297" s="771"/>
      <c r="P4297" s="771"/>
      <c r="Q4297" s="771"/>
      <c r="R4297" s="1075"/>
      <c r="S4297" s="904"/>
    </row>
    <row r="4298" spans="1:20" s="828" customFormat="1" x14ac:dyDescent="0.25">
      <c r="B4298" s="656"/>
      <c r="C4298" s="1058"/>
      <c r="D4298" s="888"/>
      <c r="E4298" s="902"/>
      <c r="F4298" s="888"/>
      <c r="G4298" s="903"/>
      <c r="H4298" s="924"/>
      <c r="I4298" s="924"/>
      <c r="J4298" s="924"/>
      <c r="K4298" s="924"/>
      <c r="L4298" s="771"/>
      <c r="M4298" s="771"/>
      <c r="N4298" s="771"/>
      <c r="O4298" s="771"/>
      <c r="P4298" s="771"/>
      <c r="Q4298" s="771"/>
      <c r="R4298" s="1075"/>
      <c r="S4298" s="904"/>
    </row>
    <row r="4299" spans="1:20" s="828" customFormat="1" x14ac:dyDescent="0.25">
      <c r="B4299" s="656"/>
      <c r="C4299" s="1058"/>
      <c r="D4299" s="888"/>
      <c r="E4299" s="902"/>
      <c r="F4299" s="888"/>
      <c r="G4299" s="903"/>
      <c r="H4299" s="924"/>
      <c r="I4299" s="924"/>
      <c r="J4299" s="924"/>
      <c r="K4299" s="924"/>
      <c r="L4299" s="771"/>
      <c r="M4299" s="771"/>
      <c r="N4299" s="771"/>
      <c r="O4299" s="771"/>
      <c r="P4299" s="771"/>
      <c r="Q4299" s="771"/>
      <c r="R4299" s="1075"/>
      <c r="S4299" s="904"/>
    </row>
    <row r="4300" spans="1:20" s="828" customFormat="1" x14ac:dyDescent="0.25">
      <c r="B4300" s="656"/>
      <c r="C4300" s="1058"/>
      <c r="D4300" s="888"/>
      <c r="E4300" s="902"/>
      <c r="F4300" s="888"/>
      <c r="G4300" s="903"/>
      <c r="H4300" s="924"/>
      <c r="I4300" s="924"/>
      <c r="J4300" s="924"/>
      <c r="K4300" s="924"/>
      <c r="L4300" s="771"/>
      <c r="M4300" s="771"/>
      <c r="N4300" s="771"/>
      <c r="O4300" s="771"/>
      <c r="P4300" s="771"/>
      <c r="Q4300" s="771"/>
      <c r="R4300" s="1075"/>
      <c r="S4300" s="904"/>
    </row>
    <row r="4301" spans="1:20" s="828" customFormat="1" x14ac:dyDescent="0.25">
      <c r="B4301" s="656"/>
      <c r="C4301" s="1058"/>
      <c r="D4301" s="888"/>
      <c r="E4301" s="902"/>
      <c r="F4301" s="888"/>
      <c r="G4301" s="903"/>
      <c r="H4301" s="924"/>
      <c r="I4301" s="924"/>
      <c r="J4301" s="924"/>
      <c r="K4301" s="924"/>
      <c r="L4301" s="771"/>
      <c r="M4301" s="771"/>
      <c r="N4301" s="771"/>
      <c r="O4301" s="771"/>
      <c r="P4301" s="771"/>
      <c r="Q4301" s="771"/>
      <c r="R4301" s="1075"/>
      <c r="S4301" s="904"/>
    </row>
    <row r="4302" spans="1:20" s="828" customFormat="1" x14ac:dyDescent="0.25">
      <c r="B4302" s="656"/>
      <c r="C4302" s="1058"/>
      <c r="D4302" s="888"/>
      <c r="E4302" s="902"/>
      <c r="F4302" s="888"/>
      <c r="G4302" s="903"/>
      <c r="H4302" s="924"/>
      <c r="I4302" s="924"/>
      <c r="J4302" s="924"/>
      <c r="K4302" s="924"/>
      <c r="L4302" s="771"/>
      <c r="M4302" s="771"/>
      <c r="N4302" s="771"/>
      <c r="O4302" s="771"/>
      <c r="P4302" s="771"/>
      <c r="Q4302" s="771"/>
      <c r="R4302" s="1075"/>
      <c r="S4302" s="904"/>
    </row>
    <row r="4303" spans="1:20" s="828" customFormat="1" x14ac:dyDescent="0.25">
      <c r="B4303" s="656"/>
      <c r="C4303" s="1058"/>
      <c r="D4303" s="888"/>
      <c r="E4303" s="902"/>
      <c r="F4303" s="888"/>
      <c r="G4303" s="903"/>
      <c r="H4303" s="924"/>
      <c r="I4303" s="924"/>
      <c r="J4303" s="924"/>
      <c r="K4303" s="924"/>
      <c r="L4303" s="771"/>
      <c r="M4303" s="771"/>
      <c r="N4303" s="771"/>
      <c r="O4303" s="771"/>
      <c r="P4303" s="771"/>
      <c r="Q4303" s="771"/>
      <c r="R4303" s="1075"/>
      <c r="S4303" s="904"/>
    </row>
    <row r="4304" spans="1:20" s="828" customFormat="1" x14ac:dyDescent="0.25">
      <c r="B4304" s="656"/>
      <c r="C4304" s="1058"/>
      <c r="D4304" s="888"/>
      <c r="E4304" s="902"/>
      <c r="F4304" s="888"/>
      <c r="G4304" s="903"/>
      <c r="H4304" s="924"/>
      <c r="I4304" s="924"/>
      <c r="J4304" s="924"/>
      <c r="K4304" s="924"/>
      <c r="L4304" s="771"/>
      <c r="M4304" s="771"/>
      <c r="N4304" s="771"/>
      <c r="O4304" s="771"/>
      <c r="P4304" s="771"/>
      <c r="Q4304" s="771"/>
      <c r="R4304" s="1075"/>
      <c r="S4304" s="904"/>
    </row>
    <row r="4305" spans="1:20" s="828" customFormat="1" x14ac:dyDescent="0.25">
      <c r="B4305" s="656"/>
      <c r="C4305" s="1058"/>
      <c r="D4305" s="888"/>
      <c r="E4305" s="902"/>
      <c r="F4305" s="888"/>
      <c r="G4305" s="903"/>
      <c r="H4305" s="924"/>
      <c r="I4305" s="924"/>
      <c r="J4305" s="924"/>
      <c r="K4305" s="924"/>
      <c r="L4305" s="771"/>
      <c r="M4305" s="771"/>
      <c r="N4305" s="771"/>
      <c r="O4305" s="771"/>
      <c r="P4305" s="771"/>
      <c r="Q4305" s="771"/>
      <c r="R4305" s="1075"/>
      <c r="S4305" s="904"/>
    </row>
    <row r="4306" spans="1:20" s="828" customFormat="1" x14ac:dyDescent="0.25">
      <c r="B4306" s="656"/>
      <c r="C4306" s="1058"/>
      <c r="D4306" s="888"/>
      <c r="E4306" s="902"/>
      <c r="F4306" s="888"/>
      <c r="G4306" s="903"/>
      <c r="H4306" s="924"/>
      <c r="I4306" s="924"/>
      <c r="J4306" s="924"/>
      <c r="K4306" s="924"/>
      <c r="L4306" s="771"/>
      <c r="M4306" s="771"/>
      <c r="N4306" s="771"/>
      <c r="O4306" s="771"/>
      <c r="P4306" s="771"/>
      <c r="Q4306" s="771"/>
      <c r="R4306" s="1075"/>
      <c r="S4306" s="904"/>
    </row>
    <row r="4307" spans="1:20" x14ac:dyDescent="0.25">
      <c r="B4307" s="1238" t="s">
        <v>2129</v>
      </c>
      <c r="C4307" s="1238"/>
      <c r="D4307" s="1238"/>
      <c r="E4307" s="1238"/>
      <c r="F4307" s="1238"/>
      <c r="G4307" s="1238"/>
      <c r="H4307" s="1238"/>
      <c r="I4307" s="1238"/>
      <c r="J4307" s="1238"/>
      <c r="K4307" s="1238"/>
      <c r="L4307" s="1238"/>
      <c r="M4307" s="1238"/>
      <c r="N4307" s="1238"/>
      <c r="O4307" s="1238"/>
      <c r="P4307" s="1238"/>
      <c r="Q4307" s="1238"/>
      <c r="R4307" s="1238"/>
      <c r="S4307" s="1238"/>
    </row>
    <row r="4308" spans="1:20" x14ac:dyDescent="0.25">
      <c r="B4308" s="881" t="s">
        <v>1656</v>
      </c>
      <c r="C4308" s="882"/>
      <c r="D4308" s="883"/>
      <c r="E4308" s="883"/>
      <c r="F4308" s="883"/>
      <c r="G4308" s="883"/>
      <c r="H4308" s="884"/>
      <c r="I4308" s="884"/>
      <c r="J4308" s="884"/>
      <c r="K4308" s="884"/>
      <c r="L4308" s="884"/>
      <c r="M4308" s="885"/>
      <c r="N4308" s="884"/>
      <c r="O4308" s="884"/>
      <c r="P4308" s="884"/>
      <c r="Q4308" s="884"/>
      <c r="R4308" s="1074"/>
      <c r="S4308" s="886"/>
    </row>
    <row r="4309" spans="1:20" s="802" customFormat="1" ht="30" x14ac:dyDescent="0.25">
      <c r="B4309" s="1234" t="s">
        <v>970</v>
      </c>
      <c r="C4309" s="1239" t="s">
        <v>938</v>
      </c>
      <c r="D4309" s="1236" t="s">
        <v>1024</v>
      </c>
      <c r="E4309" s="1230" t="s">
        <v>1025</v>
      </c>
      <c r="F4309" s="1236" t="s">
        <v>1026</v>
      </c>
      <c r="G4309" s="1232" t="s">
        <v>1027</v>
      </c>
      <c r="H4309" s="803" t="s">
        <v>1862</v>
      </c>
      <c r="I4309" s="804" t="s">
        <v>1833</v>
      </c>
      <c r="J4309" s="803" t="s">
        <v>1862</v>
      </c>
      <c r="K4309" s="1228" t="s">
        <v>1948</v>
      </c>
      <c r="L4309" s="1228" t="s">
        <v>1947</v>
      </c>
      <c r="M4309" s="805" t="s">
        <v>1818</v>
      </c>
      <c r="N4309" s="1228" t="s">
        <v>1819</v>
      </c>
      <c r="O4309" s="806" t="s">
        <v>2115</v>
      </c>
      <c r="P4309" s="1090" t="s">
        <v>2135</v>
      </c>
      <c r="Q4309" s="1090" t="s">
        <v>2136</v>
      </c>
      <c r="R4309" s="1065" t="s">
        <v>2132</v>
      </c>
      <c r="S4309" s="807" t="s">
        <v>1850</v>
      </c>
      <c r="T4309" s="1110" t="s">
        <v>1028</v>
      </c>
    </row>
    <row r="4310" spans="1:20" s="802" customFormat="1" x14ac:dyDescent="0.25">
      <c r="B4310" s="1235"/>
      <c r="C4310" s="1240"/>
      <c r="D4310" s="1237"/>
      <c r="E4310" s="1231"/>
      <c r="F4310" s="1237"/>
      <c r="G4310" s="1233"/>
      <c r="H4310" s="808"/>
      <c r="I4310" s="808" t="s">
        <v>939</v>
      </c>
      <c r="J4310" s="808"/>
      <c r="K4310" s="1229"/>
      <c r="L4310" s="1229"/>
      <c r="M4310" s="809" t="s">
        <v>939</v>
      </c>
      <c r="N4310" s="1229"/>
      <c r="O4310" s="808" t="s">
        <v>939</v>
      </c>
      <c r="P4310" s="808" t="s">
        <v>939</v>
      </c>
      <c r="Q4310" s="808" t="s">
        <v>939</v>
      </c>
      <c r="R4310" s="1066" t="s">
        <v>939</v>
      </c>
      <c r="S4310" s="810"/>
      <c r="T4310" s="1102"/>
    </row>
    <row r="4311" spans="1:20" s="828" customFormat="1" x14ac:dyDescent="0.25">
      <c r="A4311" s="858" t="s">
        <v>199</v>
      </c>
      <c r="B4311" s="823" t="s">
        <v>161</v>
      </c>
      <c r="C4311" s="822" t="s">
        <v>233</v>
      </c>
      <c r="D4311" s="829">
        <v>70541</v>
      </c>
      <c r="E4311" s="907">
        <v>0</v>
      </c>
      <c r="F4311" s="823" t="s">
        <v>27</v>
      </c>
      <c r="G4311" s="896" t="s">
        <v>235</v>
      </c>
      <c r="H4311" s="921">
        <v>5325000</v>
      </c>
      <c r="I4311" s="921">
        <v>10000000</v>
      </c>
      <c r="J4311" s="921">
        <v>5325000</v>
      </c>
      <c r="K4311" s="1006">
        <f t="shared" ref="K4311:K4320" si="456">M4311-L4311</f>
        <v>6000000</v>
      </c>
      <c r="L4311" s="871"/>
      <c r="M4311" s="871">
        <v>6000000</v>
      </c>
      <c r="N4311" s="871"/>
      <c r="O4311" s="871">
        <v>5325000</v>
      </c>
      <c r="P4311" s="871">
        <f>Q4311-O4311</f>
        <v>0</v>
      </c>
      <c r="Q4311" s="871">
        <v>5325000</v>
      </c>
      <c r="R4311" s="1068">
        <f>M4311-Q4311</f>
        <v>675000</v>
      </c>
      <c r="S4311" s="827"/>
      <c r="T4311" s="975" t="s">
        <v>2202</v>
      </c>
    </row>
    <row r="4312" spans="1:20" s="828" customFormat="1" ht="30" x14ac:dyDescent="0.25">
      <c r="A4312" s="858" t="s">
        <v>199</v>
      </c>
      <c r="B4312" s="890" t="s">
        <v>350</v>
      </c>
      <c r="C4312" s="822" t="s">
        <v>743</v>
      </c>
      <c r="D4312" s="829">
        <v>70541</v>
      </c>
      <c r="E4312" s="907">
        <v>0</v>
      </c>
      <c r="F4312" s="823" t="s">
        <v>27</v>
      </c>
      <c r="G4312" s="896" t="s">
        <v>235</v>
      </c>
      <c r="H4312" s="921">
        <v>56950000</v>
      </c>
      <c r="I4312" s="921">
        <v>51000000</v>
      </c>
      <c r="J4312" s="921">
        <v>56950000</v>
      </c>
      <c r="K4312" s="1006">
        <f t="shared" si="456"/>
        <v>81000000</v>
      </c>
      <c r="L4312" s="871">
        <v>0</v>
      </c>
      <c r="M4312" s="871">
        <v>81000000</v>
      </c>
      <c r="N4312" s="871">
        <v>50000000</v>
      </c>
      <c r="O4312" s="871">
        <v>57800000</v>
      </c>
      <c r="P4312" s="871">
        <f t="shared" ref="P4312:P4321" si="457">Q4312-O4312</f>
        <v>16050000</v>
      </c>
      <c r="Q4312" s="871">
        <v>73850000</v>
      </c>
      <c r="R4312" s="1068">
        <f t="shared" ref="R4312:R4321" si="458">M4312-Q4312</f>
        <v>7150000</v>
      </c>
      <c r="S4312" s="827"/>
      <c r="T4312" s="1132" t="s">
        <v>2203</v>
      </c>
    </row>
    <row r="4313" spans="1:20" s="828" customFormat="1" x14ac:dyDescent="0.25">
      <c r="A4313" s="858" t="s">
        <v>199</v>
      </c>
      <c r="B4313" s="890" t="s">
        <v>519</v>
      </c>
      <c r="C4313" s="822" t="s">
        <v>520</v>
      </c>
      <c r="D4313" s="829">
        <v>70541</v>
      </c>
      <c r="E4313" s="907">
        <v>0</v>
      </c>
      <c r="F4313" s="823" t="s">
        <v>27</v>
      </c>
      <c r="G4313" s="896" t="s">
        <v>235</v>
      </c>
      <c r="H4313" s="921"/>
      <c r="I4313" s="921">
        <v>15000000</v>
      </c>
      <c r="J4313" s="921"/>
      <c r="K4313" s="1006">
        <f t="shared" si="456"/>
        <v>0</v>
      </c>
      <c r="L4313" s="871"/>
      <c r="M4313" s="871">
        <v>0</v>
      </c>
      <c r="N4313" s="871"/>
      <c r="O4313" s="871"/>
      <c r="P4313" s="871">
        <f t="shared" si="457"/>
        <v>0</v>
      </c>
      <c r="Q4313" s="871"/>
      <c r="R4313" s="1068">
        <f t="shared" si="458"/>
        <v>0</v>
      </c>
      <c r="S4313" s="827"/>
      <c r="T4313" s="822"/>
    </row>
    <row r="4314" spans="1:20" s="828" customFormat="1" x14ac:dyDescent="0.25">
      <c r="A4314" s="858" t="s">
        <v>199</v>
      </c>
      <c r="B4314" s="890" t="s">
        <v>496</v>
      </c>
      <c r="C4314" s="822" t="s">
        <v>1064</v>
      </c>
      <c r="D4314" s="829">
        <v>70541</v>
      </c>
      <c r="E4314" s="907">
        <v>0</v>
      </c>
      <c r="F4314" s="823" t="s">
        <v>27</v>
      </c>
      <c r="G4314" s="896" t="s">
        <v>235</v>
      </c>
      <c r="H4314" s="921">
        <v>10000000</v>
      </c>
      <c r="I4314" s="921">
        <v>23000000</v>
      </c>
      <c r="J4314" s="921">
        <v>10000000</v>
      </c>
      <c r="K4314" s="1006">
        <f t="shared" si="456"/>
        <v>20000000</v>
      </c>
      <c r="L4314" s="871"/>
      <c r="M4314" s="871">
        <v>20000000</v>
      </c>
      <c r="N4314" s="871"/>
      <c r="O4314" s="871">
        <v>10000000</v>
      </c>
      <c r="P4314" s="871">
        <f t="shared" si="457"/>
        <v>10000000</v>
      </c>
      <c r="Q4314" s="871">
        <v>20000000</v>
      </c>
      <c r="R4314" s="1068">
        <f t="shared" si="458"/>
        <v>0</v>
      </c>
      <c r="S4314" s="827"/>
      <c r="T4314" s="822" t="s">
        <v>2204</v>
      </c>
    </row>
    <row r="4315" spans="1:20" s="828" customFormat="1" x14ac:dyDescent="0.25">
      <c r="A4315" s="858" t="s">
        <v>199</v>
      </c>
      <c r="B4315" s="890" t="s">
        <v>756</v>
      </c>
      <c r="C4315" s="822" t="s">
        <v>690</v>
      </c>
      <c r="D4315" s="829">
        <v>70541</v>
      </c>
      <c r="E4315" s="907">
        <v>0</v>
      </c>
      <c r="F4315" s="823" t="s">
        <v>372</v>
      </c>
      <c r="G4315" s="896" t="s">
        <v>235</v>
      </c>
      <c r="H4315" s="921">
        <v>16000000</v>
      </c>
      <c r="I4315" s="921">
        <v>45000000</v>
      </c>
      <c r="J4315" s="921">
        <v>16000000</v>
      </c>
      <c r="K4315" s="1006">
        <f t="shared" si="456"/>
        <v>55000000</v>
      </c>
      <c r="L4315" s="871">
        <v>0</v>
      </c>
      <c r="M4315" s="871">
        <v>55000000</v>
      </c>
      <c r="N4315" s="871">
        <v>50000000</v>
      </c>
      <c r="O4315" s="871">
        <v>16000000</v>
      </c>
      <c r="P4315" s="871">
        <f t="shared" si="457"/>
        <v>0</v>
      </c>
      <c r="Q4315" s="871">
        <v>16000000</v>
      </c>
      <c r="R4315" s="1068">
        <f t="shared" si="458"/>
        <v>39000000</v>
      </c>
      <c r="S4315" s="827"/>
      <c r="T4315" s="1123" t="s">
        <v>2205</v>
      </c>
    </row>
    <row r="4316" spans="1:20" s="828" customFormat="1" x14ac:dyDescent="0.25">
      <c r="A4316" s="858" t="s">
        <v>199</v>
      </c>
      <c r="B4316" s="890" t="s">
        <v>682</v>
      </c>
      <c r="C4316" s="822" t="s">
        <v>773</v>
      </c>
      <c r="D4316" s="829">
        <v>70541</v>
      </c>
      <c r="E4316" s="907">
        <v>0</v>
      </c>
      <c r="F4316" s="823" t="s">
        <v>27</v>
      </c>
      <c r="G4316" s="896" t="s">
        <v>235</v>
      </c>
      <c r="H4316" s="1061"/>
      <c r="I4316" s="1061">
        <v>10000000</v>
      </c>
      <c r="J4316" s="1061"/>
      <c r="K4316" s="1006">
        <f t="shared" si="456"/>
        <v>0</v>
      </c>
      <c r="L4316" s="1062"/>
      <c r="M4316" s="1062">
        <v>0</v>
      </c>
      <c r="N4316" s="1062"/>
      <c r="O4316" s="1062"/>
      <c r="P4316" s="871">
        <f t="shared" si="457"/>
        <v>0</v>
      </c>
      <c r="Q4316" s="1062"/>
      <c r="R4316" s="1068">
        <f t="shared" si="458"/>
        <v>0</v>
      </c>
      <c r="S4316" s="827"/>
      <c r="T4316" s="822"/>
    </row>
    <row r="4317" spans="1:20" s="828" customFormat="1" x14ac:dyDescent="0.25">
      <c r="A4317" s="858" t="s">
        <v>199</v>
      </c>
      <c r="B4317" s="890" t="s">
        <v>685</v>
      </c>
      <c r="C4317" s="822" t="s">
        <v>514</v>
      </c>
      <c r="D4317" s="829">
        <v>70541</v>
      </c>
      <c r="E4317" s="907">
        <v>0</v>
      </c>
      <c r="F4317" s="823" t="s">
        <v>27</v>
      </c>
      <c r="G4317" s="896" t="s">
        <v>235</v>
      </c>
      <c r="H4317" s="921"/>
      <c r="I4317" s="921">
        <v>10000000</v>
      </c>
      <c r="J4317" s="921"/>
      <c r="K4317" s="1006">
        <f t="shared" si="456"/>
        <v>0</v>
      </c>
      <c r="L4317" s="871"/>
      <c r="M4317" s="871">
        <v>0</v>
      </c>
      <c r="N4317" s="871"/>
      <c r="O4317" s="871"/>
      <c r="P4317" s="871">
        <f t="shared" si="457"/>
        <v>0</v>
      </c>
      <c r="Q4317" s="871"/>
      <c r="R4317" s="1068">
        <f t="shared" si="458"/>
        <v>0</v>
      </c>
      <c r="S4317" s="827"/>
      <c r="T4317" s="822"/>
    </row>
    <row r="4318" spans="1:20" s="828" customFormat="1" x14ac:dyDescent="0.25">
      <c r="A4318" s="858" t="s">
        <v>199</v>
      </c>
      <c r="B4318" s="890" t="s">
        <v>684</v>
      </c>
      <c r="C4318" s="822" t="s">
        <v>681</v>
      </c>
      <c r="D4318" s="829">
        <v>70541</v>
      </c>
      <c r="E4318" s="907">
        <v>0</v>
      </c>
      <c r="F4318" s="823" t="s">
        <v>27</v>
      </c>
      <c r="G4318" s="896" t="s">
        <v>235</v>
      </c>
      <c r="H4318" s="921">
        <v>2970000</v>
      </c>
      <c r="I4318" s="921">
        <v>3000000</v>
      </c>
      <c r="J4318" s="921">
        <v>2970000</v>
      </c>
      <c r="K4318" s="1006">
        <f t="shared" si="456"/>
        <v>3000000</v>
      </c>
      <c r="L4318" s="871"/>
      <c r="M4318" s="871">
        <v>3000000</v>
      </c>
      <c r="N4318" s="871"/>
      <c r="O4318" s="871">
        <v>2970000</v>
      </c>
      <c r="P4318" s="871">
        <f t="shared" si="457"/>
        <v>0</v>
      </c>
      <c r="Q4318" s="871">
        <v>2970000</v>
      </c>
      <c r="R4318" s="1068">
        <f t="shared" si="458"/>
        <v>30000</v>
      </c>
      <c r="S4318" s="827"/>
      <c r="T4318" s="822"/>
    </row>
    <row r="4319" spans="1:20" s="828" customFormat="1" x14ac:dyDescent="0.25">
      <c r="A4319" s="858" t="s">
        <v>199</v>
      </c>
      <c r="B4319" s="890" t="s">
        <v>467</v>
      </c>
      <c r="C4319" s="822" t="s">
        <v>163</v>
      </c>
      <c r="D4319" s="829">
        <v>70541</v>
      </c>
      <c r="E4319" s="907">
        <v>0</v>
      </c>
      <c r="F4319" s="823" t="s">
        <v>27</v>
      </c>
      <c r="G4319" s="896" t="s">
        <v>235</v>
      </c>
      <c r="H4319" s="921"/>
      <c r="I4319" s="921">
        <v>2000000</v>
      </c>
      <c r="J4319" s="921"/>
      <c r="K4319" s="1006">
        <f t="shared" si="456"/>
        <v>10000000</v>
      </c>
      <c r="L4319" s="871"/>
      <c r="M4319" s="871">
        <v>10000000</v>
      </c>
      <c r="N4319" s="871"/>
      <c r="O4319" s="871"/>
      <c r="P4319" s="871">
        <f t="shared" si="457"/>
        <v>0</v>
      </c>
      <c r="Q4319" s="871"/>
      <c r="R4319" s="1068">
        <f t="shared" si="458"/>
        <v>10000000</v>
      </c>
      <c r="S4319" s="827"/>
      <c r="T4319" s="822"/>
    </row>
    <row r="4320" spans="1:20" s="828" customFormat="1" x14ac:dyDescent="0.25">
      <c r="A4320" s="858" t="s">
        <v>199</v>
      </c>
      <c r="B4320" s="890" t="s">
        <v>468</v>
      </c>
      <c r="C4320" s="822" t="s">
        <v>466</v>
      </c>
      <c r="D4320" s="829">
        <v>70541</v>
      </c>
      <c r="E4320" s="907">
        <v>0</v>
      </c>
      <c r="F4320" s="823" t="s">
        <v>27</v>
      </c>
      <c r="G4320" s="896" t="s">
        <v>235</v>
      </c>
      <c r="H4320" s="921"/>
      <c r="I4320" s="921">
        <v>10000000</v>
      </c>
      <c r="J4320" s="921"/>
      <c r="K4320" s="1006">
        <f t="shared" si="456"/>
        <v>20000000</v>
      </c>
      <c r="L4320" s="871"/>
      <c r="M4320" s="871">
        <v>20000000</v>
      </c>
      <c r="N4320" s="871"/>
      <c r="O4320" s="871"/>
      <c r="P4320" s="871">
        <f t="shared" si="457"/>
        <v>0</v>
      </c>
      <c r="Q4320" s="871"/>
      <c r="R4320" s="1068">
        <f t="shared" si="458"/>
        <v>20000000</v>
      </c>
      <c r="S4320" s="827"/>
      <c r="T4320" s="822"/>
    </row>
    <row r="4321" spans="1:20" s="828" customFormat="1" x14ac:dyDescent="0.25">
      <c r="A4321" s="858" t="s">
        <v>199</v>
      </c>
      <c r="B4321" s="887"/>
      <c r="C4321" s="833" t="s">
        <v>26</v>
      </c>
      <c r="D4321" s="887"/>
      <c r="E4321" s="897"/>
      <c r="F4321" s="887"/>
      <c r="G4321" s="898"/>
      <c r="H4321" s="988">
        <f t="shared" ref="H4321:O4321" si="459">SUM(H4311:H4320)</f>
        <v>91245000</v>
      </c>
      <c r="I4321" s="988">
        <f t="shared" si="459"/>
        <v>179000000</v>
      </c>
      <c r="J4321" s="988">
        <f t="shared" si="459"/>
        <v>91245000</v>
      </c>
      <c r="K4321" s="988">
        <f t="shared" si="459"/>
        <v>195000000</v>
      </c>
      <c r="L4321" s="768">
        <f t="shared" si="459"/>
        <v>0</v>
      </c>
      <c r="M4321" s="768">
        <f t="shared" si="459"/>
        <v>195000000</v>
      </c>
      <c r="N4321" s="768">
        <f t="shared" si="459"/>
        <v>100000000</v>
      </c>
      <c r="O4321" s="899">
        <f t="shared" si="459"/>
        <v>92095000</v>
      </c>
      <c r="P4321" s="1096">
        <f t="shared" si="457"/>
        <v>26050000</v>
      </c>
      <c r="Q4321" s="899">
        <f>SUM(Q4311:Q4320)</f>
        <v>118145000</v>
      </c>
      <c r="R4321" s="1093">
        <f t="shared" si="458"/>
        <v>76855000</v>
      </c>
      <c r="S4321" s="908"/>
      <c r="T4321" s="1003"/>
    </row>
    <row r="4322" spans="1:20" s="828" customFormat="1" x14ac:dyDescent="0.25">
      <c r="A4322" s="858"/>
      <c r="B4322" s="888"/>
      <c r="C4322" s="842"/>
      <c r="D4322" s="888"/>
      <c r="E4322" s="902"/>
      <c r="F4322" s="888"/>
      <c r="G4322" s="903"/>
      <c r="H4322" s="915"/>
      <c r="I4322" s="915"/>
      <c r="J4322" s="915"/>
      <c r="K4322" s="915"/>
      <c r="L4322" s="771"/>
      <c r="M4322" s="771"/>
      <c r="N4322" s="771"/>
      <c r="O4322" s="771"/>
      <c r="P4322" s="771"/>
      <c r="Q4322" s="771"/>
      <c r="R4322" s="1075"/>
      <c r="S4322" s="904"/>
    </row>
    <row r="4323" spans="1:20" s="828" customFormat="1" x14ac:dyDescent="0.25">
      <c r="A4323" s="858"/>
      <c r="B4323" s="888"/>
      <c r="C4323" s="842"/>
      <c r="D4323" s="888"/>
      <c r="E4323" s="902"/>
      <c r="F4323" s="888"/>
      <c r="G4323" s="903"/>
      <c r="H4323" s="915"/>
      <c r="I4323" s="915"/>
      <c r="J4323" s="915"/>
      <c r="K4323" s="915"/>
      <c r="L4323" s="771"/>
      <c r="M4323" s="771"/>
      <c r="N4323" s="771"/>
      <c r="O4323" s="771"/>
      <c r="P4323" s="771"/>
      <c r="Q4323" s="771"/>
      <c r="R4323" s="1075"/>
      <c r="S4323" s="904"/>
    </row>
    <row r="4324" spans="1:20" s="828" customFormat="1" x14ac:dyDescent="0.25">
      <c r="A4324" s="858"/>
      <c r="B4324" s="888"/>
      <c r="C4324" s="842"/>
      <c r="D4324" s="888"/>
      <c r="E4324" s="902"/>
      <c r="F4324" s="888"/>
      <c r="G4324" s="903"/>
      <c r="H4324" s="915"/>
      <c r="I4324" s="915"/>
      <c r="J4324" s="915"/>
      <c r="K4324" s="915"/>
      <c r="L4324" s="771"/>
      <c r="M4324" s="771"/>
      <c r="N4324" s="771"/>
      <c r="O4324" s="771"/>
      <c r="P4324" s="771"/>
      <c r="Q4324" s="771"/>
      <c r="R4324" s="1075"/>
      <c r="S4324" s="904"/>
    </row>
    <row r="4325" spans="1:20" s="828" customFormat="1" x14ac:dyDescent="0.25">
      <c r="A4325" s="858"/>
      <c r="B4325" s="888"/>
      <c r="C4325" s="842"/>
      <c r="D4325" s="888"/>
      <c r="E4325" s="902"/>
      <c r="F4325" s="888"/>
      <c r="G4325" s="903"/>
      <c r="H4325" s="915"/>
      <c r="I4325" s="915"/>
      <c r="J4325" s="915"/>
      <c r="K4325" s="915"/>
      <c r="L4325" s="771"/>
      <c r="M4325" s="771"/>
      <c r="N4325" s="771"/>
      <c r="O4325" s="771"/>
      <c r="P4325" s="771"/>
      <c r="Q4325" s="771"/>
      <c r="R4325" s="1075"/>
      <c r="S4325" s="904"/>
    </row>
    <row r="4326" spans="1:20" s="828" customFormat="1" x14ac:dyDescent="0.25">
      <c r="A4326" s="858"/>
      <c r="B4326" s="888"/>
      <c r="C4326" s="842"/>
      <c r="D4326" s="888"/>
      <c r="E4326" s="902"/>
      <c r="F4326" s="888"/>
      <c r="G4326" s="903"/>
      <c r="H4326" s="915"/>
      <c r="I4326" s="915"/>
      <c r="J4326" s="915"/>
      <c r="K4326" s="915"/>
      <c r="L4326" s="771"/>
      <c r="M4326" s="771"/>
      <c r="N4326" s="771"/>
      <c r="O4326" s="771"/>
      <c r="P4326" s="771"/>
      <c r="Q4326" s="771"/>
      <c r="R4326" s="1075"/>
      <c r="S4326" s="904"/>
    </row>
    <row r="4327" spans="1:20" s="828" customFormat="1" x14ac:dyDescent="0.25">
      <c r="A4327" s="858"/>
      <c r="B4327" s="888"/>
      <c r="C4327" s="842"/>
      <c r="D4327" s="888"/>
      <c r="E4327" s="902"/>
      <c r="F4327" s="888"/>
      <c r="G4327" s="903"/>
      <c r="H4327" s="915"/>
      <c r="I4327" s="915"/>
      <c r="J4327" s="915"/>
      <c r="K4327" s="915"/>
      <c r="L4327" s="771"/>
      <c r="M4327" s="771"/>
      <c r="N4327" s="771"/>
      <c r="O4327" s="771"/>
      <c r="P4327" s="771"/>
      <c r="Q4327" s="771"/>
      <c r="R4327" s="1075"/>
      <c r="S4327" s="904"/>
    </row>
    <row r="4328" spans="1:20" s="828" customFormat="1" x14ac:dyDescent="0.25">
      <c r="A4328" s="858"/>
      <c r="B4328" s="888"/>
      <c r="C4328" s="842"/>
      <c r="D4328" s="888"/>
      <c r="E4328" s="902"/>
      <c r="F4328" s="888"/>
      <c r="G4328" s="903"/>
      <c r="H4328" s="915"/>
      <c r="I4328" s="915"/>
      <c r="J4328" s="915"/>
      <c r="K4328" s="915"/>
      <c r="L4328" s="771"/>
      <c r="M4328" s="771"/>
      <c r="N4328" s="771"/>
      <c r="O4328" s="771"/>
      <c r="P4328" s="771"/>
      <c r="Q4328" s="771"/>
      <c r="R4328" s="1075"/>
      <c r="S4328" s="904"/>
    </row>
    <row r="4329" spans="1:20" s="828" customFormat="1" x14ac:dyDescent="0.25">
      <c r="A4329" s="858"/>
      <c r="B4329" s="888"/>
      <c r="C4329" s="842"/>
      <c r="D4329" s="888"/>
      <c r="E4329" s="902"/>
      <c r="F4329" s="888"/>
      <c r="G4329" s="903"/>
      <c r="H4329" s="915"/>
      <c r="I4329" s="915"/>
      <c r="J4329" s="915"/>
      <c r="K4329" s="915"/>
      <c r="L4329" s="771"/>
      <c r="M4329" s="771"/>
      <c r="N4329" s="771"/>
      <c r="O4329" s="771"/>
      <c r="P4329" s="771"/>
      <c r="Q4329" s="771"/>
      <c r="R4329" s="1075"/>
      <c r="S4329" s="904"/>
    </row>
    <row r="4330" spans="1:20" s="828" customFormat="1" x14ac:dyDescent="0.25">
      <c r="A4330" s="858"/>
      <c r="B4330" s="888"/>
      <c r="C4330" s="842"/>
      <c r="D4330" s="888"/>
      <c r="E4330" s="902"/>
      <c r="F4330" s="888"/>
      <c r="G4330" s="903"/>
      <c r="H4330" s="915"/>
      <c r="I4330" s="915"/>
      <c r="J4330" s="915"/>
      <c r="K4330" s="915"/>
      <c r="L4330" s="771"/>
      <c r="M4330" s="771"/>
      <c r="N4330" s="771"/>
      <c r="O4330" s="771"/>
      <c r="P4330" s="771"/>
      <c r="Q4330" s="771"/>
      <c r="R4330" s="1075"/>
      <c r="S4330" s="904"/>
    </row>
    <row r="4331" spans="1:20" s="828" customFormat="1" x14ac:dyDescent="0.25">
      <c r="A4331" s="858"/>
      <c r="B4331" s="888"/>
      <c r="C4331" s="842"/>
      <c r="D4331" s="888"/>
      <c r="E4331" s="902"/>
      <c r="F4331" s="888"/>
      <c r="G4331" s="903"/>
      <c r="H4331" s="915"/>
      <c r="I4331" s="915"/>
      <c r="J4331" s="915"/>
      <c r="K4331" s="915"/>
      <c r="L4331" s="771"/>
      <c r="M4331" s="771"/>
      <c r="N4331" s="771"/>
      <c r="O4331" s="771"/>
      <c r="P4331" s="771"/>
      <c r="Q4331" s="771"/>
      <c r="R4331" s="1075"/>
      <c r="S4331" s="904"/>
    </row>
    <row r="4332" spans="1:20" s="828" customFormat="1" x14ac:dyDescent="0.25">
      <c r="A4332" s="858"/>
      <c r="B4332" s="888"/>
      <c r="C4332" s="842"/>
      <c r="D4332" s="888"/>
      <c r="E4332" s="902"/>
      <c r="F4332" s="888"/>
      <c r="G4332" s="903"/>
      <c r="H4332" s="915"/>
      <c r="I4332" s="915"/>
      <c r="J4332" s="915"/>
      <c r="K4332" s="915"/>
      <c r="L4332" s="771"/>
      <c r="M4332" s="771"/>
      <c r="N4332" s="771"/>
      <c r="O4332" s="771"/>
      <c r="P4332" s="771"/>
      <c r="Q4332" s="771"/>
      <c r="R4332" s="1075"/>
      <c r="S4332" s="904"/>
    </row>
    <row r="4333" spans="1:20" s="828" customFormat="1" x14ac:dyDescent="0.25">
      <c r="A4333" s="858"/>
      <c r="B4333" s="888"/>
      <c r="C4333" s="842"/>
      <c r="D4333" s="888"/>
      <c r="E4333" s="902"/>
      <c r="F4333" s="888"/>
      <c r="G4333" s="903"/>
      <c r="H4333" s="915"/>
      <c r="I4333" s="915"/>
      <c r="J4333" s="915"/>
      <c r="K4333" s="915"/>
      <c r="L4333" s="771"/>
      <c r="M4333" s="771"/>
      <c r="N4333" s="771"/>
      <c r="O4333" s="771"/>
      <c r="P4333" s="771"/>
      <c r="Q4333" s="771"/>
      <c r="R4333" s="1075"/>
      <c r="S4333" s="904"/>
    </row>
    <row r="4334" spans="1:20" s="828" customFormat="1" x14ac:dyDescent="0.25">
      <c r="A4334" s="858"/>
      <c r="B4334" s="888"/>
      <c r="C4334" s="842"/>
      <c r="D4334" s="888"/>
      <c r="E4334" s="902"/>
      <c r="F4334" s="888"/>
      <c r="G4334" s="903"/>
      <c r="H4334" s="915"/>
      <c r="I4334" s="915"/>
      <c r="J4334" s="915"/>
      <c r="K4334" s="915"/>
      <c r="L4334" s="771"/>
      <c r="M4334" s="771"/>
      <c r="N4334" s="771"/>
      <c r="O4334" s="771"/>
      <c r="P4334" s="771"/>
      <c r="Q4334" s="771"/>
      <c r="R4334" s="1075"/>
      <c r="S4334" s="904"/>
    </row>
    <row r="4335" spans="1:20" s="828" customFormat="1" x14ac:dyDescent="0.25">
      <c r="A4335" s="858"/>
      <c r="B4335" s="888"/>
      <c r="C4335" s="842"/>
      <c r="D4335" s="888"/>
      <c r="E4335" s="902"/>
      <c r="F4335" s="888"/>
      <c r="G4335" s="903"/>
      <c r="H4335" s="915"/>
      <c r="I4335" s="915"/>
      <c r="J4335" s="915"/>
      <c r="K4335" s="915"/>
      <c r="L4335" s="771"/>
      <c r="M4335" s="771"/>
      <c r="N4335" s="771"/>
      <c r="O4335" s="771"/>
      <c r="P4335" s="771"/>
      <c r="Q4335" s="771"/>
      <c r="R4335" s="1075"/>
      <c r="S4335" s="904"/>
    </row>
    <row r="4336" spans="1:20" s="828" customFormat="1" x14ac:dyDescent="0.25">
      <c r="A4336" s="858"/>
      <c r="B4336" s="888"/>
      <c r="C4336" s="842"/>
      <c r="D4336" s="888"/>
      <c r="E4336" s="902"/>
      <c r="F4336" s="888"/>
      <c r="G4336" s="903"/>
      <c r="H4336" s="915"/>
      <c r="I4336" s="915"/>
      <c r="J4336" s="915"/>
      <c r="K4336" s="915"/>
      <c r="L4336" s="771"/>
      <c r="M4336" s="771"/>
      <c r="N4336" s="771"/>
      <c r="O4336" s="771"/>
      <c r="P4336" s="771"/>
      <c r="Q4336" s="771"/>
      <c r="R4336" s="1075"/>
      <c r="S4336" s="904"/>
    </row>
    <row r="4337" spans="1:20" s="828" customFormat="1" x14ac:dyDescent="0.25">
      <c r="A4337" s="858"/>
      <c r="B4337" s="888"/>
      <c r="C4337" s="842"/>
      <c r="D4337" s="888"/>
      <c r="E4337" s="902"/>
      <c r="F4337" s="888"/>
      <c r="G4337" s="903"/>
      <c r="H4337" s="1100"/>
      <c r="I4337" s="1100"/>
      <c r="J4337" s="1100"/>
      <c r="K4337" s="1100"/>
      <c r="L4337" s="771"/>
      <c r="M4337" s="771"/>
      <c r="N4337" s="771"/>
      <c r="O4337" s="771"/>
      <c r="P4337" s="771"/>
      <c r="Q4337" s="771"/>
      <c r="R4337" s="1075"/>
      <c r="S4337" s="904"/>
    </row>
    <row r="4338" spans="1:20" s="828" customFormat="1" x14ac:dyDescent="0.25">
      <c r="A4338" s="858"/>
      <c r="B4338" s="888"/>
      <c r="C4338" s="842"/>
      <c r="D4338" s="888"/>
      <c r="E4338" s="902"/>
      <c r="F4338" s="888"/>
      <c r="G4338" s="903"/>
      <c r="H4338" s="1100"/>
      <c r="I4338" s="1100"/>
      <c r="J4338" s="1100"/>
      <c r="K4338" s="1100"/>
      <c r="L4338" s="771"/>
      <c r="M4338" s="771"/>
      <c r="N4338" s="771"/>
      <c r="O4338" s="771"/>
      <c r="P4338" s="771"/>
      <c r="Q4338" s="771"/>
      <c r="R4338" s="1075"/>
      <c r="S4338" s="904"/>
    </row>
    <row r="4339" spans="1:20" s="828" customFormat="1" x14ac:dyDescent="0.25">
      <c r="A4339" s="858"/>
      <c r="B4339" s="888"/>
      <c r="C4339" s="842"/>
      <c r="D4339" s="888"/>
      <c r="E4339" s="902"/>
      <c r="F4339" s="888"/>
      <c r="G4339" s="903"/>
      <c r="H4339" s="1100"/>
      <c r="I4339" s="1100"/>
      <c r="J4339" s="1100"/>
      <c r="K4339" s="1100"/>
      <c r="L4339" s="771"/>
      <c r="M4339" s="771"/>
      <c r="N4339" s="771"/>
      <c r="O4339" s="771"/>
      <c r="P4339" s="771"/>
      <c r="Q4339" s="771"/>
      <c r="R4339" s="1075"/>
      <c r="S4339" s="904"/>
    </row>
    <row r="4340" spans="1:20" s="828" customFormat="1" x14ac:dyDescent="0.25">
      <c r="A4340" s="858"/>
      <c r="B4340" s="888"/>
      <c r="C4340" s="842"/>
      <c r="D4340" s="888"/>
      <c r="E4340" s="902"/>
      <c r="F4340" s="888"/>
      <c r="G4340" s="903"/>
      <c r="H4340" s="915"/>
      <c r="I4340" s="915"/>
      <c r="J4340" s="915"/>
      <c r="K4340" s="915"/>
      <c r="L4340" s="771"/>
      <c r="M4340" s="771"/>
      <c r="N4340" s="771"/>
      <c r="O4340" s="771"/>
      <c r="P4340" s="771"/>
      <c r="Q4340" s="771"/>
      <c r="R4340" s="1075"/>
      <c r="S4340" s="904"/>
    </row>
    <row r="4341" spans="1:20" s="828" customFormat="1" x14ac:dyDescent="0.25">
      <c r="A4341" s="858"/>
      <c r="B4341" s="888"/>
      <c r="C4341" s="842"/>
      <c r="D4341" s="888"/>
      <c r="E4341" s="902"/>
      <c r="F4341" s="888"/>
      <c r="G4341" s="903"/>
      <c r="H4341" s="915"/>
      <c r="I4341" s="915"/>
      <c r="J4341" s="915"/>
      <c r="K4341" s="915"/>
      <c r="L4341" s="771"/>
      <c r="M4341" s="771"/>
      <c r="N4341" s="771"/>
      <c r="O4341" s="771"/>
      <c r="P4341" s="771"/>
      <c r="Q4341" s="771"/>
      <c r="R4341" s="1075"/>
      <c r="S4341" s="904"/>
    </row>
    <row r="4342" spans="1:20" x14ac:dyDescent="0.25">
      <c r="B4342" s="1238" t="s">
        <v>2128</v>
      </c>
      <c r="C4342" s="1238"/>
      <c r="D4342" s="1238"/>
      <c r="E4342" s="1238"/>
      <c r="F4342" s="1238"/>
      <c r="G4342" s="1238"/>
      <c r="H4342" s="1238"/>
      <c r="I4342" s="1238"/>
      <c r="J4342" s="1238"/>
      <c r="K4342" s="1238"/>
      <c r="L4342" s="1238"/>
      <c r="M4342" s="1238"/>
      <c r="N4342" s="1238"/>
      <c r="O4342" s="1238"/>
      <c r="P4342" s="1238"/>
      <c r="Q4342" s="1238"/>
      <c r="R4342" s="1238"/>
      <c r="S4342" s="1238"/>
    </row>
    <row r="4343" spans="1:20" x14ac:dyDescent="0.25">
      <c r="B4343" s="881" t="s">
        <v>1657</v>
      </c>
      <c r="C4343" s="882"/>
      <c r="D4343" s="883"/>
      <c r="E4343" s="883"/>
      <c r="F4343" s="883"/>
      <c r="G4343" s="883"/>
      <c r="H4343" s="884"/>
      <c r="I4343" s="884"/>
      <c r="J4343" s="884"/>
      <c r="K4343" s="884"/>
      <c r="L4343" s="884"/>
      <c r="M4343" s="885"/>
      <c r="N4343" s="884"/>
      <c r="O4343" s="884"/>
      <c r="P4343" s="884"/>
      <c r="Q4343" s="884"/>
      <c r="R4343" s="1074"/>
      <c r="S4343" s="886"/>
    </row>
    <row r="4344" spans="1:20" s="802" customFormat="1" ht="30" x14ac:dyDescent="0.25">
      <c r="B4344" s="1234" t="s">
        <v>970</v>
      </c>
      <c r="C4344" s="1239" t="s">
        <v>938</v>
      </c>
      <c r="D4344" s="1236" t="s">
        <v>1024</v>
      </c>
      <c r="E4344" s="1230" t="s">
        <v>1025</v>
      </c>
      <c r="F4344" s="1236" t="s">
        <v>1026</v>
      </c>
      <c r="G4344" s="1232" t="s">
        <v>1027</v>
      </c>
      <c r="H4344" s="803" t="s">
        <v>1862</v>
      </c>
      <c r="I4344" s="804" t="s">
        <v>1833</v>
      </c>
      <c r="J4344" s="803" t="s">
        <v>1862</v>
      </c>
      <c r="K4344" s="1228" t="s">
        <v>1948</v>
      </c>
      <c r="L4344" s="1228" t="s">
        <v>1947</v>
      </c>
      <c r="M4344" s="805" t="s">
        <v>1818</v>
      </c>
      <c r="N4344" s="1228" t="s">
        <v>1819</v>
      </c>
      <c r="O4344" s="806" t="s">
        <v>2115</v>
      </c>
      <c r="P4344" s="1090" t="s">
        <v>2135</v>
      </c>
      <c r="Q4344" s="1090" t="s">
        <v>2136</v>
      </c>
      <c r="R4344" s="1065" t="s">
        <v>2132</v>
      </c>
      <c r="S4344" s="807" t="s">
        <v>1850</v>
      </c>
      <c r="T4344" s="1110" t="s">
        <v>1028</v>
      </c>
    </row>
    <row r="4345" spans="1:20" s="802" customFormat="1" x14ac:dyDescent="0.25">
      <c r="B4345" s="1235"/>
      <c r="C4345" s="1240"/>
      <c r="D4345" s="1237"/>
      <c r="E4345" s="1231"/>
      <c r="F4345" s="1237"/>
      <c r="G4345" s="1233"/>
      <c r="H4345" s="808"/>
      <c r="I4345" s="808" t="s">
        <v>939</v>
      </c>
      <c r="J4345" s="808"/>
      <c r="K4345" s="1229"/>
      <c r="L4345" s="1229"/>
      <c r="M4345" s="809" t="s">
        <v>939</v>
      </c>
      <c r="N4345" s="1229"/>
      <c r="O4345" s="808" t="s">
        <v>939</v>
      </c>
      <c r="P4345" s="808" t="s">
        <v>939</v>
      </c>
      <c r="Q4345" s="808" t="s">
        <v>939</v>
      </c>
      <c r="R4345" s="1066" t="s">
        <v>939</v>
      </c>
      <c r="S4345" s="810"/>
      <c r="T4345" s="1102"/>
    </row>
    <row r="4346" spans="1:20" x14ac:dyDescent="0.25">
      <c r="A4346" s="858" t="s">
        <v>143</v>
      </c>
      <c r="B4346" s="812" t="s">
        <v>24</v>
      </c>
      <c r="C4346" s="813" t="s">
        <v>290</v>
      </c>
      <c r="D4346" s="814" t="s">
        <v>1</v>
      </c>
      <c r="E4346" s="968">
        <v>0</v>
      </c>
      <c r="F4346" s="816" t="s">
        <v>144</v>
      </c>
      <c r="G4346" s="817" t="s">
        <v>266</v>
      </c>
      <c r="H4346" s="1007">
        <v>26056085</v>
      </c>
      <c r="I4346" s="1007">
        <v>81263950</v>
      </c>
      <c r="J4346" s="1007">
        <v>26056085</v>
      </c>
      <c r="K4346" s="1007">
        <f t="shared" ref="K4346:K4358" si="460">M4346-L4346</f>
        <v>81263950</v>
      </c>
      <c r="L4346" s="818"/>
      <c r="M4346" s="819">
        <v>81263950</v>
      </c>
      <c r="N4346" s="818"/>
      <c r="O4346" s="818">
        <v>31267302</v>
      </c>
      <c r="P4346" s="818">
        <f>Q4346-O4346</f>
        <v>15633651</v>
      </c>
      <c r="Q4346" s="818">
        <v>46900953</v>
      </c>
      <c r="R4346" s="1068">
        <f>M4346-Q4346</f>
        <v>34362997</v>
      </c>
      <c r="S4346" s="909"/>
      <c r="T4346" s="1117"/>
    </row>
    <row r="4347" spans="1:20" x14ac:dyDescent="0.25">
      <c r="A4347" s="858" t="s">
        <v>143</v>
      </c>
      <c r="B4347" s="825" t="s">
        <v>25</v>
      </c>
      <c r="C4347" s="822" t="s">
        <v>59</v>
      </c>
      <c r="D4347" s="829" t="s">
        <v>145</v>
      </c>
      <c r="E4347" s="968">
        <v>0</v>
      </c>
      <c r="F4347" s="816" t="s">
        <v>144</v>
      </c>
      <c r="G4347" s="817" t="s">
        <v>266</v>
      </c>
      <c r="H4347" s="1006"/>
      <c r="I4347" s="1006">
        <v>300000</v>
      </c>
      <c r="J4347" s="1006"/>
      <c r="K4347" s="1006">
        <f t="shared" si="460"/>
        <v>300000</v>
      </c>
      <c r="L4347" s="830"/>
      <c r="M4347" s="826">
        <v>300000</v>
      </c>
      <c r="N4347" s="830"/>
      <c r="O4347" s="830"/>
      <c r="P4347" s="830">
        <f>Q4347-O4347</f>
        <v>0</v>
      </c>
      <c r="Q4347" s="830"/>
      <c r="R4347" s="1068">
        <v>0</v>
      </c>
      <c r="S4347" s="820"/>
      <c r="T4347" s="1104"/>
    </row>
    <row r="4348" spans="1:20" x14ac:dyDescent="0.25">
      <c r="A4348" s="858" t="s">
        <v>143</v>
      </c>
      <c r="B4348" s="812" t="s">
        <v>2</v>
      </c>
      <c r="C4348" s="822" t="s">
        <v>60</v>
      </c>
      <c r="D4348" s="829" t="s">
        <v>145</v>
      </c>
      <c r="E4348" s="968">
        <v>0</v>
      </c>
      <c r="F4348" s="816" t="s">
        <v>144</v>
      </c>
      <c r="G4348" s="817" t="s">
        <v>266</v>
      </c>
      <c r="H4348" s="1006"/>
      <c r="I4348" s="1006">
        <v>300000</v>
      </c>
      <c r="J4348" s="1006"/>
      <c r="K4348" s="1006">
        <f t="shared" si="460"/>
        <v>300000</v>
      </c>
      <c r="L4348" s="830"/>
      <c r="M4348" s="826">
        <v>300000</v>
      </c>
      <c r="N4348" s="830"/>
      <c r="O4348" s="830"/>
      <c r="P4348" s="830">
        <f t="shared" ref="P4348:P4358" si="461">Q4348-O4348</f>
        <v>0</v>
      </c>
      <c r="Q4348" s="830"/>
      <c r="R4348" s="1068">
        <v>0</v>
      </c>
      <c r="S4348" s="820"/>
      <c r="T4348" s="1104"/>
    </row>
    <row r="4349" spans="1:20" x14ac:dyDescent="0.25">
      <c r="A4349" s="858" t="s">
        <v>143</v>
      </c>
      <c r="B4349" s="812" t="s">
        <v>67</v>
      </c>
      <c r="C4349" s="822" t="s">
        <v>92</v>
      </c>
      <c r="D4349" s="829" t="s">
        <v>145</v>
      </c>
      <c r="E4349" s="968">
        <v>0</v>
      </c>
      <c r="F4349" s="816" t="s">
        <v>144</v>
      </c>
      <c r="G4349" s="817" t="s">
        <v>266</v>
      </c>
      <c r="H4349" s="1006"/>
      <c r="I4349" s="1006">
        <v>480000</v>
      </c>
      <c r="J4349" s="1006"/>
      <c r="K4349" s="1006">
        <f t="shared" si="460"/>
        <v>480000</v>
      </c>
      <c r="L4349" s="830"/>
      <c r="M4349" s="826">
        <v>480000</v>
      </c>
      <c r="N4349" s="830"/>
      <c r="O4349" s="830"/>
      <c r="P4349" s="830">
        <f t="shared" si="461"/>
        <v>0</v>
      </c>
      <c r="Q4349" s="830"/>
      <c r="R4349" s="1068">
        <v>0</v>
      </c>
      <c r="S4349" s="820"/>
      <c r="T4349" s="1104"/>
    </row>
    <row r="4350" spans="1:20" x14ac:dyDescent="0.25">
      <c r="A4350" s="858" t="s">
        <v>143</v>
      </c>
      <c r="B4350" s="812" t="s">
        <v>3</v>
      </c>
      <c r="C4350" s="822" t="s">
        <v>4</v>
      </c>
      <c r="D4350" s="829" t="s">
        <v>145</v>
      </c>
      <c r="E4350" s="968">
        <v>0</v>
      </c>
      <c r="F4350" s="816" t="s">
        <v>144</v>
      </c>
      <c r="G4350" s="817" t="s">
        <v>266</v>
      </c>
      <c r="H4350" s="1006"/>
      <c r="I4350" s="1006">
        <v>300000</v>
      </c>
      <c r="J4350" s="1006"/>
      <c r="K4350" s="1006">
        <f t="shared" si="460"/>
        <v>300000</v>
      </c>
      <c r="L4350" s="830"/>
      <c r="M4350" s="826">
        <v>300000</v>
      </c>
      <c r="N4350" s="830"/>
      <c r="O4350" s="830"/>
      <c r="P4350" s="830">
        <f t="shared" si="461"/>
        <v>0</v>
      </c>
      <c r="Q4350" s="830"/>
      <c r="R4350" s="1068">
        <v>0</v>
      </c>
      <c r="S4350" s="820"/>
      <c r="T4350" s="1104"/>
    </row>
    <row r="4351" spans="1:20" x14ac:dyDescent="0.25">
      <c r="A4351" s="858" t="s">
        <v>143</v>
      </c>
      <c r="B4351" s="812" t="s">
        <v>32</v>
      </c>
      <c r="C4351" s="822" t="s">
        <v>33</v>
      </c>
      <c r="D4351" s="829" t="s">
        <v>145</v>
      </c>
      <c r="E4351" s="968">
        <v>0</v>
      </c>
      <c r="F4351" s="816" t="s">
        <v>144</v>
      </c>
      <c r="G4351" s="817" t="s">
        <v>266</v>
      </c>
      <c r="H4351" s="1006"/>
      <c r="I4351" s="1006">
        <v>820000</v>
      </c>
      <c r="J4351" s="1006"/>
      <c r="K4351" s="1006">
        <f t="shared" si="460"/>
        <v>820000</v>
      </c>
      <c r="L4351" s="830"/>
      <c r="M4351" s="826">
        <v>820000</v>
      </c>
      <c r="N4351" s="830"/>
      <c r="O4351" s="830">
        <v>100000</v>
      </c>
      <c r="P4351" s="830">
        <f t="shared" si="461"/>
        <v>0</v>
      </c>
      <c r="Q4351" s="830">
        <v>100000</v>
      </c>
      <c r="R4351" s="1068">
        <f t="shared" ref="R4351:R4359" si="462">M4351-Q4351</f>
        <v>720000</v>
      </c>
      <c r="S4351" s="820"/>
      <c r="T4351" s="1104"/>
    </row>
    <row r="4352" spans="1:20" x14ac:dyDescent="0.25">
      <c r="A4352" s="858" t="s">
        <v>143</v>
      </c>
      <c r="B4352" s="812" t="s">
        <v>9</v>
      </c>
      <c r="C4352" s="822" t="s">
        <v>10</v>
      </c>
      <c r="D4352" s="829" t="s">
        <v>145</v>
      </c>
      <c r="E4352" s="968">
        <v>0</v>
      </c>
      <c r="F4352" s="816" t="s">
        <v>144</v>
      </c>
      <c r="G4352" s="817" t="s">
        <v>266</v>
      </c>
      <c r="H4352" s="1006"/>
      <c r="I4352" s="1006">
        <v>500000</v>
      </c>
      <c r="J4352" s="1006"/>
      <c r="K4352" s="1006">
        <f t="shared" si="460"/>
        <v>500000</v>
      </c>
      <c r="L4352" s="830"/>
      <c r="M4352" s="826">
        <v>500000</v>
      </c>
      <c r="N4352" s="830"/>
      <c r="O4352" s="830">
        <v>200000</v>
      </c>
      <c r="P4352" s="830">
        <f t="shared" si="461"/>
        <v>0</v>
      </c>
      <c r="Q4352" s="830">
        <v>200000</v>
      </c>
      <c r="R4352" s="1068">
        <f t="shared" si="462"/>
        <v>300000</v>
      </c>
      <c r="S4352" s="820"/>
      <c r="T4352" s="1104"/>
    </row>
    <row r="4353" spans="1:20" x14ac:dyDescent="0.25">
      <c r="A4353" s="858" t="s">
        <v>143</v>
      </c>
      <c r="B4353" s="812" t="s">
        <v>147</v>
      </c>
      <c r="C4353" s="822" t="s">
        <v>148</v>
      </c>
      <c r="D4353" s="829" t="s">
        <v>145</v>
      </c>
      <c r="E4353" s="968">
        <v>0</v>
      </c>
      <c r="F4353" s="816" t="s">
        <v>144</v>
      </c>
      <c r="G4353" s="817" t="s">
        <v>266</v>
      </c>
      <c r="H4353" s="1006"/>
      <c r="I4353" s="1006">
        <v>2570000</v>
      </c>
      <c r="J4353" s="1006"/>
      <c r="K4353" s="1006">
        <f t="shared" si="460"/>
        <v>1570000</v>
      </c>
      <c r="L4353" s="830"/>
      <c r="M4353" s="826">
        <v>1570000</v>
      </c>
      <c r="N4353" s="830"/>
      <c r="O4353" s="830"/>
      <c r="P4353" s="830">
        <f t="shared" si="461"/>
        <v>0</v>
      </c>
      <c r="Q4353" s="830">
        <v>0</v>
      </c>
      <c r="R4353" s="1068">
        <v>0</v>
      </c>
      <c r="S4353" s="820"/>
      <c r="T4353" s="1104"/>
    </row>
    <row r="4354" spans="1:20" x14ac:dyDescent="0.25">
      <c r="A4354" s="858" t="s">
        <v>143</v>
      </c>
      <c r="B4354" s="812" t="s">
        <v>13</v>
      </c>
      <c r="C4354" s="822" t="s">
        <v>14</v>
      </c>
      <c r="D4354" s="829" t="s">
        <v>145</v>
      </c>
      <c r="E4354" s="968">
        <v>0</v>
      </c>
      <c r="F4354" s="816" t="s">
        <v>144</v>
      </c>
      <c r="G4354" s="817" t="s">
        <v>266</v>
      </c>
      <c r="H4354" s="1006"/>
      <c r="I4354" s="1006">
        <v>200000</v>
      </c>
      <c r="J4354" s="1006"/>
      <c r="K4354" s="1006">
        <f t="shared" si="460"/>
        <v>200000</v>
      </c>
      <c r="L4354" s="830"/>
      <c r="M4354" s="826">
        <v>200000</v>
      </c>
      <c r="N4354" s="830"/>
      <c r="O4354" s="830"/>
      <c r="P4354" s="830">
        <f t="shared" si="461"/>
        <v>100000</v>
      </c>
      <c r="Q4354" s="830">
        <v>100000</v>
      </c>
      <c r="R4354" s="1068">
        <f t="shared" si="462"/>
        <v>100000</v>
      </c>
      <c r="S4354" s="820"/>
      <c r="T4354" s="1104"/>
    </row>
    <row r="4355" spans="1:20" x14ac:dyDescent="0.25">
      <c r="A4355" s="858" t="s">
        <v>143</v>
      </c>
      <c r="B4355" s="812" t="s">
        <v>15</v>
      </c>
      <c r="C4355" s="822" t="s">
        <v>436</v>
      </c>
      <c r="D4355" s="829" t="s">
        <v>145</v>
      </c>
      <c r="E4355" s="968">
        <v>0</v>
      </c>
      <c r="F4355" s="816" t="s">
        <v>144</v>
      </c>
      <c r="G4355" s="817" t="s">
        <v>266</v>
      </c>
      <c r="H4355" s="1006"/>
      <c r="I4355" s="1006">
        <v>750000</v>
      </c>
      <c r="J4355" s="1006"/>
      <c r="K4355" s="1006">
        <f t="shared" si="460"/>
        <v>750000</v>
      </c>
      <c r="L4355" s="830"/>
      <c r="M4355" s="826">
        <v>750000</v>
      </c>
      <c r="N4355" s="830"/>
      <c r="O4355" s="830">
        <v>200000</v>
      </c>
      <c r="P4355" s="830">
        <f t="shared" si="461"/>
        <v>0</v>
      </c>
      <c r="Q4355" s="830">
        <v>200000</v>
      </c>
      <c r="R4355" s="1068">
        <f t="shared" si="462"/>
        <v>550000</v>
      </c>
      <c r="S4355" s="820"/>
      <c r="T4355" s="1104"/>
    </row>
    <row r="4356" spans="1:20" x14ac:dyDescent="0.25">
      <c r="A4356" s="858" t="s">
        <v>143</v>
      </c>
      <c r="B4356" s="812" t="s">
        <v>17</v>
      </c>
      <c r="C4356" s="822" t="s">
        <v>18</v>
      </c>
      <c r="D4356" s="829" t="s">
        <v>145</v>
      </c>
      <c r="E4356" s="968">
        <v>0</v>
      </c>
      <c r="F4356" s="816" t="s">
        <v>144</v>
      </c>
      <c r="G4356" s="817" t="s">
        <v>266</v>
      </c>
      <c r="H4356" s="1006"/>
      <c r="I4356" s="1006">
        <v>800000</v>
      </c>
      <c r="J4356" s="1006"/>
      <c r="K4356" s="1006">
        <f t="shared" si="460"/>
        <v>800000</v>
      </c>
      <c r="L4356" s="830"/>
      <c r="M4356" s="826">
        <v>800000</v>
      </c>
      <c r="N4356" s="830"/>
      <c r="O4356" s="830">
        <v>300000</v>
      </c>
      <c r="P4356" s="830">
        <f t="shared" si="461"/>
        <v>0</v>
      </c>
      <c r="Q4356" s="830">
        <v>300000</v>
      </c>
      <c r="R4356" s="1068">
        <f t="shared" si="462"/>
        <v>500000</v>
      </c>
      <c r="S4356" s="820"/>
      <c r="T4356" s="1104"/>
    </row>
    <row r="4357" spans="1:20" x14ac:dyDescent="0.25">
      <c r="A4357" s="858" t="s">
        <v>143</v>
      </c>
      <c r="B4357" s="812" t="s">
        <v>19</v>
      </c>
      <c r="C4357" s="822" t="s">
        <v>20</v>
      </c>
      <c r="D4357" s="829" t="s">
        <v>145</v>
      </c>
      <c r="E4357" s="968">
        <v>0</v>
      </c>
      <c r="F4357" s="816" t="s">
        <v>144</v>
      </c>
      <c r="G4357" s="817" t="s">
        <v>266</v>
      </c>
      <c r="H4357" s="1006"/>
      <c r="I4357" s="1006">
        <v>50000</v>
      </c>
      <c r="J4357" s="1006"/>
      <c r="K4357" s="1006">
        <f t="shared" si="460"/>
        <v>50000</v>
      </c>
      <c r="L4357" s="830"/>
      <c r="M4357" s="826">
        <v>50000</v>
      </c>
      <c r="N4357" s="830"/>
      <c r="O4357" s="830"/>
      <c r="P4357" s="830">
        <f t="shared" si="461"/>
        <v>0</v>
      </c>
      <c r="Q4357" s="830"/>
      <c r="R4357" s="1068">
        <v>0</v>
      </c>
      <c r="S4357" s="820"/>
      <c r="T4357" s="1104"/>
    </row>
    <row r="4358" spans="1:20" x14ac:dyDescent="0.25">
      <c r="A4358" s="858" t="s">
        <v>143</v>
      </c>
      <c r="B4358" s="812" t="s">
        <v>37</v>
      </c>
      <c r="C4358" s="822" t="s">
        <v>38</v>
      </c>
      <c r="D4358" s="829" t="s">
        <v>145</v>
      </c>
      <c r="E4358" s="968">
        <v>0</v>
      </c>
      <c r="F4358" s="816" t="s">
        <v>144</v>
      </c>
      <c r="G4358" s="817" t="s">
        <v>266</v>
      </c>
      <c r="H4358" s="1006"/>
      <c r="I4358" s="1006">
        <v>300000</v>
      </c>
      <c r="J4358" s="1006"/>
      <c r="K4358" s="1006">
        <f t="shared" si="460"/>
        <v>300000</v>
      </c>
      <c r="L4358" s="830"/>
      <c r="M4358" s="826">
        <v>300000</v>
      </c>
      <c r="N4358" s="830"/>
      <c r="O4358" s="830"/>
      <c r="P4358" s="830">
        <f t="shared" si="461"/>
        <v>200000</v>
      </c>
      <c r="Q4358" s="830">
        <v>200000</v>
      </c>
      <c r="R4358" s="1068">
        <f t="shared" si="462"/>
        <v>100000</v>
      </c>
      <c r="S4358" s="820"/>
      <c r="T4358" s="1104"/>
    </row>
    <row r="4359" spans="1:20" x14ac:dyDescent="0.25">
      <c r="A4359" s="858" t="s">
        <v>143</v>
      </c>
      <c r="B4359" s="860"/>
      <c r="C4359" s="833" t="s">
        <v>312</v>
      </c>
      <c r="D4359" s="861"/>
      <c r="E4359" s="862"/>
      <c r="F4359" s="863"/>
      <c r="G4359" s="916"/>
      <c r="H4359" s="992">
        <v>700000</v>
      </c>
      <c r="I4359" s="992">
        <f>SUM(I4347:I4358)</f>
        <v>7370000</v>
      </c>
      <c r="J4359" s="992">
        <v>700000</v>
      </c>
      <c r="K4359" s="992">
        <f>SUM(K4347:K4358)</f>
        <v>6370000</v>
      </c>
      <c r="L4359" s="837"/>
      <c r="M4359" s="838">
        <f>SUM(M4347:M4358)</f>
        <v>6370000</v>
      </c>
      <c r="N4359" s="837"/>
      <c r="O4359" s="959">
        <f>SUM(O4347:O4358)</f>
        <v>800000</v>
      </c>
      <c r="P4359" s="959">
        <f>SUM(P4348:P4358)</f>
        <v>300000</v>
      </c>
      <c r="Q4359" s="959">
        <f>SUM(Q4347:Q4358)</f>
        <v>1100000</v>
      </c>
      <c r="R4359" s="1093">
        <f t="shared" si="462"/>
        <v>5270000</v>
      </c>
      <c r="S4359" s="840"/>
      <c r="T4359" s="1106"/>
    </row>
    <row r="4360" spans="1:20" s="828" customFormat="1" x14ac:dyDescent="0.25">
      <c r="C4360" s="842"/>
      <c r="D4360" s="888"/>
      <c r="E4360" s="902"/>
      <c r="F4360" s="888"/>
      <c r="G4360" s="903"/>
      <c r="H4360" s="924"/>
      <c r="I4360" s="924"/>
      <c r="J4360" s="924"/>
      <c r="K4360" s="924"/>
      <c r="L4360" s="771"/>
      <c r="M4360" s="771"/>
      <c r="N4360" s="771"/>
      <c r="O4360" s="771"/>
      <c r="P4360" s="771"/>
      <c r="Q4360" s="771"/>
      <c r="R4360" s="1075"/>
      <c r="S4360" s="904"/>
    </row>
    <row r="4361" spans="1:20" s="828" customFormat="1" x14ac:dyDescent="0.25">
      <c r="C4361" s="842"/>
      <c r="D4361" s="888"/>
      <c r="E4361" s="902"/>
      <c r="F4361" s="888"/>
      <c r="G4361" s="903"/>
      <c r="H4361" s="924"/>
      <c r="I4361" s="924"/>
      <c r="J4361" s="924"/>
      <c r="K4361" s="924"/>
      <c r="L4361" s="771"/>
      <c r="M4361" s="771"/>
      <c r="N4361" s="771"/>
      <c r="O4361" s="771"/>
      <c r="P4361" s="771"/>
      <c r="Q4361" s="771"/>
      <c r="R4361" s="1075"/>
      <c r="S4361" s="904"/>
    </row>
    <row r="4362" spans="1:20" x14ac:dyDescent="0.25">
      <c r="B4362" s="1238" t="s">
        <v>2129</v>
      </c>
      <c r="C4362" s="1238"/>
      <c r="D4362" s="1238"/>
      <c r="E4362" s="1238"/>
      <c r="F4362" s="1238"/>
      <c r="G4362" s="1238"/>
      <c r="H4362" s="1238"/>
      <c r="I4362" s="1238"/>
      <c r="J4362" s="1238"/>
      <c r="K4362" s="1238"/>
      <c r="L4362" s="1238"/>
      <c r="M4362" s="1238"/>
      <c r="N4362" s="1238"/>
      <c r="O4362" s="1238"/>
      <c r="P4362" s="1238"/>
      <c r="Q4362" s="1238"/>
      <c r="R4362" s="1238"/>
      <c r="S4362" s="1238"/>
    </row>
    <row r="4363" spans="1:20" x14ac:dyDescent="0.25">
      <c r="B4363" s="881" t="s">
        <v>1657</v>
      </c>
      <c r="C4363" s="882"/>
      <c r="D4363" s="883"/>
      <c r="E4363" s="883"/>
      <c r="F4363" s="883"/>
      <c r="G4363" s="883"/>
      <c r="H4363" s="884"/>
      <c r="I4363" s="884"/>
      <c r="J4363" s="884"/>
      <c r="K4363" s="884"/>
      <c r="L4363" s="884"/>
      <c r="M4363" s="885"/>
      <c r="N4363" s="884"/>
      <c r="O4363" s="884"/>
      <c r="P4363" s="884"/>
      <c r="Q4363" s="884"/>
      <c r="R4363" s="1074"/>
      <c r="S4363" s="886"/>
    </row>
    <row r="4364" spans="1:20" s="802" customFormat="1" ht="30" x14ac:dyDescent="0.25">
      <c r="B4364" s="1234" t="s">
        <v>970</v>
      </c>
      <c r="C4364" s="1239" t="s">
        <v>938</v>
      </c>
      <c r="D4364" s="1236" t="s">
        <v>1024</v>
      </c>
      <c r="E4364" s="1230" t="s">
        <v>1025</v>
      </c>
      <c r="F4364" s="1236" t="s">
        <v>1026</v>
      </c>
      <c r="G4364" s="1232" t="s">
        <v>1027</v>
      </c>
      <c r="H4364" s="803" t="s">
        <v>1862</v>
      </c>
      <c r="I4364" s="804" t="s">
        <v>1833</v>
      </c>
      <c r="J4364" s="803" t="s">
        <v>1862</v>
      </c>
      <c r="K4364" s="1228" t="s">
        <v>1948</v>
      </c>
      <c r="L4364" s="1228" t="s">
        <v>1947</v>
      </c>
      <c r="M4364" s="805" t="s">
        <v>1818</v>
      </c>
      <c r="N4364" s="1228" t="s">
        <v>1819</v>
      </c>
      <c r="O4364" s="806" t="s">
        <v>2115</v>
      </c>
      <c r="P4364" s="1090" t="s">
        <v>2135</v>
      </c>
      <c r="Q4364" s="1090" t="s">
        <v>2136</v>
      </c>
      <c r="R4364" s="1065" t="s">
        <v>2132</v>
      </c>
      <c r="S4364" s="807" t="s">
        <v>1850</v>
      </c>
      <c r="T4364" s="1110" t="s">
        <v>1028</v>
      </c>
    </row>
    <row r="4365" spans="1:20" s="802" customFormat="1" x14ac:dyDescent="0.25">
      <c r="B4365" s="1235"/>
      <c r="C4365" s="1240"/>
      <c r="D4365" s="1237"/>
      <c r="E4365" s="1231"/>
      <c r="F4365" s="1237"/>
      <c r="G4365" s="1233"/>
      <c r="H4365" s="808"/>
      <c r="I4365" s="808" t="s">
        <v>939</v>
      </c>
      <c r="J4365" s="808"/>
      <c r="K4365" s="1229"/>
      <c r="L4365" s="1229"/>
      <c r="M4365" s="809" t="s">
        <v>939</v>
      </c>
      <c r="N4365" s="1229"/>
      <c r="O4365" s="808" t="s">
        <v>939</v>
      </c>
      <c r="P4365" s="808" t="s">
        <v>939</v>
      </c>
      <c r="Q4365" s="808" t="s">
        <v>939</v>
      </c>
      <c r="R4365" s="1066" t="s">
        <v>939</v>
      </c>
      <c r="S4365" s="810"/>
      <c r="T4365" s="1102"/>
    </row>
    <row r="4366" spans="1:20" s="828" customFormat="1" x14ac:dyDescent="0.25">
      <c r="A4366" s="858" t="s">
        <v>143</v>
      </c>
      <c r="B4366" s="890" t="s">
        <v>350</v>
      </c>
      <c r="C4366" s="822" t="s">
        <v>743</v>
      </c>
      <c r="D4366" s="823" t="s">
        <v>145</v>
      </c>
      <c r="E4366" s="907">
        <v>0</v>
      </c>
      <c r="F4366" s="890" t="s">
        <v>144</v>
      </c>
      <c r="G4366" s="896" t="s">
        <v>235</v>
      </c>
      <c r="H4366" s="921"/>
      <c r="I4366" s="921">
        <v>8000000</v>
      </c>
      <c r="J4366" s="921"/>
      <c r="K4366" s="921">
        <f>M4366-L4366</f>
        <v>8000000</v>
      </c>
      <c r="L4366" s="871"/>
      <c r="M4366" s="871">
        <v>8000000</v>
      </c>
      <c r="N4366" s="871"/>
      <c r="O4366" s="871"/>
      <c r="P4366" s="871"/>
      <c r="Q4366" s="871"/>
      <c r="R4366" s="1068"/>
      <c r="S4366" s="827"/>
      <c r="T4366" s="975"/>
    </row>
    <row r="4367" spans="1:20" s="828" customFormat="1" x14ac:dyDescent="0.25">
      <c r="A4367" s="858" t="s">
        <v>143</v>
      </c>
      <c r="B4367" s="890" t="s">
        <v>692</v>
      </c>
      <c r="C4367" s="822" t="s">
        <v>691</v>
      </c>
      <c r="D4367" s="823" t="s">
        <v>145</v>
      </c>
      <c r="E4367" s="907">
        <v>0</v>
      </c>
      <c r="F4367" s="890" t="s">
        <v>144</v>
      </c>
      <c r="G4367" s="896" t="s">
        <v>235</v>
      </c>
      <c r="H4367" s="921"/>
      <c r="I4367" s="921">
        <v>10000000</v>
      </c>
      <c r="J4367" s="921"/>
      <c r="K4367" s="921">
        <f t="shared" ref="K4367:K4368" si="463">M4367-L4367</f>
        <v>0</v>
      </c>
      <c r="L4367" s="871"/>
      <c r="M4367" s="871">
        <v>0</v>
      </c>
      <c r="N4367" s="871"/>
      <c r="O4367" s="871"/>
      <c r="P4367" s="871"/>
      <c r="Q4367" s="871"/>
      <c r="R4367" s="1068"/>
      <c r="S4367" s="827"/>
      <c r="T4367" s="822"/>
    </row>
    <row r="4368" spans="1:20" s="828" customFormat="1" x14ac:dyDescent="0.25">
      <c r="A4368" s="858" t="s">
        <v>143</v>
      </c>
      <c r="B4368" s="890" t="s">
        <v>467</v>
      </c>
      <c r="C4368" s="822" t="s">
        <v>163</v>
      </c>
      <c r="D4368" s="823" t="s">
        <v>145</v>
      </c>
      <c r="E4368" s="907">
        <v>0</v>
      </c>
      <c r="F4368" s="890" t="s">
        <v>144</v>
      </c>
      <c r="G4368" s="896" t="s">
        <v>235</v>
      </c>
      <c r="H4368" s="921"/>
      <c r="I4368" s="921">
        <v>2000000</v>
      </c>
      <c r="J4368" s="921"/>
      <c r="K4368" s="921">
        <f t="shared" si="463"/>
        <v>2000000</v>
      </c>
      <c r="L4368" s="871"/>
      <c r="M4368" s="871">
        <v>2000000</v>
      </c>
      <c r="N4368" s="871"/>
      <c r="O4368" s="871"/>
      <c r="P4368" s="871"/>
      <c r="Q4368" s="871"/>
      <c r="R4368" s="1068"/>
      <c r="S4368" s="827"/>
      <c r="T4368" s="822"/>
    </row>
    <row r="4369" spans="1:20" s="828" customFormat="1" x14ac:dyDescent="0.25">
      <c r="A4369" s="858" t="s">
        <v>143</v>
      </c>
      <c r="B4369" s="887"/>
      <c r="C4369" s="833" t="s">
        <v>26</v>
      </c>
      <c r="D4369" s="887"/>
      <c r="E4369" s="897"/>
      <c r="F4369" s="887"/>
      <c r="G4369" s="898"/>
      <c r="H4369" s="988">
        <f>SUM(H4366:H4368)</f>
        <v>0</v>
      </c>
      <c r="I4369" s="988">
        <f>SUM(I4366:I4368)</f>
        <v>20000000</v>
      </c>
      <c r="J4369" s="988">
        <f>SUM(J4366:J4368)</f>
        <v>0</v>
      </c>
      <c r="K4369" s="988">
        <f>SUM(K4366:K4368)</f>
        <v>10000000</v>
      </c>
      <c r="L4369" s="988"/>
      <c r="M4369" s="988">
        <f>SUM(M4366:M4368)</f>
        <v>10000000</v>
      </c>
      <c r="N4369" s="988"/>
      <c r="O4369" s="1021"/>
      <c r="P4369" s="1021"/>
      <c r="Q4369" s="1021"/>
      <c r="R4369" s="1069"/>
      <c r="S4369" s="908"/>
      <c r="T4369" s="1003"/>
    </row>
    <row r="4370" spans="1:20" s="828" customFormat="1" x14ac:dyDescent="0.25">
      <c r="A4370" s="858"/>
      <c r="B4370" s="888"/>
      <c r="C4370" s="842"/>
      <c r="D4370" s="888"/>
      <c r="E4370" s="902"/>
      <c r="F4370" s="888"/>
      <c r="G4370" s="903"/>
      <c r="H4370" s="1100"/>
      <c r="I4370" s="1100"/>
      <c r="J4370" s="1100"/>
      <c r="K4370" s="1100"/>
      <c r="L4370" s="1100"/>
      <c r="M4370" s="1100"/>
      <c r="N4370" s="1100"/>
      <c r="O4370" s="1100"/>
      <c r="P4370" s="1100"/>
      <c r="Q4370" s="1100"/>
      <c r="R4370" s="1072"/>
      <c r="S4370" s="904"/>
    </row>
    <row r="4371" spans="1:20" s="828" customFormat="1" x14ac:dyDescent="0.25">
      <c r="A4371" s="858"/>
      <c r="B4371" s="888"/>
      <c r="C4371" s="842"/>
      <c r="D4371" s="888"/>
      <c r="E4371" s="902"/>
      <c r="F4371" s="888"/>
      <c r="G4371" s="903"/>
      <c r="H4371" s="1100"/>
      <c r="I4371" s="1100"/>
      <c r="J4371" s="1100"/>
      <c r="K4371" s="1100"/>
      <c r="L4371" s="1100"/>
      <c r="M4371" s="1100"/>
      <c r="N4371" s="1100"/>
      <c r="O4371" s="1100"/>
      <c r="P4371" s="1100"/>
      <c r="Q4371" s="1100"/>
      <c r="R4371" s="1072"/>
      <c r="S4371" s="904"/>
    </row>
    <row r="4372" spans="1:20" s="828" customFormat="1" x14ac:dyDescent="0.25">
      <c r="A4372" s="858"/>
      <c r="B4372" s="888"/>
      <c r="C4372" s="842"/>
      <c r="D4372" s="888"/>
      <c r="E4372" s="902"/>
      <c r="F4372" s="888"/>
      <c r="G4372" s="903"/>
      <c r="H4372" s="1100"/>
      <c r="I4372" s="1100"/>
      <c r="J4372" s="1100"/>
      <c r="K4372" s="1100"/>
      <c r="L4372" s="1100"/>
      <c r="M4372" s="1100"/>
      <c r="N4372" s="1100"/>
      <c r="O4372" s="1100"/>
      <c r="P4372" s="1100"/>
      <c r="Q4372" s="1100"/>
      <c r="R4372" s="1072"/>
      <c r="S4372" s="904"/>
    </row>
    <row r="4373" spans="1:20" s="828" customFormat="1" x14ac:dyDescent="0.25">
      <c r="A4373" s="858"/>
      <c r="B4373" s="888"/>
      <c r="C4373" s="842"/>
      <c r="D4373" s="888"/>
      <c r="E4373" s="902"/>
      <c r="F4373" s="888"/>
      <c r="G4373" s="903"/>
      <c r="H4373" s="1100"/>
      <c r="I4373" s="1100"/>
      <c r="J4373" s="1100"/>
      <c r="K4373" s="1100"/>
      <c r="L4373" s="1100"/>
      <c r="M4373" s="1100"/>
      <c r="N4373" s="1100"/>
      <c r="O4373" s="1100"/>
      <c r="P4373" s="1100"/>
      <c r="Q4373" s="1100"/>
      <c r="R4373" s="1072"/>
      <c r="S4373" s="904"/>
    </row>
    <row r="4374" spans="1:20" s="828" customFormat="1" x14ac:dyDescent="0.25">
      <c r="A4374" s="858"/>
      <c r="B4374" s="888"/>
      <c r="C4374" s="842"/>
      <c r="D4374" s="888"/>
      <c r="E4374" s="902"/>
      <c r="F4374" s="888"/>
      <c r="G4374" s="903"/>
      <c r="H4374" s="915"/>
      <c r="I4374" s="915"/>
      <c r="J4374" s="915"/>
      <c r="K4374" s="915"/>
      <c r="L4374" s="771"/>
      <c r="M4374" s="771"/>
      <c r="N4374" s="771"/>
      <c r="O4374" s="771"/>
      <c r="P4374" s="771"/>
      <c r="Q4374" s="771"/>
      <c r="R4374" s="1075"/>
      <c r="S4374" s="904"/>
    </row>
    <row r="4375" spans="1:20" s="828" customFormat="1" x14ac:dyDescent="0.25">
      <c r="A4375" s="858"/>
      <c r="B4375" s="888"/>
      <c r="C4375" s="842"/>
      <c r="D4375" s="888"/>
      <c r="E4375" s="902"/>
      <c r="F4375" s="888"/>
      <c r="G4375" s="903"/>
      <c r="H4375" s="915"/>
      <c r="I4375" s="915"/>
      <c r="J4375" s="915"/>
      <c r="K4375" s="915"/>
      <c r="L4375" s="771"/>
      <c r="M4375" s="771"/>
      <c r="N4375" s="771"/>
      <c r="O4375" s="771"/>
      <c r="P4375" s="771"/>
      <c r="Q4375" s="771"/>
      <c r="R4375" s="1075"/>
      <c r="S4375" s="904"/>
    </row>
    <row r="4376" spans="1:20" s="828" customFormat="1" x14ac:dyDescent="0.25">
      <c r="A4376" s="858"/>
      <c r="B4376" s="888"/>
      <c r="C4376" s="842"/>
      <c r="D4376" s="888"/>
      <c r="E4376" s="902"/>
      <c r="F4376" s="888"/>
      <c r="G4376" s="903"/>
      <c r="H4376" s="915"/>
      <c r="I4376" s="915"/>
      <c r="J4376" s="915"/>
      <c r="K4376" s="915"/>
      <c r="L4376" s="771"/>
      <c r="M4376" s="771"/>
      <c r="N4376" s="771"/>
      <c r="O4376" s="771"/>
      <c r="P4376" s="771"/>
      <c r="Q4376" s="771"/>
      <c r="R4376" s="1075"/>
      <c r="S4376" s="904"/>
    </row>
    <row r="4377" spans="1:20" x14ac:dyDescent="0.25">
      <c r="B4377" s="1238" t="s">
        <v>2128</v>
      </c>
      <c r="C4377" s="1238"/>
      <c r="D4377" s="1238"/>
      <c r="E4377" s="1238"/>
      <c r="F4377" s="1238"/>
      <c r="G4377" s="1238"/>
      <c r="H4377" s="1238"/>
      <c r="I4377" s="1238"/>
      <c r="J4377" s="1238"/>
      <c r="K4377" s="1238"/>
      <c r="L4377" s="1238"/>
      <c r="M4377" s="1238"/>
      <c r="N4377" s="1238"/>
      <c r="O4377" s="1238"/>
      <c r="P4377" s="1238"/>
      <c r="Q4377" s="1238"/>
      <c r="R4377" s="1238"/>
      <c r="S4377" s="1238"/>
    </row>
    <row r="4378" spans="1:20" x14ac:dyDescent="0.25">
      <c r="B4378" s="881" t="s">
        <v>1658</v>
      </c>
      <c r="C4378" s="882"/>
      <c r="D4378" s="883"/>
      <c r="E4378" s="883"/>
      <c r="F4378" s="883"/>
      <c r="G4378" s="883"/>
      <c r="H4378" s="884"/>
      <c r="I4378" s="884"/>
      <c r="J4378" s="884"/>
      <c r="K4378" s="884"/>
      <c r="L4378" s="884"/>
      <c r="M4378" s="885"/>
      <c r="N4378" s="884"/>
      <c r="O4378" s="884"/>
      <c r="P4378" s="884"/>
      <c r="Q4378" s="884"/>
      <c r="R4378" s="1074"/>
      <c r="S4378" s="886"/>
    </row>
    <row r="4379" spans="1:20" s="802" customFormat="1" ht="30" x14ac:dyDescent="0.25">
      <c r="B4379" s="1234" t="s">
        <v>970</v>
      </c>
      <c r="C4379" s="1239" t="s">
        <v>938</v>
      </c>
      <c r="D4379" s="1236" t="s">
        <v>1024</v>
      </c>
      <c r="E4379" s="1230" t="s">
        <v>1025</v>
      </c>
      <c r="F4379" s="1236" t="s">
        <v>1026</v>
      </c>
      <c r="G4379" s="1232" t="s">
        <v>1027</v>
      </c>
      <c r="H4379" s="803" t="s">
        <v>1862</v>
      </c>
      <c r="I4379" s="804" t="s">
        <v>1833</v>
      </c>
      <c r="J4379" s="803" t="s">
        <v>1862</v>
      </c>
      <c r="K4379" s="1228" t="s">
        <v>1948</v>
      </c>
      <c r="L4379" s="1228" t="s">
        <v>1947</v>
      </c>
      <c r="M4379" s="805" t="s">
        <v>1818</v>
      </c>
      <c r="N4379" s="1228" t="s">
        <v>1819</v>
      </c>
      <c r="O4379" s="806" t="s">
        <v>2115</v>
      </c>
      <c r="P4379" s="1090" t="s">
        <v>2135</v>
      </c>
      <c r="Q4379" s="1090" t="s">
        <v>2136</v>
      </c>
      <c r="R4379" s="1065" t="s">
        <v>2132</v>
      </c>
      <c r="S4379" s="807" t="s">
        <v>1850</v>
      </c>
      <c r="T4379" s="1110" t="s">
        <v>1028</v>
      </c>
    </row>
    <row r="4380" spans="1:20" s="802" customFormat="1" x14ac:dyDescent="0.25">
      <c r="B4380" s="1235"/>
      <c r="C4380" s="1240"/>
      <c r="D4380" s="1237"/>
      <c r="E4380" s="1231"/>
      <c r="F4380" s="1237"/>
      <c r="G4380" s="1233"/>
      <c r="H4380" s="808"/>
      <c r="I4380" s="808" t="s">
        <v>939</v>
      </c>
      <c r="J4380" s="808"/>
      <c r="K4380" s="1229"/>
      <c r="L4380" s="1229"/>
      <c r="M4380" s="809" t="s">
        <v>939</v>
      </c>
      <c r="N4380" s="1229"/>
      <c r="O4380" s="808" t="s">
        <v>939</v>
      </c>
      <c r="P4380" s="808" t="s">
        <v>939</v>
      </c>
      <c r="Q4380" s="808" t="s">
        <v>939</v>
      </c>
      <c r="R4380" s="1066" t="s">
        <v>939</v>
      </c>
      <c r="S4380" s="810"/>
      <c r="T4380" s="1102"/>
    </row>
    <row r="4381" spans="1:20" x14ac:dyDescent="0.25">
      <c r="A4381" s="858" t="s">
        <v>140</v>
      </c>
      <c r="B4381" s="825" t="s">
        <v>25</v>
      </c>
      <c r="C4381" s="822" t="s">
        <v>59</v>
      </c>
      <c r="D4381" s="829">
        <v>70541</v>
      </c>
      <c r="E4381" s="968">
        <v>0</v>
      </c>
      <c r="F4381" s="816" t="s">
        <v>27</v>
      </c>
      <c r="G4381" s="817" t="s">
        <v>266</v>
      </c>
      <c r="H4381" s="1006"/>
      <c r="I4381" s="1006">
        <v>300000</v>
      </c>
      <c r="J4381" s="1006"/>
      <c r="K4381" s="921">
        <f t="shared" ref="K4381:K4390" si="464">M4381-L4381</f>
        <v>300000</v>
      </c>
      <c r="L4381" s="830"/>
      <c r="M4381" s="826">
        <v>300000</v>
      </c>
      <c r="N4381" s="830"/>
      <c r="O4381" s="830">
        <v>100000</v>
      </c>
      <c r="P4381" s="830">
        <f>Q4381-O4381</f>
        <v>0</v>
      </c>
      <c r="Q4381" s="830">
        <v>100000</v>
      </c>
      <c r="R4381" s="1068">
        <f>M4381-Q4381</f>
        <v>200000</v>
      </c>
      <c r="S4381" s="820"/>
      <c r="T4381" s="1117"/>
    </row>
    <row r="4382" spans="1:20" x14ac:dyDescent="0.25">
      <c r="A4382" s="858" t="s">
        <v>140</v>
      </c>
      <c r="B4382" s="812" t="s">
        <v>3</v>
      </c>
      <c r="C4382" s="822" t="s">
        <v>4</v>
      </c>
      <c r="D4382" s="829">
        <v>70541</v>
      </c>
      <c r="E4382" s="968">
        <v>0</v>
      </c>
      <c r="F4382" s="816" t="s">
        <v>27</v>
      </c>
      <c r="G4382" s="817" t="s">
        <v>266</v>
      </c>
      <c r="H4382" s="1006"/>
      <c r="I4382" s="1006">
        <v>375000</v>
      </c>
      <c r="J4382" s="1006"/>
      <c r="K4382" s="921">
        <f t="shared" si="464"/>
        <v>375000</v>
      </c>
      <c r="L4382" s="830"/>
      <c r="M4382" s="826">
        <v>375000</v>
      </c>
      <c r="N4382" s="830"/>
      <c r="O4382" s="830">
        <v>100000</v>
      </c>
      <c r="P4382" s="830">
        <f t="shared" ref="P4382:P4390" si="465">Q4382-O4382</f>
        <v>0</v>
      </c>
      <c r="Q4382" s="830">
        <v>100000</v>
      </c>
      <c r="R4382" s="1068">
        <f t="shared" ref="R4382:R4391" si="466">M4382-Q4382</f>
        <v>275000</v>
      </c>
      <c r="S4382" s="820"/>
      <c r="T4382" s="1104"/>
    </row>
    <row r="4383" spans="1:20" x14ac:dyDescent="0.25">
      <c r="A4383" s="858" t="s">
        <v>140</v>
      </c>
      <c r="B4383" s="812" t="s">
        <v>32</v>
      </c>
      <c r="C4383" s="822" t="s">
        <v>33</v>
      </c>
      <c r="D4383" s="829">
        <v>70541</v>
      </c>
      <c r="E4383" s="968">
        <v>0</v>
      </c>
      <c r="F4383" s="816" t="s">
        <v>27</v>
      </c>
      <c r="G4383" s="817" t="s">
        <v>266</v>
      </c>
      <c r="H4383" s="1006"/>
      <c r="I4383" s="1006">
        <v>100000</v>
      </c>
      <c r="J4383" s="1006"/>
      <c r="K4383" s="921">
        <f t="shared" si="464"/>
        <v>100000</v>
      </c>
      <c r="L4383" s="830"/>
      <c r="M4383" s="826">
        <v>100000</v>
      </c>
      <c r="N4383" s="830"/>
      <c r="O4383" s="830">
        <v>50000</v>
      </c>
      <c r="P4383" s="830">
        <f t="shared" si="465"/>
        <v>0</v>
      </c>
      <c r="Q4383" s="830">
        <v>50000</v>
      </c>
      <c r="R4383" s="1068">
        <f t="shared" si="466"/>
        <v>50000</v>
      </c>
      <c r="S4383" s="820"/>
      <c r="T4383" s="1104"/>
    </row>
    <row r="4384" spans="1:20" x14ac:dyDescent="0.25">
      <c r="A4384" s="858" t="s">
        <v>140</v>
      </c>
      <c r="B4384" s="812" t="s">
        <v>61</v>
      </c>
      <c r="C4384" s="822" t="s">
        <v>75</v>
      </c>
      <c r="D4384" s="829">
        <v>70541</v>
      </c>
      <c r="E4384" s="968">
        <v>0</v>
      </c>
      <c r="F4384" s="816" t="s">
        <v>27</v>
      </c>
      <c r="G4384" s="817" t="s">
        <v>266</v>
      </c>
      <c r="H4384" s="1006"/>
      <c r="I4384" s="1006">
        <v>150000</v>
      </c>
      <c r="J4384" s="1006"/>
      <c r="K4384" s="921">
        <f t="shared" si="464"/>
        <v>150000</v>
      </c>
      <c r="L4384" s="830"/>
      <c r="M4384" s="826">
        <v>150000</v>
      </c>
      <c r="N4384" s="830"/>
      <c r="O4384" s="830">
        <v>50000</v>
      </c>
      <c r="P4384" s="830">
        <f t="shared" si="465"/>
        <v>40000</v>
      </c>
      <c r="Q4384" s="830">
        <v>90000</v>
      </c>
      <c r="R4384" s="1068">
        <f t="shared" si="466"/>
        <v>60000</v>
      </c>
      <c r="S4384" s="820"/>
      <c r="T4384" s="1104"/>
    </row>
    <row r="4385" spans="1:20" x14ac:dyDescent="0.25">
      <c r="A4385" s="858" t="s">
        <v>140</v>
      </c>
      <c r="B4385" s="812" t="s">
        <v>11</v>
      </c>
      <c r="C4385" s="822" t="s">
        <v>12</v>
      </c>
      <c r="D4385" s="829">
        <v>70541</v>
      </c>
      <c r="E4385" s="968">
        <v>0</v>
      </c>
      <c r="F4385" s="816" t="s">
        <v>27</v>
      </c>
      <c r="G4385" s="817" t="s">
        <v>266</v>
      </c>
      <c r="H4385" s="1006"/>
      <c r="I4385" s="1006">
        <v>3000000</v>
      </c>
      <c r="J4385" s="1006"/>
      <c r="K4385" s="921">
        <f t="shared" si="464"/>
        <v>3000000</v>
      </c>
      <c r="L4385" s="830"/>
      <c r="M4385" s="826">
        <v>3000000</v>
      </c>
      <c r="N4385" s="830"/>
      <c r="O4385" s="830"/>
      <c r="P4385" s="830">
        <f t="shared" si="465"/>
        <v>0</v>
      </c>
      <c r="Q4385" s="830">
        <v>0</v>
      </c>
      <c r="R4385" s="1068">
        <v>0</v>
      </c>
      <c r="S4385" s="820"/>
      <c r="T4385" s="1104"/>
    </row>
    <row r="4386" spans="1:20" x14ac:dyDescent="0.25">
      <c r="A4386" s="858" t="s">
        <v>140</v>
      </c>
      <c r="B4386" s="812" t="s">
        <v>13</v>
      </c>
      <c r="C4386" s="822" t="s">
        <v>14</v>
      </c>
      <c r="D4386" s="829">
        <v>70541</v>
      </c>
      <c r="E4386" s="968">
        <v>0</v>
      </c>
      <c r="F4386" s="816" t="s">
        <v>27</v>
      </c>
      <c r="G4386" s="817" t="s">
        <v>266</v>
      </c>
      <c r="H4386" s="1006"/>
      <c r="I4386" s="1006">
        <v>2000000</v>
      </c>
      <c r="J4386" s="1006"/>
      <c r="K4386" s="921">
        <f t="shared" si="464"/>
        <v>1500000</v>
      </c>
      <c r="L4386" s="830"/>
      <c r="M4386" s="826">
        <v>1500000</v>
      </c>
      <c r="N4386" s="830"/>
      <c r="O4386" s="830">
        <v>100000</v>
      </c>
      <c r="P4386" s="830">
        <f t="shared" si="465"/>
        <v>0</v>
      </c>
      <c r="Q4386" s="830">
        <v>100000</v>
      </c>
      <c r="R4386" s="1068">
        <f t="shared" si="466"/>
        <v>1400000</v>
      </c>
      <c r="S4386" s="820"/>
      <c r="T4386" s="1104"/>
    </row>
    <row r="4387" spans="1:20" x14ac:dyDescent="0.25">
      <c r="A4387" s="858" t="s">
        <v>140</v>
      </c>
      <c r="B4387" s="812" t="s">
        <v>123</v>
      </c>
      <c r="C4387" s="822" t="s">
        <v>124</v>
      </c>
      <c r="D4387" s="829">
        <v>70541</v>
      </c>
      <c r="E4387" s="968">
        <v>0</v>
      </c>
      <c r="F4387" s="816" t="s">
        <v>27</v>
      </c>
      <c r="G4387" s="817" t="s">
        <v>266</v>
      </c>
      <c r="H4387" s="1006"/>
      <c r="I4387" s="1006">
        <v>150000</v>
      </c>
      <c r="J4387" s="1006"/>
      <c r="K4387" s="921">
        <f t="shared" si="464"/>
        <v>150000</v>
      </c>
      <c r="L4387" s="830"/>
      <c r="M4387" s="826">
        <v>150000</v>
      </c>
      <c r="N4387" s="830"/>
      <c r="O4387" s="830"/>
      <c r="P4387" s="830">
        <f t="shared" si="465"/>
        <v>50000</v>
      </c>
      <c r="Q4387" s="830">
        <v>50000</v>
      </c>
      <c r="R4387" s="1068">
        <f t="shared" si="466"/>
        <v>100000</v>
      </c>
      <c r="S4387" s="820"/>
      <c r="T4387" s="1104"/>
    </row>
    <row r="4388" spans="1:20" x14ac:dyDescent="0.25">
      <c r="A4388" s="858" t="s">
        <v>140</v>
      </c>
      <c r="B4388" s="812" t="s">
        <v>17</v>
      </c>
      <c r="C4388" s="822" t="s">
        <v>18</v>
      </c>
      <c r="D4388" s="829">
        <v>70541</v>
      </c>
      <c r="E4388" s="968">
        <v>0</v>
      </c>
      <c r="F4388" s="816" t="s">
        <v>27</v>
      </c>
      <c r="G4388" s="817" t="s">
        <v>266</v>
      </c>
      <c r="H4388" s="1006"/>
      <c r="I4388" s="1006">
        <v>20000</v>
      </c>
      <c r="J4388" s="1006"/>
      <c r="K4388" s="921">
        <f t="shared" si="464"/>
        <v>20000</v>
      </c>
      <c r="L4388" s="830"/>
      <c r="M4388" s="826">
        <v>20000</v>
      </c>
      <c r="N4388" s="830"/>
      <c r="O4388" s="830"/>
      <c r="P4388" s="830">
        <f t="shared" si="465"/>
        <v>10000</v>
      </c>
      <c r="Q4388" s="830">
        <v>10000</v>
      </c>
      <c r="R4388" s="1068">
        <f t="shared" si="466"/>
        <v>10000</v>
      </c>
      <c r="S4388" s="820"/>
      <c r="T4388" s="1104"/>
    </row>
    <row r="4389" spans="1:20" x14ac:dyDescent="0.25">
      <c r="A4389" s="858" t="s">
        <v>140</v>
      </c>
      <c r="B4389" s="812" t="s">
        <v>19</v>
      </c>
      <c r="C4389" s="822" t="s">
        <v>20</v>
      </c>
      <c r="D4389" s="829">
        <v>70541</v>
      </c>
      <c r="E4389" s="968">
        <v>0</v>
      </c>
      <c r="F4389" s="816" t="s">
        <v>27</v>
      </c>
      <c r="G4389" s="817" t="s">
        <v>266</v>
      </c>
      <c r="H4389" s="1006"/>
      <c r="I4389" s="1006">
        <v>5000</v>
      </c>
      <c r="J4389" s="1006"/>
      <c r="K4389" s="921">
        <f t="shared" si="464"/>
        <v>5000</v>
      </c>
      <c r="L4389" s="830"/>
      <c r="M4389" s="826">
        <v>5000</v>
      </c>
      <c r="N4389" s="830"/>
      <c r="O4389" s="830"/>
      <c r="P4389" s="830">
        <f t="shared" si="465"/>
        <v>0</v>
      </c>
      <c r="Q4389" s="830"/>
      <c r="R4389" s="1068">
        <v>0</v>
      </c>
      <c r="S4389" s="820"/>
      <c r="T4389" s="1104"/>
    </row>
    <row r="4390" spans="1:20" x14ac:dyDescent="0.25">
      <c r="A4390" s="858" t="s">
        <v>140</v>
      </c>
      <c r="B4390" s="812" t="s">
        <v>37</v>
      </c>
      <c r="C4390" s="822" t="s">
        <v>38</v>
      </c>
      <c r="D4390" s="829">
        <v>70541</v>
      </c>
      <c r="E4390" s="968">
        <v>0</v>
      </c>
      <c r="F4390" s="816" t="s">
        <v>27</v>
      </c>
      <c r="G4390" s="817" t="s">
        <v>266</v>
      </c>
      <c r="H4390" s="1006"/>
      <c r="I4390" s="1006">
        <v>100000</v>
      </c>
      <c r="J4390" s="1006"/>
      <c r="K4390" s="921">
        <f t="shared" si="464"/>
        <v>100000</v>
      </c>
      <c r="L4390" s="830"/>
      <c r="M4390" s="826">
        <v>100000</v>
      </c>
      <c r="N4390" s="830"/>
      <c r="O4390" s="830"/>
      <c r="P4390" s="830">
        <f t="shared" si="465"/>
        <v>50000</v>
      </c>
      <c r="Q4390" s="830">
        <v>50000</v>
      </c>
      <c r="R4390" s="1068">
        <f t="shared" si="466"/>
        <v>50000</v>
      </c>
      <c r="S4390" s="820"/>
      <c r="T4390" s="1104"/>
    </row>
    <row r="4391" spans="1:20" x14ac:dyDescent="0.25">
      <c r="A4391" s="858" t="s">
        <v>140</v>
      </c>
      <c r="B4391" s="860"/>
      <c r="C4391" s="833" t="s">
        <v>312</v>
      </c>
      <c r="D4391" s="861"/>
      <c r="E4391" s="862"/>
      <c r="F4391" s="863"/>
      <c r="G4391" s="916"/>
      <c r="H4391" s="992">
        <v>350000</v>
      </c>
      <c r="I4391" s="992">
        <f>SUM(I4381:I4390)</f>
        <v>6200000</v>
      </c>
      <c r="J4391" s="992">
        <v>350000</v>
      </c>
      <c r="K4391" s="992">
        <f>SUM(K4381:K4390)</f>
        <v>5700000</v>
      </c>
      <c r="L4391" s="992"/>
      <c r="M4391" s="993">
        <f>SUM(M4381:M4390)</f>
        <v>5700000</v>
      </c>
      <c r="N4391" s="992"/>
      <c r="O4391" s="1024">
        <f>SUM(O4381:O4390)</f>
        <v>400000</v>
      </c>
      <c r="P4391" s="1024">
        <f>SUM(P4381:P4390)</f>
        <v>150000</v>
      </c>
      <c r="Q4391" s="1024">
        <f>SUM(Q4381:Q4390)</f>
        <v>550000</v>
      </c>
      <c r="R4391" s="1093">
        <f t="shared" si="466"/>
        <v>5150000</v>
      </c>
      <c r="S4391" s="840"/>
      <c r="T4391" s="1106"/>
    </row>
    <row r="4392" spans="1:20" s="828" customFormat="1" x14ac:dyDescent="0.25">
      <c r="B4392" s="656"/>
      <c r="C4392" s="1058"/>
      <c r="D4392" s="888"/>
      <c r="E4392" s="902"/>
      <c r="F4392" s="888"/>
      <c r="G4392" s="903"/>
      <c r="H4392" s="924"/>
      <c r="I4392" s="924"/>
      <c r="J4392" s="924"/>
      <c r="K4392" s="924"/>
      <c r="L4392" s="771"/>
      <c r="M4392" s="771"/>
      <c r="N4392" s="771"/>
      <c r="O4392" s="771"/>
      <c r="P4392" s="771"/>
      <c r="Q4392" s="771"/>
      <c r="R4392" s="1075"/>
      <c r="S4392" s="904"/>
    </row>
    <row r="4393" spans="1:20" s="828" customFormat="1" x14ac:dyDescent="0.25">
      <c r="B4393" s="656"/>
      <c r="C4393" s="1058"/>
      <c r="D4393" s="888"/>
      <c r="E4393" s="902"/>
      <c r="F4393" s="888"/>
      <c r="G4393" s="903"/>
      <c r="H4393" s="924"/>
      <c r="I4393" s="924"/>
      <c r="J4393" s="924"/>
      <c r="K4393" s="924"/>
      <c r="L4393" s="771"/>
      <c r="M4393" s="771"/>
      <c r="N4393" s="771"/>
      <c r="O4393" s="771"/>
      <c r="P4393" s="771"/>
      <c r="Q4393" s="771"/>
      <c r="R4393" s="1075"/>
      <c r="S4393" s="904"/>
    </row>
    <row r="4394" spans="1:20" x14ac:dyDescent="0.25">
      <c r="B4394" s="1238" t="s">
        <v>2129</v>
      </c>
      <c r="C4394" s="1238"/>
      <c r="D4394" s="1238"/>
      <c r="E4394" s="1238"/>
      <c r="F4394" s="1238"/>
      <c r="G4394" s="1238"/>
      <c r="H4394" s="1238"/>
      <c r="I4394" s="1238"/>
      <c r="J4394" s="1238"/>
      <c r="K4394" s="1238"/>
      <c r="L4394" s="1238"/>
      <c r="M4394" s="1238"/>
      <c r="N4394" s="1238"/>
      <c r="O4394" s="1238"/>
      <c r="P4394" s="1238"/>
      <c r="Q4394" s="1238"/>
      <c r="R4394" s="1238"/>
      <c r="S4394" s="1238"/>
    </row>
    <row r="4395" spans="1:20" x14ac:dyDescent="0.25">
      <c r="B4395" s="881" t="s">
        <v>1658</v>
      </c>
      <c r="C4395" s="882"/>
      <c r="D4395" s="883"/>
      <c r="E4395" s="883"/>
      <c r="F4395" s="883"/>
      <c r="G4395" s="883"/>
      <c r="H4395" s="884"/>
      <c r="I4395" s="884"/>
      <c r="J4395" s="884"/>
      <c r="K4395" s="884"/>
      <c r="L4395" s="884"/>
      <c r="M4395" s="885"/>
      <c r="N4395" s="884"/>
      <c r="O4395" s="884"/>
      <c r="P4395" s="884"/>
      <c r="Q4395" s="884"/>
      <c r="R4395" s="1074"/>
      <c r="S4395" s="886"/>
    </row>
    <row r="4396" spans="1:20" s="802" customFormat="1" ht="30" x14ac:dyDescent="0.25">
      <c r="B4396" s="1234" t="s">
        <v>970</v>
      </c>
      <c r="C4396" s="1239" t="s">
        <v>938</v>
      </c>
      <c r="D4396" s="1236" t="s">
        <v>1024</v>
      </c>
      <c r="E4396" s="1230" t="s">
        <v>1025</v>
      </c>
      <c r="F4396" s="1236" t="s">
        <v>1026</v>
      </c>
      <c r="G4396" s="1232" t="s">
        <v>1027</v>
      </c>
      <c r="H4396" s="803" t="s">
        <v>1862</v>
      </c>
      <c r="I4396" s="804" t="s">
        <v>1833</v>
      </c>
      <c r="J4396" s="803" t="s">
        <v>1862</v>
      </c>
      <c r="K4396" s="1228" t="s">
        <v>1948</v>
      </c>
      <c r="L4396" s="1228" t="s">
        <v>1947</v>
      </c>
      <c r="M4396" s="805" t="s">
        <v>1818</v>
      </c>
      <c r="N4396" s="1228" t="s">
        <v>1819</v>
      </c>
      <c r="O4396" s="806" t="s">
        <v>2115</v>
      </c>
      <c r="P4396" s="1090" t="s">
        <v>2135</v>
      </c>
      <c r="Q4396" s="1090" t="s">
        <v>2136</v>
      </c>
      <c r="R4396" s="1065" t="s">
        <v>2132</v>
      </c>
      <c r="S4396" s="807" t="s">
        <v>1850</v>
      </c>
      <c r="T4396" s="1110" t="s">
        <v>1028</v>
      </c>
    </row>
    <row r="4397" spans="1:20" s="802" customFormat="1" x14ac:dyDescent="0.25">
      <c r="B4397" s="1235"/>
      <c r="C4397" s="1240"/>
      <c r="D4397" s="1237"/>
      <c r="E4397" s="1231"/>
      <c r="F4397" s="1237"/>
      <c r="G4397" s="1233"/>
      <c r="H4397" s="808"/>
      <c r="I4397" s="808" t="s">
        <v>939</v>
      </c>
      <c r="J4397" s="808"/>
      <c r="K4397" s="1229"/>
      <c r="L4397" s="1229"/>
      <c r="M4397" s="809" t="s">
        <v>939</v>
      </c>
      <c r="N4397" s="1229"/>
      <c r="O4397" s="808" t="s">
        <v>939</v>
      </c>
      <c r="P4397" s="808" t="s">
        <v>939</v>
      </c>
      <c r="Q4397" s="808" t="s">
        <v>939</v>
      </c>
      <c r="R4397" s="1066" t="s">
        <v>939</v>
      </c>
      <c r="S4397" s="810"/>
      <c r="T4397" s="1102"/>
    </row>
    <row r="4398" spans="1:20" s="828" customFormat="1" x14ac:dyDescent="0.25">
      <c r="A4398" s="939" t="s">
        <v>140</v>
      </c>
      <c r="B4398" s="890" t="s">
        <v>350</v>
      </c>
      <c r="C4398" s="822" t="s">
        <v>743</v>
      </c>
      <c r="D4398" s="829">
        <v>70541</v>
      </c>
      <c r="E4398" s="907">
        <v>0</v>
      </c>
      <c r="F4398" s="823" t="s">
        <v>27</v>
      </c>
      <c r="G4398" s="896" t="s">
        <v>235</v>
      </c>
      <c r="H4398" s="921"/>
      <c r="I4398" s="921">
        <v>18000000</v>
      </c>
      <c r="J4398" s="921"/>
      <c r="K4398" s="921">
        <f t="shared" ref="K4398:K4400" si="467">M4398-L4398</f>
        <v>8000000</v>
      </c>
      <c r="L4398" s="871"/>
      <c r="M4398" s="871">
        <v>8000000</v>
      </c>
      <c r="N4398" s="871"/>
      <c r="O4398" s="871"/>
      <c r="P4398" s="871"/>
      <c r="Q4398" s="871">
        <v>7982000</v>
      </c>
      <c r="R4398" s="1068">
        <f t="shared" ref="R4398:R4400" si="468">M4398-Q4398</f>
        <v>18000</v>
      </c>
      <c r="S4398" s="827"/>
      <c r="T4398" s="975"/>
    </row>
    <row r="4399" spans="1:20" s="828" customFormat="1" x14ac:dyDescent="0.25">
      <c r="A4399" s="939" t="s">
        <v>140</v>
      </c>
      <c r="B4399" s="890" t="s">
        <v>239</v>
      </c>
      <c r="C4399" s="822" t="s">
        <v>485</v>
      </c>
      <c r="D4399" s="829">
        <v>70541</v>
      </c>
      <c r="E4399" s="907">
        <v>0</v>
      </c>
      <c r="F4399" s="823" t="s">
        <v>27</v>
      </c>
      <c r="G4399" s="896" t="s">
        <v>235</v>
      </c>
      <c r="H4399" s="921"/>
      <c r="I4399" s="921">
        <v>1000000</v>
      </c>
      <c r="J4399" s="921"/>
      <c r="K4399" s="921">
        <f t="shared" si="467"/>
        <v>1000000</v>
      </c>
      <c r="L4399" s="871"/>
      <c r="M4399" s="871">
        <v>1000000</v>
      </c>
      <c r="N4399" s="871"/>
      <c r="O4399" s="871"/>
      <c r="P4399" s="871"/>
      <c r="Q4399" s="871"/>
      <c r="R4399" s="1068">
        <f t="shared" si="468"/>
        <v>1000000</v>
      </c>
      <c r="S4399" s="827"/>
      <c r="T4399" s="822"/>
    </row>
    <row r="4400" spans="1:20" s="828" customFormat="1" x14ac:dyDescent="0.25">
      <c r="A4400" s="939" t="s">
        <v>140</v>
      </c>
      <c r="B4400" s="890" t="s">
        <v>158</v>
      </c>
      <c r="C4400" s="822" t="s">
        <v>366</v>
      </c>
      <c r="D4400" s="829">
        <v>70541</v>
      </c>
      <c r="E4400" s="907">
        <v>0</v>
      </c>
      <c r="F4400" s="823" t="s">
        <v>27</v>
      </c>
      <c r="G4400" s="896" t="s">
        <v>235</v>
      </c>
      <c r="H4400" s="921"/>
      <c r="I4400" s="921">
        <v>1000000</v>
      </c>
      <c r="J4400" s="921"/>
      <c r="K4400" s="921">
        <f t="shared" si="467"/>
        <v>1000000</v>
      </c>
      <c r="L4400" s="871"/>
      <c r="M4400" s="871">
        <v>1000000</v>
      </c>
      <c r="N4400" s="871"/>
      <c r="O4400" s="871"/>
      <c r="P4400" s="871"/>
      <c r="Q4400" s="871"/>
      <c r="R4400" s="1068">
        <f t="shared" si="468"/>
        <v>1000000</v>
      </c>
      <c r="S4400" s="827"/>
      <c r="T4400" s="822"/>
    </row>
    <row r="4401" spans="1:20" s="828" customFormat="1" x14ac:dyDescent="0.25">
      <c r="A4401" s="939" t="s">
        <v>140</v>
      </c>
      <c r="B4401" s="887"/>
      <c r="C4401" s="833" t="s">
        <v>26</v>
      </c>
      <c r="D4401" s="887"/>
      <c r="E4401" s="897"/>
      <c r="F4401" s="887"/>
      <c r="G4401" s="898"/>
      <c r="H4401" s="988">
        <f>SUM(H4398:H4400)</f>
        <v>0</v>
      </c>
      <c r="I4401" s="988">
        <f>SUM(I4398:I4400)</f>
        <v>20000000</v>
      </c>
      <c r="J4401" s="988">
        <f>SUM(J4398:J4400)</f>
        <v>0</v>
      </c>
      <c r="K4401" s="988">
        <f>SUM(K4398:K4400)</f>
        <v>10000000</v>
      </c>
      <c r="L4401" s="768"/>
      <c r="M4401" s="768">
        <f>SUM(M4398:M4400)</f>
        <v>10000000</v>
      </c>
      <c r="N4401" s="768"/>
      <c r="O4401" s="899">
        <f>SUM(O4398:O4400)</f>
        <v>0</v>
      </c>
      <c r="P4401" s="899"/>
      <c r="Q4401" s="768">
        <f>SUM(Q4398:Q4400)</f>
        <v>7982000</v>
      </c>
      <c r="R4401" s="768">
        <f>SUM(R4398:R4400)</f>
        <v>2018000</v>
      </c>
      <c r="S4401" s="908"/>
      <c r="T4401" s="1003"/>
    </row>
    <row r="4402" spans="1:20" s="828" customFormat="1" x14ac:dyDescent="0.25">
      <c r="B4402" s="656"/>
      <c r="C4402" s="1058"/>
      <c r="D4402" s="888"/>
      <c r="E4402" s="902"/>
      <c r="F4402" s="888"/>
      <c r="G4402" s="903"/>
      <c r="H4402" s="924"/>
      <c r="I4402" s="924"/>
      <c r="J4402" s="924"/>
      <c r="K4402" s="924"/>
      <c r="L4402" s="771"/>
      <c r="M4402" s="771"/>
      <c r="N4402" s="771"/>
      <c r="O4402" s="771"/>
      <c r="P4402" s="771"/>
      <c r="Q4402" s="771"/>
      <c r="R4402" s="1075"/>
      <c r="S4402" s="904"/>
    </row>
    <row r="4403" spans="1:20" s="828" customFormat="1" x14ac:dyDescent="0.25">
      <c r="B4403" s="656"/>
      <c r="C4403" s="1058"/>
      <c r="D4403" s="888"/>
      <c r="E4403" s="902"/>
      <c r="F4403" s="888"/>
      <c r="G4403" s="903"/>
      <c r="H4403" s="924"/>
      <c r="I4403" s="924"/>
      <c r="J4403" s="924"/>
      <c r="K4403" s="924"/>
      <c r="L4403" s="771"/>
      <c r="M4403" s="771"/>
      <c r="N4403" s="771"/>
      <c r="O4403" s="771"/>
      <c r="P4403" s="771"/>
      <c r="Q4403" s="771"/>
      <c r="R4403" s="1075"/>
      <c r="S4403" s="904"/>
    </row>
    <row r="4404" spans="1:20" s="828" customFormat="1" x14ac:dyDescent="0.25">
      <c r="B4404" s="656"/>
      <c r="C4404" s="1058"/>
      <c r="D4404" s="888"/>
      <c r="E4404" s="902"/>
      <c r="F4404" s="888"/>
      <c r="G4404" s="903"/>
      <c r="H4404" s="924"/>
      <c r="I4404" s="924"/>
      <c r="J4404" s="924"/>
      <c r="K4404" s="924"/>
      <c r="L4404" s="771"/>
      <c r="M4404" s="771"/>
      <c r="N4404" s="771"/>
      <c r="O4404" s="771"/>
      <c r="P4404" s="771"/>
      <c r="Q4404" s="771"/>
      <c r="R4404" s="1075"/>
      <c r="S4404" s="904"/>
    </row>
    <row r="4405" spans="1:20" s="828" customFormat="1" x14ac:dyDescent="0.25">
      <c r="B4405" s="656"/>
      <c r="C4405" s="1058"/>
      <c r="D4405" s="888"/>
      <c r="E4405" s="902"/>
      <c r="F4405" s="888"/>
      <c r="G4405" s="903"/>
      <c r="H4405" s="924"/>
      <c r="I4405" s="924"/>
      <c r="J4405" s="924"/>
      <c r="K4405" s="924"/>
      <c r="L4405" s="771"/>
      <c r="M4405" s="771"/>
      <c r="N4405" s="771"/>
      <c r="O4405" s="771"/>
      <c r="P4405" s="771"/>
      <c r="Q4405" s="771"/>
      <c r="R4405" s="1075"/>
      <c r="S4405" s="904"/>
    </row>
    <row r="4406" spans="1:20" s="828" customFormat="1" x14ac:dyDescent="0.25">
      <c r="B4406" s="656"/>
      <c r="C4406" s="1058"/>
      <c r="D4406" s="888"/>
      <c r="E4406" s="902"/>
      <c r="F4406" s="888"/>
      <c r="G4406" s="903"/>
      <c r="H4406" s="924"/>
      <c r="I4406" s="924"/>
      <c r="J4406" s="924"/>
      <c r="K4406" s="924"/>
      <c r="L4406" s="771"/>
      <c r="M4406" s="771"/>
      <c r="N4406" s="771"/>
      <c r="O4406" s="771"/>
      <c r="P4406" s="771"/>
      <c r="Q4406" s="771"/>
      <c r="R4406" s="1075"/>
      <c r="S4406" s="904"/>
    </row>
    <row r="4407" spans="1:20" s="828" customFormat="1" x14ac:dyDescent="0.25">
      <c r="B4407" s="656"/>
      <c r="C4407" s="1058"/>
      <c r="D4407" s="888"/>
      <c r="E4407" s="902"/>
      <c r="F4407" s="888"/>
      <c r="G4407" s="903"/>
      <c r="H4407" s="924"/>
      <c r="I4407" s="924"/>
      <c r="J4407" s="924"/>
      <c r="K4407" s="924"/>
      <c r="L4407" s="771"/>
      <c r="M4407" s="771"/>
      <c r="N4407" s="771"/>
      <c r="O4407" s="771"/>
      <c r="P4407" s="771"/>
      <c r="Q4407" s="771"/>
      <c r="R4407" s="1075"/>
      <c r="S4407" s="904"/>
    </row>
    <row r="4408" spans="1:20" s="828" customFormat="1" x14ac:dyDescent="0.25">
      <c r="B4408" s="656"/>
      <c r="C4408" s="1058"/>
      <c r="D4408" s="888"/>
      <c r="E4408" s="902"/>
      <c r="F4408" s="888"/>
      <c r="G4408" s="903"/>
      <c r="H4408" s="924"/>
      <c r="I4408" s="924"/>
      <c r="J4408" s="924"/>
      <c r="K4408" s="924"/>
      <c r="L4408" s="771"/>
      <c r="M4408" s="771"/>
      <c r="N4408" s="771"/>
      <c r="O4408" s="771"/>
      <c r="P4408" s="771"/>
      <c r="Q4408" s="771"/>
      <c r="R4408" s="1075"/>
      <c r="S4408" s="904"/>
    </row>
    <row r="4409" spans="1:20" s="828" customFormat="1" x14ac:dyDescent="0.25">
      <c r="B4409" s="656"/>
      <c r="C4409" s="1058"/>
      <c r="D4409" s="888"/>
      <c r="E4409" s="902"/>
      <c r="F4409" s="888"/>
      <c r="G4409" s="903"/>
      <c r="H4409" s="924"/>
      <c r="I4409" s="924"/>
      <c r="J4409" s="924"/>
      <c r="K4409" s="924"/>
      <c r="L4409" s="771"/>
      <c r="M4409" s="771"/>
      <c r="N4409" s="771"/>
      <c r="O4409" s="771"/>
      <c r="P4409" s="771"/>
      <c r="Q4409" s="771"/>
      <c r="R4409" s="1075"/>
      <c r="S4409" s="904"/>
    </row>
    <row r="4410" spans="1:20" x14ac:dyDescent="0.25">
      <c r="B4410" s="1238" t="s">
        <v>2128</v>
      </c>
      <c r="C4410" s="1238"/>
      <c r="D4410" s="1238"/>
      <c r="E4410" s="1238"/>
      <c r="F4410" s="1238"/>
      <c r="G4410" s="1238"/>
      <c r="H4410" s="1238"/>
      <c r="I4410" s="1238"/>
      <c r="J4410" s="1238"/>
      <c r="K4410" s="1238"/>
      <c r="L4410" s="1238"/>
      <c r="M4410" s="1238"/>
      <c r="N4410" s="1238"/>
      <c r="O4410" s="1238"/>
      <c r="P4410" s="1238"/>
      <c r="Q4410" s="1238"/>
      <c r="R4410" s="1238"/>
      <c r="S4410" s="1238"/>
    </row>
    <row r="4411" spans="1:20" x14ac:dyDescent="0.25">
      <c r="B4411" s="881" t="s">
        <v>1659</v>
      </c>
      <c r="C4411" s="882"/>
      <c r="D4411" s="883"/>
      <c r="E4411" s="883"/>
      <c r="F4411" s="883"/>
      <c r="G4411" s="883"/>
      <c r="H4411" s="884"/>
      <c r="I4411" s="884"/>
      <c r="J4411" s="884"/>
      <c r="K4411" s="884"/>
      <c r="L4411" s="884"/>
      <c r="M4411" s="885"/>
      <c r="N4411" s="884"/>
      <c r="O4411" s="884"/>
      <c r="P4411" s="884"/>
      <c r="Q4411" s="884"/>
      <c r="R4411" s="1074"/>
      <c r="S4411" s="886"/>
    </row>
    <row r="4412" spans="1:20" s="802" customFormat="1" ht="30" x14ac:dyDescent="0.25">
      <c r="B4412" s="1234" t="s">
        <v>970</v>
      </c>
      <c r="C4412" s="1239" t="s">
        <v>938</v>
      </c>
      <c r="D4412" s="1236" t="s">
        <v>1024</v>
      </c>
      <c r="E4412" s="1230" t="s">
        <v>1025</v>
      </c>
      <c r="F4412" s="1236" t="s">
        <v>1026</v>
      </c>
      <c r="G4412" s="1232" t="s">
        <v>1027</v>
      </c>
      <c r="H4412" s="803" t="s">
        <v>1862</v>
      </c>
      <c r="I4412" s="804" t="s">
        <v>1833</v>
      </c>
      <c r="J4412" s="803" t="s">
        <v>1862</v>
      </c>
      <c r="K4412" s="1228" t="s">
        <v>1948</v>
      </c>
      <c r="L4412" s="1228" t="s">
        <v>1947</v>
      </c>
      <c r="M4412" s="805" t="s">
        <v>1818</v>
      </c>
      <c r="N4412" s="1228" t="s">
        <v>1819</v>
      </c>
      <c r="O4412" s="806" t="s">
        <v>2115</v>
      </c>
      <c r="P4412" s="1090" t="s">
        <v>2135</v>
      </c>
      <c r="Q4412" s="1090" t="s">
        <v>2136</v>
      </c>
      <c r="R4412" s="1065" t="s">
        <v>2132</v>
      </c>
      <c r="S4412" s="807" t="s">
        <v>1850</v>
      </c>
      <c r="T4412" s="1110" t="s">
        <v>1028</v>
      </c>
    </row>
    <row r="4413" spans="1:20" s="802" customFormat="1" x14ac:dyDescent="0.25">
      <c r="B4413" s="1235"/>
      <c r="C4413" s="1240"/>
      <c r="D4413" s="1237"/>
      <c r="E4413" s="1231"/>
      <c r="F4413" s="1237"/>
      <c r="G4413" s="1233"/>
      <c r="H4413" s="808"/>
      <c r="I4413" s="808" t="s">
        <v>939</v>
      </c>
      <c r="J4413" s="808"/>
      <c r="K4413" s="1229"/>
      <c r="L4413" s="1229"/>
      <c r="M4413" s="809" t="s">
        <v>939</v>
      </c>
      <c r="N4413" s="1229"/>
      <c r="O4413" s="808" t="s">
        <v>939</v>
      </c>
      <c r="P4413" s="808" t="s">
        <v>939</v>
      </c>
      <c r="Q4413" s="808" t="s">
        <v>939</v>
      </c>
      <c r="R4413" s="1066" t="s">
        <v>939</v>
      </c>
      <c r="S4413" s="810"/>
      <c r="T4413" s="1102"/>
    </row>
    <row r="4414" spans="1:20" s="828" customFormat="1" x14ac:dyDescent="0.25">
      <c r="A4414" s="939" t="s">
        <v>707</v>
      </c>
      <c r="B4414" s="812" t="s">
        <v>24</v>
      </c>
      <c r="C4414" s="813" t="s">
        <v>290</v>
      </c>
      <c r="D4414" s="890" t="s">
        <v>1</v>
      </c>
      <c r="E4414" s="907">
        <v>0</v>
      </c>
      <c r="F4414" s="812" t="s">
        <v>27</v>
      </c>
      <c r="G4414" s="825" t="s">
        <v>266</v>
      </c>
      <c r="H4414" s="1008">
        <v>157933489</v>
      </c>
      <c r="I4414" s="1008">
        <v>330862870</v>
      </c>
      <c r="J4414" s="1008">
        <v>157933489</v>
      </c>
      <c r="K4414" s="1008">
        <f t="shared" ref="K4414:K4428" si="469">M4414-L4414</f>
        <v>300862870</v>
      </c>
      <c r="L4414" s="819">
        <v>90000000</v>
      </c>
      <c r="M4414" s="819">
        <v>390862870</v>
      </c>
      <c r="N4414" s="819">
        <v>90000000</v>
      </c>
      <c r="O4414" s="819">
        <v>190371807</v>
      </c>
      <c r="P4414" s="819">
        <f>Q4414-O4414</f>
        <v>93263561</v>
      </c>
      <c r="Q4414" s="819">
        <v>283635368</v>
      </c>
      <c r="R4414" s="1094">
        <f>M4414-Q4414</f>
        <v>107227502</v>
      </c>
      <c r="S4414" s="1056" t="s">
        <v>2000</v>
      </c>
      <c r="T4414" s="1152"/>
    </row>
    <row r="4415" spans="1:20" x14ac:dyDescent="0.25">
      <c r="A4415" s="858" t="s">
        <v>707</v>
      </c>
      <c r="B4415" s="825" t="s">
        <v>25</v>
      </c>
      <c r="C4415" s="822" t="s">
        <v>59</v>
      </c>
      <c r="D4415" s="829">
        <v>70561</v>
      </c>
      <c r="E4415" s="968">
        <v>0</v>
      </c>
      <c r="F4415" s="816" t="s">
        <v>27</v>
      </c>
      <c r="G4415" s="817" t="s">
        <v>266</v>
      </c>
      <c r="H4415" s="1006">
        <v>100000</v>
      </c>
      <c r="I4415" s="1006">
        <v>400000</v>
      </c>
      <c r="J4415" s="1006">
        <v>100000</v>
      </c>
      <c r="K4415" s="921">
        <f t="shared" si="469"/>
        <v>400000</v>
      </c>
      <c r="L4415" s="830"/>
      <c r="M4415" s="826">
        <v>400000</v>
      </c>
      <c r="N4415" s="830"/>
      <c r="O4415" s="830">
        <v>100000</v>
      </c>
      <c r="P4415" s="830">
        <f>Q4415-O4415</f>
        <v>0</v>
      </c>
      <c r="Q4415" s="830">
        <v>100000</v>
      </c>
      <c r="R4415" s="1068">
        <f t="shared" ref="R4415:R4429" si="470">M4415-Q4415</f>
        <v>300000</v>
      </c>
      <c r="S4415" s="820"/>
      <c r="T4415" s="1104"/>
    </row>
    <row r="4416" spans="1:20" x14ac:dyDescent="0.25">
      <c r="A4416" s="858" t="s">
        <v>707</v>
      </c>
      <c r="B4416" s="812" t="s">
        <v>3</v>
      </c>
      <c r="C4416" s="822" t="s">
        <v>4</v>
      </c>
      <c r="D4416" s="829">
        <v>70561</v>
      </c>
      <c r="E4416" s="968">
        <v>0</v>
      </c>
      <c r="F4416" s="816" t="s">
        <v>27</v>
      </c>
      <c r="G4416" s="817" t="s">
        <v>266</v>
      </c>
      <c r="H4416" s="1006">
        <v>300000</v>
      </c>
      <c r="I4416" s="1006">
        <v>995000</v>
      </c>
      <c r="J4416" s="1006">
        <v>300000</v>
      </c>
      <c r="K4416" s="921">
        <f t="shared" si="469"/>
        <v>995000</v>
      </c>
      <c r="L4416" s="830"/>
      <c r="M4416" s="826">
        <v>995000</v>
      </c>
      <c r="N4416" s="830"/>
      <c r="O4416" s="830"/>
      <c r="P4416" s="830">
        <f t="shared" ref="P4416:P4428" si="471">Q4416-O4416</f>
        <v>0</v>
      </c>
      <c r="Q4416" s="830"/>
      <c r="R4416" s="1068">
        <f t="shared" si="470"/>
        <v>995000</v>
      </c>
      <c r="S4416" s="820"/>
      <c r="T4416" s="1104"/>
    </row>
    <row r="4417" spans="1:20" x14ac:dyDescent="0.25">
      <c r="A4417" s="858" t="s">
        <v>707</v>
      </c>
      <c r="B4417" s="812" t="s">
        <v>106</v>
      </c>
      <c r="C4417" s="822" t="s">
        <v>107</v>
      </c>
      <c r="D4417" s="829" t="s">
        <v>217</v>
      </c>
      <c r="E4417" s="968">
        <v>0</v>
      </c>
      <c r="F4417" s="816" t="s">
        <v>27</v>
      </c>
      <c r="G4417" s="817" t="s">
        <v>266</v>
      </c>
      <c r="H4417" s="1006">
        <v>300000</v>
      </c>
      <c r="I4417" s="1006">
        <v>3500000</v>
      </c>
      <c r="J4417" s="1006">
        <v>300000</v>
      </c>
      <c r="K4417" s="921">
        <f t="shared" si="469"/>
        <v>1500000</v>
      </c>
      <c r="L4417" s="830"/>
      <c r="M4417" s="826">
        <v>1500000</v>
      </c>
      <c r="N4417" s="830"/>
      <c r="O4417" s="830">
        <v>300000</v>
      </c>
      <c r="P4417" s="830">
        <f t="shared" si="471"/>
        <v>0</v>
      </c>
      <c r="Q4417" s="830">
        <v>300000</v>
      </c>
      <c r="R4417" s="1068">
        <f t="shared" si="470"/>
        <v>1200000</v>
      </c>
      <c r="S4417" s="820"/>
      <c r="T4417" s="1104"/>
    </row>
    <row r="4418" spans="1:20" x14ac:dyDescent="0.25">
      <c r="A4418" s="858" t="s">
        <v>707</v>
      </c>
      <c r="B4418" s="812" t="s">
        <v>136</v>
      </c>
      <c r="C4418" s="822" t="s">
        <v>137</v>
      </c>
      <c r="D4418" s="829">
        <v>70561</v>
      </c>
      <c r="E4418" s="968">
        <v>0</v>
      </c>
      <c r="F4418" s="816" t="s">
        <v>27</v>
      </c>
      <c r="G4418" s="817" t="s">
        <v>266</v>
      </c>
      <c r="H4418" s="1006">
        <v>87500</v>
      </c>
      <c r="I4418" s="1006">
        <v>115000</v>
      </c>
      <c r="J4418" s="1006">
        <v>87500</v>
      </c>
      <c r="K4418" s="921">
        <f t="shared" si="469"/>
        <v>115000</v>
      </c>
      <c r="L4418" s="830"/>
      <c r="M4418" s="826">
        <v>115000</v>
      </c>
      <c r="N4418" s="830"/>
      <c r="O4418" s="830"/>
      <c r="P4418" s="830">
        <f t="shared" si="471"/>
        <v>0</v>
      </c>
      <c r="Q4418" s="830"/>
      <c r="R4418" s="1068">
        <f t="shared" si="470"/>
        <v>115000</v>
      </c>
      <c r="S4418" s="820"/>
      <c r="T4418" s="1104"/>
    </row>
    <row r="4419" spans="1:20" x14ac:dyDescent="0.25">
      <c r="A4419" s="858" t="s">
        <v>707</v>
      </c>
      <c r="B4419" s="812" t="s">
        <v>5</v>
      </c>
      <c r="C4419" s="822" t="s">
        <v>6</v>
      </c>
      <c r="D4419" s="829">
        <v>70561</v>
      </c>
      <c r="E4419" s="968">
        <v>0</v>
      </c>
      <c r="F4419" s="816" t="s">
        <v>27</v>
      </c>
      <c r="G4419" s="817" t="s">
        <v>266</v>
      </c>
      <c r="H4419" s="1006"/>
      <c r="I4419" s="1006">
        <v>50000</v>
      </c>
      <c r="J4419" s="1006"/>
      <c r="K4419" s="921">
        <f t="shared" si="469"/>
        <v>50000</v>
      </c>
      <c r="L4419" s="830"/>
      <c r="M4419" s="826">
        <v>50000</v>
      </c>
      <c r="N4419" s="830"/>
      <c r="O4419" s="830"/>
      <c r="P4419" s="830">
        <f t="shared" si="471"/>
        <v>0</v>
      </c>
      <c r="Q4419" s="830"/>
      <c r="R4419" s="1068">
        <f t="shared" si="470"/>
        <v>50000</v>
      </c>
      <c r="S4419" s="820"/>
      <c r="T4419" s="1104"/>
    </row>
    <row r="4420" spans="1:20" s="831" customFormat="1" x14ac:dyDescent="0.25">
      <c r="A4420" s="858" t="s">
        <v>707</v>
      </c>
      <c r="B4420" s="812" t="s">
        <v>32</v>
      </c>
      <c r="C4420" s="822" t="s">
        <v>33</v>
      </c>
      <c r="D4420" s="829">
        <v>70561</v>
      </c>
      <c r="E4420" s="968">
        <v>0</v>
      </c>
      <c r="F4420" s="816" t="s">
        <v>27</v>
      </c>
      <c r="G4420" s="817" t="s">
        <v>266</v>
      </c>
      <c r="H4420" s="1006"/>
      <c r="I4420" s="1006">
        <v>3150000</v>
      </c>
      <c r="J4420" s="1006"/>
      <c r="K4420" s="921">
        <f t="shared" si="469"/>
        <v>2150000</v>
      </c>
      <c r="L4420" s="830"/>
      <c r="M4420" s="826">
        <v>2150000</v>
      </c>
      <c r="N4420" s="830"/>
      <c r="O4420" s="830">
        <v>500000</v>
      </c>
      <c r="P4420" s="830">
        <f t="shared" si="471"/>
        <v>0</v>
      </c>
      <c r="Q4420" s="830">
        <v>500000</v>
      </c>
      <c r="R4420" s="1068">
        <f t="shared" si="470"/>
        <v>1650000</v>
      </c>
      <c r="S4420" s="820"/>
      <c r="T4420" s="1105"/>
    </row>
    <row r="4421" spans="1:20" x14ac:dyDescent="0.25">
      <c r="A4421" s="858" t="s">
        <v>707</v>
      </c>
      <c r="B4421" s="812" t="s">
        <v>9</v>
      </c>
      <c r="C4421" s="822" t="s">
        <v>10</v>
      </c>
      <c r="D4421" s="829">
        <v>70561</v>
      </c>
      <c r="E4421" s="968">
        <v>0</v>
      </c>
      <c r="F4421" s="816" t="s">
        <v>27</v>
      </c>
      <c r="G4421" s="817" t="s">
        <v>266</v>
      </c>
      <c r="H4421" s="1006"/>
      <c r="I4421" s="1006">
        <v>150000</v>
      </c>
      <c r="J4421" s="1006"/>
      <c r="K4421" s="921">
        <f t="shared" si="469"/>
        <v>150000</v>
      </c>
      <c r="L4421" s="830"/>
      <c r="M4421" s="826">
        <v>150000</v>
      </c>
      <c r="N4421" s="830"/>
      <c r="O4421" s="830"/>
      <c r="P4421" s="830">
        <f t="shared" si="471"/>
        <v>0</v>
      </c>
      <c r="Q4421" s="830"/>
      <c r="R4421" s="1068">
        <f t="shared" si="470"/>
        <v>150000</v>
      </c>
      <c r="S4421" s="820"/>
      <c r="T4421" s="1104"/>
    </row>
    <row r="4422" spans="1:20" s="828" customFormat="1" x14ac:dyDescent="0.25">
      <c r="A4422" s="939" t="s">
        <v>707</v>
      </c>
      <c r="B4422" s="812" t="s">
        <v>11</v>
      </c>
      <c r="C4422" s="822" t="s">
        <v>12</v>
      </c>
      <c r="D4422" s="823">
        <v>70561</v>
      </c>
      <c r="E4422" s="907">
        <v>0</v>
      </c>
      <c r="F4422" s="812" t="s">
        <v>27</v>
      </c>
      <c r="G4422" s="825" t="s">
        <v>266</v>
      </c>
      <c r="H4422" s="921">
        <v>22500000</v>
      </c>
      <c r="I4422" s="921">
        <v>60225000</v>
      </c>
      <c r="J4422" s="921">
        <v>22500000</v>
      </c>
      <c r="K4422" s="921">
        <f t="shared" si="469"/>
        <v>30225000</v>
      </c>
      <c r="L4422" s="826">
        <v>30000000</v>
      </c>
      <c r="M4422" s="826">
        <v>60225000</v>
      </c>
      <c r="N4422" s="826">
        <v>30000000</v>
      </c>
      <c r="O4422" s="826">
        <v>27000000</v>
      </c>
      <c r="P4422" s="830">
        <f t="shared" si="471"/>
        <v>13500000</v>
      </c>
      <c r="Q4422" s="826">
        <v>40500000</v>
      </c>
      <c r="R4422" s="1068">
        <f t="shared" si="470"/>
        <v>19725000</v>
      </c>
      <c r="S4422" s="827" t="s">
        <v>2002</v>
      </c>
      <c r="T4422" s="1123"/>
    </row>
    <row r="4423" spans="1:20" s="831" customFormat="1" x14ac:dyDescent="0.25">
      <c r="A4423" s="858" t="s">
        <v>707</v>
      </c>
      <c r="B4423" s="812" t="s">
        <v>123</v>
      </c>
      <c r="C4423" s="822" t="s">
        <v>124</v>
      </c>
      <c r="D4423" s="829">
        <v>70561</v>
      </c>
      <c r="E4423" s="968">
        <v>0</v>
      </c>
      <c r="F4423" s="816" t="s">
        <v>27</v>
      </c>
      <c r="G4423" s="817" t="s">
        <v>266</v>
      </c>
      <c r="H4423" s="1006"/>
      <c r="I4423" s="1006">
        <v>220000</v>
      </c>
      <c r="J4423" s="1006"/>
      <c r="K4423" s="921">
        <f t="shared" si="469"/>
        <v>220000</v>
      </c>
      <c r="L4423" s="830"/>
      <c r="M4423" s="826">
        <v>220000</v>
      </c>
      <c r="N4423" s="830"/>
      <c r="O4423" s="830"/>
      <c r="P4423" s="830">
        <f t="shared" si="471"/>
        <v>0</v>
      </c>
      <c r="Q4423" s="830"/>
      <c r="R4423" s="1068">
        <f t="shared" si="470"/>
        <v>220000</v>
      </c>
      <c r="S4423" s="820"/>
      <c r="T4423" s="1105"/>
    </row>
    <row r="4424" spans="1:20" x14ac:dyDescent="0.25">
      <c r="A4424" s="858" t="s">
        <v>707</v>
      </c>
      <c r="B4424" s="812" t="s">
        <v>35</v>
      </c>
      <c r="C4424" s="822" t="s">
        <v>36</v>
      </c>
      <c r="D4424" s="829">
        <v>70561</v>
      </c>
      <c r="E4424" s="968">
        <v>0</v>
      </c>
      <c r="F4424" s="816" t="s">
        <v>27</v>
      </c>
      <c r="G4424" s="817" t="s">
        <v>266</v>
      </c>
      <c r="H4424" s="1006"/>
      <c r="I4424" s="1006">
        <v>240000</v>
      </c>
      <c r="J4424" s="1006"/>
      <c r="K4424" s="921">
        <f t="shared" si="469"/>
        <v>240000</v>
      </c>
      <c r="L4424" s="830"/>
      <c r="M4424" s="826">
        <v>240000</v>
      </c>
      <c r="N4424" s="830"/>
      <c r="O4424" s="830"/>
      <c r="P4424" s="830">
        <f t="shared" si="471"/>
        <v>100000</v>
      </c>
      <c r="Q4424" s="830">
        <v>100000</v>
      </c>
      <c r="R4424" s="1068">
        <f t="shared" si="470"/>
        <v>140000</v>
      </c>
      <c r="S4424" s="820"/>
      <c r="T4424" s="1104"/>
    </row>
    <row r="4425" spans="1:20" x14ac:dyDescent="0.25">
      <c r="A4425" s="858" t="s">
        <v>707</v>
      </c>
      <c r="B4425" s="812" t="s">
        <v>17</v>
      </c>
      <c r="C4425" s="822" t="s">
        <v>18</v>
      </c>
      <c r="D4425" s="829">
        <v>70561</v>
      </c>
      <c r="E4425" s="968">
        <v>0</v>
      </c>
      <c r="F4425" s="816" t="s">
        <v>27</v>
      </c>
      <c r="G4425" s="817" t="s">
        <v>266</v>
      </c>
      <c r="H4425" s="1006"/>
      <c r="I4425" s="1006">
        <v>380000</v>
      </c>
      <c r="J4425" s="1006"/>
      <c r="K4425" s="921">
        <f t="shared" si="469"/>
        <v>380000</v>
      </c>
      <c r="L4425" s="830"/>
      <c r="M4425" s="826">
        <v>380000</v>
      </c>
      <c r="N4425" s="830"/>
      <c r="O4425" s="830"/>
      <c r="P4425" s="830">
        <f t="shared" si="471"/>
        <v>200000</v>
      </c>
      <c r="Q4425" s="830">
        <v>200000</v>
      </c>
      <c r="R4425" s="1068">
        <f t="shared" si="470"/>
        <v>180000</v>
      </c>
      <c r="S4425" s="820"/>
      <c r="T4425" s="1104"/>
    </row>
    <row r="4426" spans="1:20" x14ac:dyDescent="0.25">
      <c r="A4426" s="858" t="s">
        <v>707</v>
      </c>
      <c r="B4426" s="812" t="s">
        <v>19</v>
      </c>
      <c r="C4426" s="822" t="s">
        <v>20</v>
      </c>
      <c r="D4426" s="829">
        <v>70561</v>
      </c>
      <c r="E4426" s="968">
        <v>0</v>
      </c>
      <c r="F4426" s="816" t="s">
        <v>27</v>
      </c>
      <c r="G4426" s="817" t="s">
        <v>266</v>
      </c>
      <c r="H4426" s="1006"/>
      <c r="I4426" s="1006">
        <v>25000</v>
      </c>
      <c r="J4426" s="1006"/>
      <c r="K4426" s="921">
        <f t="shared" si="469"/>
        <v>25000</v>
      </c>
      <c r="L4426" s="830"/>
      <c r="M4426" s="826">
        <v>25000</v>
      </c>
      <c r="N4426" s="830"/>
      <c r="O4426" s="830"/>
      <c r="P4426" s="830">
        <f t="shared" si="471"/>
        <v>0</v>
      </c>
      <c r="Q4426" s="830"/>
      <c r="R4426" s="1068">
        <f t="shared" si="470"/>
        <v>25000</v>
      </c>
      <c r="S4426" s="820"/>
      <c r="T4426" s="1104"/>
    </row>
    <row r="4427" spans="1:20" x14ac:dyDescent="0.25">
      <c r="A4427" s="858" t="s">
        <v>707</v>
      </c>
      <c r="B4427" s="812" t="s">
        <v>37</v>
      </c>
      <c r="C4427" s="822" t="s">
        <v>38</v>
      </c>
      <c r="D4427" s="829">
        <v>70561</v>
      </c>
      <c r="E4427" s="968">
        <v>0</v>
      </c>
      <c r="F4427" s="816" t="s">
        <v>27</v>
      </c>
      <c r="G4427" s="817" t="s">
        <v>266</v>
      </c>
      <c r="H4427" s="1006"/>
      <c r="I4427" s="1006">
        <v>250000</v>
      </c>
      <c r="J4427" s="1006"/>
      <c r="K4427" s="921">
        <f t="shared" si="469"/>
        <v>250000</v>
      </c>
      <c r="L4427" s="830"/>
      <c r="M4427" s="826">
        <v>250000</v>
      </c>
      <c r="N4427" s="830"/>
      <c r="O4427" s="830"/>
      <c r="P4427" s="830">
        <f t="shared" si="471"/>
        <v>37500</v>
      </c>
      <c r="Q4427" s="830">
        <v>37500</v>
      </c>
      <c r="R4427" s="1068">
        <f t="shared" si="470"/>
        <v>212500</v>
      </c>
      <c r="S4427" s="820"/>
      <c r="T4427" s="1104"/>
    </row>
    <row r="4428" spans="1:20" x14ac:dyDescent="0.25">
      <c r="A4428" s="858" t="s">
        <v>707</v>
      </c>
      <c r="B4428" s="812" t="s">
        <v>99</v>
      </c>
      <c r="C4428" s="822" t="s">
        <v>100</v>
      </c>
      <c r="D4428" s="829">
        <v>70561</v>
      </c>
      <c r="E4428" s="968">
        <v>0</v>
      </c>
      <c r="F4428" s="816" t="s">
        <v>27</v>
      </c>
      <c r="G4428" s="817" t="s">
        <v>266</v>
      </c>
      <c r="H4428" s="1006"/>
      <c r="I4428" s="1006">
        <v>300000</v>
      </c>
      <c r="J4428" s="1006"/>
      <c r="K4428" s="921">
        <f t="shared" si="469"/>
        <v>300000</v>
      </c>
      <c r="L4428" s="830"/>
      <c r="M4428" s="826">
        <v>300000</v>
      </c>
      <c r="N4428" s="830"/>
      <c r="O4428" s="830"/>
      <c r="P4428" s="830">
        <f t="shared" si="471"/>
        <v>0</v>
      </c>
      <c r="Q4428" s="830"/>
      <c r="R4428" s="1068">
        <f t="shared" si="470"/>
        <v>300000</v>
      </c>
      <c r="S4428" s="820"/>
      <c r="T4428" s="1104"/>
    </row>
    <row r="4429" spans="1:20" x14ac:dyDescent="0.25">
      <c r="A4429" s="858" t="s">
        <v>707</v>
      </c>
      <c r="B4429" s="832"/>
      <c r="C4429" s="833" t="s">
        <v>312</v>
      </c>
      <c r="D4429" s="834"/>
      <c r="E4429" s="835"/>
      <c r="F4429" s="836"/>
      <c r="G4429" s="916"/>
      <c r="H4429" s="992">
        <f t="shared" ref="H4429:O4429" si="472">SUM(H4415:H4428)</f>
        <v>23287500</v>
      </c>
      <c r="I4429" s="992">
        <f t="shared" si="472"/>
        <v>70000000</v>
      </c>
      <c r="J4429" s="992">
        <f t="shared" si="472"/>
        <v>23287500</v>
      </c>
      <c r="K4429" s="992">
        <f t="shared" si="472"/>
        <v>37000000</v>
      </c>
      <c r="L4429" s="837">
        <f t="shared" si="472"/>
        <v>30000000</v>
      </c>
      <c r="M4429" s="838">
        <f t="shared" si="472"/>
        <v>67000000</v>
      </c>
      <c r="N4429" s="837">
        <f t="shared" si="472"/>
        <v>30000000</v>
      </c>
      <c r="O4429" s="959">
        <f t="shared" si="472"/>
        <v>27900000</v>
      </c>
      <c r="P4429" s="959">
        <f>SUM(P4415:P4428)</f>
        <v>13837500</v>
      </c>
      <c r="Q4429" s="959">
        <f>SUM(Q4415:Q4428)</f>
        <v>41737500</v>
      </c>
      <c r="R4429" s="1093">
        <f t="shared" si="470"/>
        <v>25262500</v>
      </c>
      <c r="S4429" s="840"/>
      <c r="T4429" s="1106"/>
    </row>
    <row r="4430" spans="1:20" s="828" customFormat="1" x14ac:dyDescent="0.25">
      <c r="B4430" s="656"/>
      <c r="C4430" s="1058"/>
      <c r="D4430" s="888"/>
      <c r="E4430" s="902"/>
      <c r="F4430" s="888"/>
      <c r="G4430" s="903"/>
      <c r="H4430" s="924"/>
      <c r="I4430" s="924"/>
      <c r="J4430" s="924"/>
      <c r="K4430" s="924"/>
      <c r="L4430" s="771"/>
      <c r="M4430" s="771"/>
      <c r="N4430" s="771"/>
      <c r="O4430" s="771"/>
      <c r="P4430" s="771"/>
      <c r="Q4430" s="771"/>
      <c r="R4430" s="1075"/>
      <c r="S4430" s="904"/>
    </row>
    <row r="4431" spans="1:20" s="828" customFormat="1" x14ac:dyDescent="0.25">
      <c r="B4431" s="656"/>
      <c r="C4431" s="1058"/>
      <c r="D4431" s="888"/>
      <c r="E4431" s="902"/>
      <c r="F4431" s="888"/>
      <c r="G4431" s="903"/>
      <c r="H4431" s="924"/>
      <c r="I4431" s="924"/>
      <c r="J4431" s="924"/>
      <c r="K4431" s="924"/>
      <c r="L4431" s="771"/>
      <c r="M4431" s="771"/>
      <c r="N4431" s="771"/>
      <c r="O4431" s="771"/>
      <c r="P4431" s="771"/>
      <c r="Q4431" s="771"/>
      <c r="R4431" s="1075"/>
      <c r="S4431" s="904"/>
    </row>
    <row r="4432" spans="1:20" x14ac:dyDescent="0.25">
      <c r="B4432" s="1238" t="s">
        <v>2129</v>
      </c>
      <c r="C4432" s="1238"/>
      <c r="D4432" s="1238"/>
      <c r="E4432" s="1238"/>
      <c r="F4432" s="1238"/>
      <c r="G4432" s="1238"/>
      <c r="H4432" s="1238"/>
      <c r="I4432" s="1238"/>
      <c r="J4432" s="1238"/>
      <c r="K4432" s="1238"/>
      <c r="L4432" s="1238"/>
      <c r="M4432" s="1238"/>
      <c r="N4432" s="1238"/>
      <c r="O4432" s="1238"/>
      <c r="P4432" s="1238"/>
      <c r="Q4432" s="1238"/>
      <c r="R4432" s="1238"/>
      <c r="S4432" s="1238"/>
    </row>
    <row r="4433" spans="1:20" x14ac:dyDescent="0.25">
      <c r="B4433" s="881" t="s">
        <v>1659</v>
      </c>
      <c r="C4433" s="882"/>
      <c r="D4433" s="883"/>
      <c r="E4433" s="883"/>
      <c r="F4433" s="883"/>
      <c r="G4433" s="883"/>
      <c r="H4433" s="884"/>
      <c r="I4433" s="884"/>
      <c r="J4433" s="884"/>
      <c r="K4433" s="884"/>
      <c r="L4433" s="884"/>
      <c r="M4433" s="885"/>
      <c r="N4433" s="884"/>
      <c r="O4433" s="884"/>
      <c r="P4433" s="884"/>
      <c r="Q4433" s="884"/>
      <c r="R4433" s="1074"/>
      <c r="S4433" s="886"/>
    </row>
    <row r="4434" spans="1:20" s="802" customFormat="1" ht="30" x14ac:dyDescent="0.25">
      <c r="B4434" s="1234" t="s">
        <v>970</v>
      </c>
      <c r="C4434" s="1239" t="s">
        <v>938</v>
      </c>
      <c r="D4434" s="1236" t="s">
        <v>1024</v>
      </c>
      <c r="E4434" s="1230" t="s">
        <v>1025</v>
      </c>
      <c r="F4434" s="1236" t="s">
        <v>1026</v>
      </c>
      <c r="G4434" s="1232" t="s">
        <v>1027</v>
      </c>
      <c r="H4434" s="803" t="s">
        <v>1862</v>
      </c>
      <c r="I4434" s="804" t="s">
        <v>1833</v>
      </c>
      <c r="J4434" s="803" t="s">
        <v>1862</v>
      </c>
      <c r="K4434" s="1228" t="s">
        <v>1948</v>
      </c>
      <c r="L4434" s="1228" t="s">
        <v>1947</v>
      </c>
      <c r="M4434" s="805" t="s">
        <v>1818</v>
      </c>
      <c r="N4434" s="1228" t="s">
        <v>1819</v>
      </c>
      <c r="O4434" s="806" t="s">
        <v>2115</v>
      </c>
      <c r="P4434" s="1090" t="s">
        <v>2135</v>
      </c>
      <c r="Q4434" s="1090" t="s">
        <v>2136</v>
      </c>
      <c r="R4434" s="1065" t="s">
        <v>2132</v>
      </c>
      <c r="S4434" s="807" t="s">
        <v>1850</v>
      </c>
      <c r="T4434" s="1110" t="s">
        <v>1028</v>
      </c>
    </row>
    <row r="4435" spans="1:20" s="802" customFormat="1" x14ac:dyDescent="0.25">
      <c r="B4435" s="1235"/>
      <c r="C4435" s="1240"/>
      <c r="D4435" s="1237"/>
      <c r="E4435" s="1231"/>
      <c r="F4435" s="1237"/>
      <c r="G4435" s="1233"/>
      <c r="H4435" s="808"/>
      <c r="I4435" s="808" t="s">
        <v>939</v>
      </c>
      <c r="J4435" s="808"/>
      <c r="K4435" s="1229"/>
      <c r="L4435" s="1229"/>
      <c r="M4435" s="809" t="s">
        <v>939</v>
      </c>
      <c r="N4435" s="1229"/>
      <c r="O4435" s="808" t="s">
        <v>939</v>
      </c>
      <c r="P4435" s="808" t="s">
        <v>939</v>
      </c>
      <c r="Q4435" s="808" t="s">
        <v>939</v>
      </c>
      <c r="R4435" s="1066" t="s">
        <v>939</v>
      </c>
      <c r="S4435" s="810"/>
      <c r="T4435" s="1102"/>
    </row>
    <row r="4436" spans="1:20" s="828" customFormat="1" ht="33.75" customHeight="1" x14ac:dyDescent="0.25">
      <c r="A4436" s="858" t="s">
        <v>707</v>
      </c>
      <c r="B4436" s="823" t="s">
        <v>242</v>
      </c>
      <c r="C4436" s="822" t="s">
        <v>699</v>
      </c>
      <c r="D4436" s="829">
        <v>70561</v>
      </c>
      <c r="E4436" s="907">
        <v>0</v>
      </c>
      <c r="F4436" s="823" t="s">
        <v>27</v>
      </c>
      <c r="G4436" s="896" t="s">
        <v>235</v>
      </c>
      <c r="H4436" s="921">
        <v>7963500</v>
      </c>
      <c r="I4436" s="921">
        <v>10000000</v>
      </c>
      <c r="J4436" s="921">
        <v>7963500</v>
      </c>
      <c r="K4436" s="921">
        <f t="shared" ref="K4436:K4439" si="473">M4436-L4436</f>
        <v>10000000</v>
      </c>
      <c r="L4436" s="871">
        <v>0</v>
      </c>
      <c r="M4436" s="871">
        <v>10000000</v>
      </c>
      <c r="N4436" s="871">
        <v>10000000</v>
      </c>
      <c r="O4436" s="871">
        <v>7963500</v>
      </c>
      <c r="P4436" s="977">
        <f>Q4436-O4436</f>
        <v>0</v>
      </c>
      <c r="Q4436" s="977">
        <v>7963500</v>
      </c>
      <c r="R4436" s="1099">
        <f>M4436-Q4436</f>
        <v>2036500</v>
      </c>
      <c r="S4436" s="827">
        <v>0</v>
      </c>
      <c r="T4436" s="1160" t="s">
        <v>2201</v>
      </c>
    </row>
    <row r="4437" spans="1:20" s="828" customFormat="1" ht="13.9" customHeight="1" x14ac:dyDescent="0.25">
      <c r="A4437" s="858" t="s">
        <v>707</v>
      </c>
      <c r="B4437" s="823" t="s">
        <v>210</v>
      </c>
      <c r="C4437" s="822" t="s">
        <v>1401</v>
      </c>
      <c r="D4437" s="829">
        <v>70561</v>
      </c>
      <c r="E4437" s="907">
        <v>0</v>
      </c>
      <c r="F4437" s="823" t="s">
        <v>27</v>
      </c>
      <c r="G4437" s="896" t="s">
        <v>235</v>
      </c>
      <c r="H4437" s="921"/>
      <c r="I4437" s="921">
        <v>57500000</v>
      </c>
      <c r="J4437" s="921"/>
      <c r="K4437" s="921">
        <f t="shared" si="473"/>
        <v>20000000</v>
      </c>
      <c r="L4437" s="871"/>
      <c r="M4437" s="871">
        <v>20000000</v>
      </c>
      <c r="N4437" s="871"/>
      <c r="O4437" s="871"/>
      <c r="P4437" s="871">
        <f t="shared" ref="P4437:P4439" si="474">Q4437-O4437</f>
        <v>0</v>
      </c>
      <c r="Q4437" s="871"/>
      <c r="R4437" s="1068">
        <f t="shared" ref="R4437:R4440" si="475">M4437-Q4437</f>
        <v>20000000</v>
      </c>
      <c r="S4437" s="827"/>
      <c r="T4437" s="822"/>
    </row>
    <row r="4438" spans="1:20" s="828" customFormat="1" ht="13.9" customHeight="1" x14ac:dyDescent="0.25">
      <c r="A4438" s="858" t="s">
        <v>707</v>
      </c>
      <c r="B4438" s="890" t="s">
        <v>524</v>
      </c>
      <c r="C4438" s="822" t="s">
        <v>978</v>
      </c>
      <c r="D4438" s="829">
        <v>70561</v>
      </c>
      <c r="E4438" s="907">
        <v>0</v>
      </c>
      <c r="F4438" s="823" t="s">
        <v>27</v>
      </c>
      <c r="G4438" s="896" t="s">
        <v>235</v>
      </c>
      <c r="H4438" s="921"/>
      <c r="I4438" s="921">
        <v>27500000</v>
      </c>
      <c r="J4438" s="921"/>
      <c r="K4438" s="921">
        <f t="shared" si="473"/>
        <v>0</v>
      </c>
      <c r="L4438" s="871">
        <v>20000000</v>
      </c>
      <c r="M4438" s="871">
        <v>20000000</v>
      </c>
      <c r="N4438" s="871">
        <v>20000000</v>
      </c>
      <c r="O4438" s="871"/>
      <c r="P4438" s="871">
        <f t="shared" si="474"/>
        <v>5000000</v>
      </c>
      <c r="Q4438" s="871">
        <v>5000000</v>
      </c>
      <c r="R4438" s="1068">
        <f t="shared" si="475"/>
        <v>15000000</v>
      </c>
      <c r="S4438" s="827" t="s">
        <v>2001</v>
      </c>
      <c r="T4438" s="1123"/>
    </row>
    <row r="4439" spans="1:20" s="828" customFormat="1" ht="13.9" customHeight="1" x14ac:dyDescent="0.25">
      <c r="A4439" s="858" t="s">
        <v>707</v>
      </c>
      <c r="B4439" s="890" t="s">
        <v>522</v>
      </c>
      <c r="C4439" s="822" t="s">
        <v>241</v>
      </c>
      <c r="D4439" s="829">
        <v>70561</v>
      </c>
      <c r="E4439" s="907">
        <v>0</v>
      </c>
      <c r="F4439" s="823" t="s">
        <v>27</v>
      </c>
      <c r="G4439" s="896" t="s">
        <v>235</v>
      </c>
      <c r="H4439" s="921">
        <v>5000000</v>
      </c>
      <c r="I4439" s="921">
        <v>5000000</v>
      </c>
      <c r="J4439" s="921">
        <v>5000000</v>
      </c>
      <c r="K4439" s="921">
        <f t="shared" si="473"/>
        <v>12000000</v>
      </c>
      <c r="L4439" s="871"/>
      <c r="M4439" s="871">
        <v>12000000</v>
      </c>
      <c r="N4439" s="871"/>
      <c r="O4439" s="871">
        <v>5000000</v>
      </c>
      <c r="P4439" s="871">
        <f t="shared" si="474"/>
        <v>0</v>
      </c>
      <c r="Q4439" s="871">
        <v>5000000</v>
      </c>
      <c r="R4439" s="1068">
        <f t="shared" si="475"/>
        <v>7000000</v>
      </c>
      <c r="S4439" s="827"/>
      <c r="T4439" s="822" t="s">
        <v>2200</v>
      </c>
    </row>
    <row r="4440" spans="1:20" s="828" customFormat="1" ht="13.9" customHeight="1" x14ac:dyDescent="0.25">
      <c r="A4440" s="858" t="s">
        <v>707</v>
      </c>
      <c r="B4440" s="887"/>
      <c r="C4440" s="833" t="s">
        <v>26</v>
      </c>
      <c r="D4440" s="887"/>
      <c r="E4440" s="897"/>
      <c r="F4440" s="887"/>
      <c r="G4440" s="898"/>
      <c r="H4440" s="988">
        <f t="shared" ref="H4440:O4440" si="476">SUM(H4436:H4439)</f>
        <v>12963500</v>
      </c>
      <c r="I4440" s="988">
        <f t="shared" si="476"/>
        <v>100000000</v>
      </c>
      <c r="J4440" s="988">
        <f t="shared" si="476"/>
        <v>12963500</v>
      </c>
      <c r="K4440" s="988">
        <f t="shared" si="476"/>
        <v>42000000</v>
      </c>
      <c r="L4440" s="988">
        <f t="shared" si="476"/>
        <v>20000000</v>
      </c>
      <c r="M4440" s="988">
        <f t="shared" si="476"/>
        <v>62000000</v>
      </c>
      <c r="N4440" s="988">
        <f t="shared" si="476"/>
        <v>30000000</v>
      </c>
      <c r="O4440" s="1021">
        <f t="shared" si="476"/>
        <v>12963500</v>
      </c>
      <c r="P4440" s="1096"/>
      <c r="Q4440" s="1021">
        <f>SUM(Q4436:Q4439)</f>
        <v>17963500</v>
      </c>
      <c r="R4440" s="1093">
        <f t="shared" si="475"/>
        <v>44036500</v>
      </c>
      <c r="S4440" s="908"/>
      <c r="T4440" s="1003"/>
    </row>
    <row r="4441" spans="1:20" s="828" customFormat="1" ht="13.9" customHeight="1" x14ac:dyDescent="0.25">
      <c r="A4441" s="858"/>
      <c r="B4441" s="888"/>
      <c r="C4441" s="842"/>
      <c r="D4441" s="888"/>
      <c r="E4441" s="902"/>
      <c r="F4441" s="888"/>
      <c r="G4441" s="903"/>
      <c r="H4441" s="1100"/>
      <c r="I4441" s="1100"/>
      <c r="J4441" s="1100"/>
      <c r="K4441" s="1100"/>
      <c r="L4441" s="1100"/>
      <c r="M4441" s="1100"/>
      <c r="N4441" s="1100"/>
      <c r="O4441" s="1100"/>
      <c r="P4441" s="1059"/>
      <c r="Q4441" s="1100"/>
      <c r="R4441" s="1082"/>
      <c r="S4441" s="904"/>
    </row>
    <row r="4442" spans="1:20" s="828" customFormat="1" ht="13.9" customHeight="1" x14ac:dyDescent="0.25">
      <c r="A4442" s="858"/>
      <c r="B4442" s="888"/>
      <c r="C4442" s="842"/>
      <c r="D4442" s="888"/>
      <c r="E4442" s="902"/>
      <c r="F4442" s="888"/>
      <c r="G4442" s="903"/>
      <c r="H4442" s="1100"/>
      <c r="I4442" s="1100"/>
      <c r="J4442" s="1100"/>
      <c r="K4442" s="1100"/>
      <c r="L4442" s="1100"/>
      <c r="M4442" s="1100"/>
      <c r="N4442" s="1100"/>
      <c r="O4442" s="1100"/>
      <c r="P4442" s="1059"/>
      <c r="Q4442" s="1100"/>
      <c r="R4442" s="1082"/>
      <c r="S4442" s="904"/>
    </row>
    <row r="4443" spans="1:20" s="828" customFormat="1" ht="13.9" customHeight="1" x14ac:dyDescent="0.25">
      <c r="A4443" s="858"/>
      <c r="B4443" s="888"/>
      <c r="C4443" s="842"/>
      <c r="D4443" s="888"/>
      <c r="E4443" s="902"/>
      <c r="F4443" s="888"/>
      <c r="G4443" s="903"/>
      <c r="H4443" s="1100"/>
      <c r="I4443" s="1100"/>
      <c r="J4443" s="1100"/>
      <c r="K4443" s="1100"/>
      <c r="L4443" s="1100"/>
      <c r="M4443" s="1100"/>
      <c r="N4443" s="1100"/>
      <c r="O4443" s="1100"/>
      <c r="P4443" s="1059"/>
      <c r="Q4443" s="1100"/>
      <c r="R4443" s="1082"/>
      <c r="S4443" s="904"/>
    </row>
    <row r="4444" spans="1:20" s="828" customFormat="1" x14ac:dyDescent="0.25">
      <c r="A4444" s="858"/>
      <c r="B4444" s="888"/>
      <c r="C4444" s="842"/>
      <c r="D4444" s="888"/>
      <c r="E4444" s="902"/>
      <c r="F4444" s="888"/>
      <c r="G4444" s="903"/>
      <c r="H4444" s="915"/>
      <c r="I4444" s="915"/>
      <c r="J4444" s="915"/>
      <c r="K4444" s="915"/>
      <c r="L4444" s="915"/>
      <c r="M4444" s="915"/>
      <c r="N4444" s="915"/>
      <c r="O4444" s="915"/>
      <c r="P4444" s="915"/>
      <c r="Q4444" s="915"/>
      <c r="R4444" s="1078"/>
      <c r="S4444" s="904"/>
    </row>
    <row r="4445" spans="1:20" x14ac:dyDescent="0.25">
      <c r="B4445" s="1238" t="s">
        <v>2128</v>
      </c>
      <c r="C4445" s="1238"/>
      <c r="D4445" s="1238"/>
      <c r="E4445" s="1238"/>
      <c r="F4445" s="1238"/>
      <c r="G4445" s="1238"/>
      <c r="H4445" s="1238"/>
      <c r="I4445" s="1238"/>
      <c r="J4445" s="1238"/>
      <c r="K4445" s="1238"/>
      <c r="L4445" s="1238"/>
      <c r="M4445" s="1238"/>
      <c r="N4445" s="1238"/>
      <c r="O4445" s="1238"/>
      <c r="P4445" s="1238"/>
      <c r="Q4445" s="1238"/>
      <c r="R4445" s="1238"/>
      <c r="S4445" s="1238"/>
    </row>
    <row r="4446" spans="1:20" x14ac:dyDescent="0.25">
      <c r="B4446" s="881" t="s">
        <v>1660</v>
      </c>
      <c r="C4446" s="882"/>
      <c r="D4446" s="883"/>
      <c r="E4446" s="883"/>
      <c r="F4446" s="883"/>
      <c r="G4446" s="883"/>
      <c r="H4446" s="884"/>
      <c r="I4446" s="884"/>
      <c r="J4446" s="884"/>
      <c r="K4446" s="884"/>
      <c r="L4446" s="884"/>
      <c r="M4446" s="885"/>
      <c r="N4446" s="884"/>
      <c r="O4446" s="884"/>
      <c r="P4446" s="884"/>
      <c r="Q4446" s="884"/>
      <c r="R4446" s="1074"/>
      <c r="S4446" s="886"/>
    </row>
    <row r="4447" spans="1:20" s="802" customFormat="1" ht="30" x14ac:dyDescent="0.25">
      <c r="B4447" s="1234" t="s">
        <v>970</v>
      </c>
      <c r="C4447" s="1239" t="s">
        <v>938</v>
      </c>
      <c r="D4447" s="1236" t="s">
        <v>1024</v>
      </c>
      <c r="E4447" s="1230" t="s">
        <v>1025</v>
      </c>
      <c r="F4447" s="1236" t="s">
        <v>1026</v>
      </c>
      <c r="G4447" s="1232" t="s">
        <v>1027</v>
      </c>
      <c r="H4447" s="803" t="s">
        <v>1862</v>
      </c>
      <c r="I4447" s="804" t="s">
        <v>1833</v>
      </c>
      <c r="J4447" s="803" t="s">
        <v>1862</v>
      </c>
      <c r="K4447" s="1228" t="s">
        <v>1948</v>
      </c>
      <c r="L4447" s="1228" t="s">
        <v>1947</v>
      </c>
      <c r="M4447" s="805" t="s">
        <v>1818</v>
      </c>
      <c r="N4447" s="1228" t="s">
        <v>1819</v>
      </c>
      <c r="O4447" s="806" t="s">
        <v>2115</v>
      </c>
      <c r="P4447" s="1090" t="s">
        <v>2135</v>
      </c>
      <c r="Q4447" s="1090" t="s">
        <v>2136</v>
      </c>
      <c r="R4447" s="1065" t="s">
        <v>2132</v>
      </c>
      <c r="S4447" s="807" t="s">
        <v>1850</v>
      </c>
      <c r="T4447" s="1110" t="s">
        <v>1028</v>
      </c>
    </row>
    <row r="4448" spans="1:20" s="802" customFormat="1" x14ac:dyDescent="0.25">
      <c r="B4448" s="1235"/>
      <c r="C4448" s="1240"/>
      <c r="D4448" s="1237"/>
      <c r="E4448" s="1231"/>
      <c r="F4448" s="1237"/>
      <c r="G4448" s="1233"/>
      <c r="H4448" s="808"/>
      <c r="I4448" s="808" t="s">
        <v>939</v>
      </c>
      <c r="J4448" s="808"/>
      <c r="K4448" s="1229"/>
      <c r="L4448" s="1229"/>
      <c r="M4448" s="809" t="s">
        <v>939</v>
      </c>
      <c r="N4448" s="1229"/>
      <c r="O4448" s="808" t="s">
        <v>939</v>
      </c>
      <c r="P4448" s="808" t="s">
        <v>939</v>
      </c>
      <c r="Q4448" s="808" t="s">
        <v>939</v>
      </c>
      <c r="R4448" s="1066" t="s">
        <v>939</v>
      </c>
      <c r="S4448" s="810"/>
      <c r="T4448" s="1102"/>
    </row>
    <row r="4449" spans="1:20" x14ac:dyDescent="0.25">
      <c r="A4449" s="858" t="s">
        <v>693</v>
      </c>
      <c r="B4449" s="812" t="s">
        <v>24</v>
      </c>
      <c r="C4449" s="813" t="s">
        <v>290</v>
      </c>
      <c r="D4449" s="814" t="s">
        <v>1</v>
      </c>
      <c r="E4449" s="968">
        <v>0</v>
      </c>
      <c r="F4449" s="816" t="s">
        <v>27</v>
      </c>
      <c r="G4449" s="817" t="s">
        <v>266</v>
      </c>
      <c r="H4449" s="1007">
        <v>25107189</v>
      </c>
      <c r="I4449" s="1007">
        <v>73069190</v>
      </c>
      <c r="J4449" s="1007">
        <v>25107189</v>
      </c>
      <c r="K4449" s="1008">
        <f t="shared" ref="K4449:K4461" si="477">M4449-L4449</f>
        <v>73069190</v>
      </c>
      <c r="L4449" s="818"/>
      <c r="M4449" s="819">
        <v>73069190</v>
      </c>
      <c r="N4449" s="818"/>
      <c r="O4449" s="818">
        <v>30188282</v>
      </c>
      <c r="P4449" s="818">
        <f>Q4449-O4449</f>
        <v>13697115.299999997</v>
      </c>
      <c r="Q4449" s="818">
        <v>43885397.299999997</v>
      </c>
      <c r="R4449" s="1068">
        <f>M4449-Q4449</f>
        <v>29183792.700000003</v>
      </c>
      <c r="S4449" s="909"/>
      <c r="T4449" s="1117"/>
    </row>
    <row r="4450" spans="1:20" x14ac:dyDescent="0.25">
      <c r="A4450" s="858" t="s">
        <v>693</v>
      </c>
      <c r="B4450" s="812" t="s">
        <v>2</v>
      </c>
      <c r="C4450" s="822" t="s">
        <v>60</v>
      </c>
      <c r="D4450" s="814" t="s">
        <v>16</v>
      </c>
      <c r="E4450" s="815">
        <v>0</v>
      </c>
      <c r="F4450" s="816">
        <v>23540000</v>
      </c>
      <c r="G4450" s="817" t="s">
        <v>266</v>
      </c>
      <c r="H4450" s="1006"/>
      <c r="I4450" s="1006">
        <v>1700000</v>
      </c>
      <c r="J4450" s="1006"/>
      <c r="K4450" s="921">
        <f t="shared" si="477"/>
        <v>1000000</v>
      </c>
      <c r="L4450" s="830"/>
      <c r="M4450" s="826">
        <v>1000000</v>
      </c>
      <c r="N4450" s="830"/>
      <c r="O4450" s="826">
        <v>1000000</v>
      </c>
      <c r="P4450" s="826">
        <f>Q4450-O4450</f>
        <v>0</v>
      </c>
      <c r="Q4450" s="826">
        <v>1000000</v>
      </c>
      <c r="R4450" s="1068">
        <f t="shared" ref="R4450:R4462" si="478">M4450-Q4450</f>
        <v>0</v>
      </c>
      <c r="S4450" s="820"/>
      <c r="T4450" s="1104"/>
    </row>
    <row r="4451" spans="1:20" x14ac:dyDescent="0.25">
      <c r="A4451" s="858" t="s">
        <v>693</v>
      </c>
      <c r="B4451" s="812" t="s">
        <v>267</v>
      </c>
      <c r="C4451" s="822" t="s">
        <v>268</v>
      </c>
      <c r="D4451" s="814" t="s">
        <v>16</v>
      </c>
      <c r="E4451" s="815">
        <v>0</v>
      </c>
      <c r="F4451" s="816">
        <v>23540000</v>
      </c>
      <c r="G4451" s="817" t="s">
        <v>266</v>
      </c>
      <c r="H4451" s="1006"/>
      <c r="I4451" s="1006">
        <v>2500000</v>
      </c>
      <c r="J4451" s="1006"/>
      <c r="K4451" s="921">
        <f t="shared" si="477"/>
        <v>900000</v>
      </c>
      <c r="L4451" s="830"/>
      <c r="M4451" s="826">
        <v>900000</v>
      </c>
      <c r="N4451" s="830"/>
      <c r="O4451" s="830">
        <v>300000</v>
      </c>
      <c r="P4451" s="826">
        <f t="shared" ref="P4451:P4461" si="479">Q4451-O4451</f>
        <v>400000</v>
      </c>
      <c r="Q4451" s="830">
        <v>700000</v>
      </c>
      <c r="R4451" s="1068">
        <f t="shared" si="478"/>
        <v>200000</v>
      </c>
      <c r="S4451" s="820"/>
      <c r="T4451" s="1104"/>
    </row>
    <row r="4452" spans="1:20" x14ac:dyDescent="0.25">
      <c r="A4452" s="858" t="s">
        <v>693</v>
      </c>
      <c r="B4452" s="812" t="s">
        <v>3</v>
      </c>
      <c r="C4452" s="822" t="s">
        <v>4</v>
      </c>
      <c r="D4452" s="814" t="s">
        <v>16</v>
      </c>
      <c r="E4452" s="815">
        <v>0</v>
      </c>
      <c r="F4452" s="816">
        <v>23540000</v>
      </c>
      <c r="G4452" s="817" t="s">
        <v>266</v>
      </c>
      <c r="H4452" s="1006"/>
      <c r="I4452" s="1006">
        <v>1800000</v>
      </c>
      <c r="J4452" s="1006"/>
      <c r="K4452" s="921">
        <f t="shared" si="477"/>
        <v>700000</v>
      </c>
      <c r="L4452" s="830"/>
      <c r="M4452" s="826">
        <v>700000</v>
      </c>
      <c r="N4452" s="830"/>
      <c r="O4452" s="830">
        <v>300000</v>
      </c>
      <c r="P4452" s="826">
        <f t="shared" si="479"/>
        <v>200000</v>
      </c>
      <c r="Q4452" s="830">
        <v>500000</v>
      </c>
      <c r="R4452" s="1068">
        <f t="shared" si="478"/>
        <v>200000</v>
      </c>
      <c r="S4452" s="820"/>
      <c r="T4452" s="1104"/>
    </row>
    <row r="4453" spans="1:20" x14ac:dyDescent="0.25">
      <c r="A4453" s="858" t="s">
        <v>693</v>
      </c>
      <c r="B4453" s="918" t="s">
        <v>85</v>
      </c>
      <c r="C4453" s="919" t="s">
        <v>86</v>
      </c>
      <c r="D4453" s="814" t="s">
        <v>16</v>
      </c>
      <c r="E4453" s="815">
        <v>0</v>
      </c>
      <c r="F4453" s="816">
        <v>23540000</v>
      </c>
      <c r="G4453" s="817" t="s">
        <v>266</v>
      </c>
      <c r="H4453" s="1006"/>
      <c r="I4453" s="1006">
        <v>20000</v>
      </c>
      <c r="J4453" s="1006"/>
      <c r="K4453" s="921">
        <f t="shared" si="477"/>
        <v>20000</v>
      </c>
      <c r="L4453" s="920"/>
      <c r="M4453" s="871">
        <v>20000</v>
      </c>
      <c r="N4453" s="920"/>
      <c r="O4453" s="920"/>
      <c r="P4453" s="826">
        <f t="shared" si="479"/>
        <v>0</v>
      </c>
      <c r="Q4453" s="920"/>
      <c r="R4453" s="1068">
        <f t="shared" si="478"/>
        <v>20000</v>
      </c>
      <c r="S4453" s="872"/>
      <c r="T4453" s="1104"/>
    </row>
    <row r="4454" spans="1:20" x14ac:dyDescent="0.25">
      <c r="A4454" s="858" t="s">
        <v>693</v>
      </c>
      <c r="B4454" s="812" t="s">
        <v>7</v>
      </c>
      <c r="C4454" s="822" t="s">
        <v>8</v>
      </c>
      <c r="D4454" s="814" t="s">
        <v>16</v>
      </c>
      <c r="E4454" s="815">
        <v>0</v>
      </c>
      <c r="F4454" s="816">
        <v>23540000</v>
      </c>
      <c r="G4454" s="817" t="s">
        <v>266</v>
      </c>
      <c r="H4454" s="1006"/>
      <c r="I4454" s="1006">
        <v>800000</v>
      </c>
      <c r="J4454" s="1006"/>
      <c r="K4454" s="921">
        <f t="shared" si="477"/>
        <v>800000</v>
      </c>
      <c r="L4454" s="830"/>
      <c r="M4454" s="826">
        <v>800000</v>
      </c>
      <c r="N4454" s="830"/>
      <c r="O4454" s="830">
        <v>500000</v>
      </c>
      <c r="P4454" s="826">
        <f t="shared" si="479"/>
        <v>200000</v>
      </c>
      <c r="Q4454" s="830">
        <v>700000</v>
      </c>
      <c r="R4454" s="1068">
        <f t="shared" si="478"/>
        <v>100000</v>
      </c>
      <c r="S4454" s="820"/>
      <c r="T4454" s="1104"/>
    </row>
    <row r="4455" spans="1:20" s="831" customFormat="1" x14ac:dyDescent="0.25">
      <c r="A4455" s="858" t="s">
        <v>693</v>
      </c>
      <c r="B4455" s="812" t="s">
        <v>34</v>
      </c>
      <c r="C4455" s="822" t="s">
        <v>761</v>
      </c>
      <c r="D4455" s="814" t="s">
        <v>16</v>
      </c>
      <c r="E4455" s="815">
        <v>0</v>
      </c>
      <c r="F4455" s="816">
        <v>23540000</v>
      </c>
      <c r="G4455" s="817" t="s">
        <v>266</v>
      </c>
      <c r="H4455" s="1006"/>
      <c r="I4455" s="1006">
        <v>1200000</v>
      </c>
      <c r="J4455" s="1006"/>
      <c r="K4455" s="921">
        <f t="shared" si="477"/>
        <v>800000</v>
      </c>
      <c r="L4455" s="830"/>
      <c r="M4455" s="826">
        <v>800000</v>
      </c>
      <c r="N4455" s="830"/>
      <c r="O4455" s="830">
        <v>500000</v>
      </c>
      <c r="P4455" s="826">
        <f t="shared" si="479"/>
        <v>100000</v>
      </c>
      <c r="Q4455" s="830">
        <v>600000</v>
      </c>
      <c r="R4455" s="1068">
        <f t="shared" si="478"/>
        <v>200000</v>
      </c>
      <c r="S4455" s="820"/>
      <c r="T4455" s="1105"/>
    </row>
    <row r="4456" spans="1:20" x14ac:dyDescent="0.25">
      <c r="A4456" s="858" t="s">
        <v>693</v>
      </c>
      <c r="B4456" s="812" t="s">
        <v>11</v>
      </c>
      <c r="C4456" s="822" t="s">
        <v>12</v>
      </c>
      <c r="D4456" s="814" t="s">
        <v>16</v>
      </c>
      <c r="E4456" s="815">
        <v>0</v>
      </c>
      <c r="F4456" s="816">
        <v>23540000</v>
      </c>
      <c r="G4456" s="817" t="s">
        <v>266</v>
      </c>
      <c r="H4456" s="1006"/>
      <c r="I4456" s="1006">
        <v>1000000</v>
      </c>
      <c r="J4456" s="1006"/>
      <c r="K4456" s="921">
        <f t="shared" si="477"/>
        <v>500000</v>
      </c>
      <c r="L4456" s="830"/>
      <c r="M4456" s="826">
        <v>500000</v>
      </c>
      <c r="N4456" s="830"/>
      <c r="O4456" s="830">
        <v>300000</v>
      </c>
      <c r="P4456" s="826">
        <f t="shared" si="479"/>
        <v>100000</v>
      </c>
      <c r="Q4456" s="830">
        <v>400000</v>
      </c>
      <c r="R4456" s="1068">
        <f t="shared" si="478"/>
        <v>100000</v>
      </c>
      <c r="S4456" s="820"/>
      <c r="T4456" s="1104"/>
    </row>
    <row r="4457" spans="1:20" x14ac:dyDescent="0.25">
      <c r="A4457" s="858" t="s">
        <v>693</v>
      </c>
      <c r="B4457" s="812" t="s">
        <v>15</v>
      </c>
      <c r="C4457" s="822" t="s">
        <v>436</v>
      </c>
      <c r="D4457" s="814" t="s">
        <v>16</v>
      </c>
      <c r="E4457" s="815">
        <v>0</v>
      </c>
      <c r="F4457" s="816">
        <v>23540000</v>
      </c>
      <c r="G4457" s="817" t="s">
        <v>266</v>
      </c>
      <c r="H4457" s="1006"/>
      <c r="I4457" s="1006">
        <v>700000</v>
      </c>
      <c r="J4457" s="1006"/>
      <c r="K4457" s="921">
        <f t="shared" si="477"/>
        <v>500000</v>
      </c>
      <c r="L4457" s="830"/>
      <c r="M4457" s="826">
        <v>500000</v>
      </c>
      <c r="N4457" s="830"/>
      <c r="O4457" s="830">
        <v>300000</v>
      </c>
      <c r="P4457" s="826">
        <f t="shared" si="479"/>
        <v>100000</v>
      </c>
      <c r="Q4457" s="830">
        <v>400000</v>
      </c>
      <c r="R4457" s="1068">
        <f t="shared" si="478"/>
        <v>100000</v>
      </c>
      <c r="S4457" s="820"/>
      <c r="T4457" s="1104"/>
    </row>
    <row r="4458" spans="1:20" x14ac:dyDescent="0.25">
      <c r="A4458" s="858" t="s">
        <v>693</v>
      </c>
      <c r="B4458" s="812" t="s">
        <v>17</v>
      </c>
      <c r="C4458" s="822" t="s">
        <v>18</v>
      </c>
      <c r="D4458" s="814" t="s">
        <v>16</v>
      </c>
      <c r="E4458" s="815">
        <v>0</v>
      </c>
      <c r="F4458" s="816">
        <v>23540000</v>
      </c>
      <c r="G4458" s="817" t="s">
        <v>266</v>
      </c>
      <c r="H4458" s="1006"/>
      <c r="I4458" s="1006">
        <v>20000</v>
      </c>
      <c r="J4458" s="1006"/>
      <c r="K4458" s="921">
        <f t="shared" si="477"/>
        <v>20000</v>
      </c>
      <c r="L4458" s="830"/>
      <c r="M4458" s="826">
        <v>20000</v>
      </c>
      <c r="N4458" s="830"/>
      <c r="O4458" s="830"/>
      <c r="P4458" s="826">
        <f t="shared" si="479"/>
        <v>0</v>
      </c>
      <c r="Q4458" s="830"/>
      <c r="R4458" s="1068">
        <f t="shared" si="478"/>
        <v>20000</v>
      </c>
      <c r="S4458" s="820"/>
      <c r="T4458" s="1104"/>
    </row>
    <row r="4459" spans="1:20" x14ac:dyDescent="0.25">
      <c r="A4459" s="858" t="s">
        <v>693</v>
      </c>
      <c r="B4459" s="812" t="s">
        <v>19</v>
      </c>
      <c r="C4459" s="822" t="s">
        <v>20</v>
      </c>
      <c r="D4459" s="814" t="s">
        <v>16</v>
      </c>
      <c r="E4459" s="815">
        <v>0</v>
      </c>
      <c r="F4459" s="816">
        <v>23540000</v>
      </c>
      <c r="G4459" s="817" t="s">
        <v>266</v>
      </c>
      <c r="H4459" s="1006"/>
      <c r="I4459" s="1006">
        <v>3000</v>
      </c>
      <c r="J4459" s="1006"/>
      <c r="K4459" s="921">
        <f t="shared" si="477"/>
        <v>3000</v>
      </c>
      <c r="L4459" s="830"/>
      <c r="M4459" s="826">
        <v>3000</v>
      </c>
      <c r="N4459" s="830"/>
      <c r="O4459" s="830"/>
      <c r="P4459" s="826">
        <f t="shared" si="479"/>
        <v>0</v>
      </c>
      <c r="Q4459" s="830"/>
      <c r="R4459" s="1068">
        <f t="shared" si="478"/>
        <v>3000</v>
      </c>
      <c r="S4459" s="820"/>
      <c r="T4459" s="1104"/>
    </row>
    <row r="4460" spans="1:20" x14ac:dyDescent="0.25">
      <c r="A4460" s="858" t="s">
        <v>693</v>
      </c>
      <c r="B4460" s="812" t="s">
        <v>181</v>
      </c>
      <c r="C4460" s="822" t="s">
        <v>182</v>
      </c>
      <c r="D4460" s="814" t="s">
        <v>16</v>
      </c>
      <c r="E4460" s="815">
        <v>0</v>
      </c>
      <c r="F4460" s="816">
        <v>23540000</v>
      </c>
      <c r="G4460" s="817" t="s">
        <v>266</v>
      </c>
      <c r="H4460" s="1006"/>
      <c r="I4460" s="1006">
        <v>1057000</v>
      </c>
      <c r="J4460" s="1006"/>
      <c r="K4460" s="921">
        <f t="shared" si="477"/>
        <v>757000</v>
      </c>
      <c r="L4460" s="830"/>
      <c r="M4460" s="826">
        <v>757000</v>
      </c>
      <c r="N4460" s="830"/>
      <c r="O4460" s="830">
        <v>300000</v>
      </c>
      <c r="P4460" s="826">
        <f t="shared" si="479"/>
        <v>200000</v>
      </c>
      <c r="Q4460" s="830">
        <v>500000</v>
      </c>
      <c r="R4460" s="1068">
        <f t="shared" si="478"/>
        <v>257000</v>
      </c>
      <c r="S4460" s="820"/>
      <c r="T4460" s="1104"/>
    </row>
    <row r="4461" spans="1:20" x14ac:dyDescent="0.25">
      <c r="A4461" s="858" t="s">
        <v>693</v>
      </c>
      <c r="B4461" s="812" t="s">
        <v>37</v>
      </c>
      <c r="C4461" s="822" t="s">
        <v>38</v>
      </c>
      <c r="D4461" s="814" t="s">
        <v>16</v>
      </c>
      <c r="E4461" s="815">
        <v>0</v>
      </c>
      <c r="F4461" s="816">
        <v>23540000</v>
      </c>
      <c r="G4461" s="817" t="s">
        <v>266</v>
      </c>
      <c r="H4461" s="1006"/>
      <c r="I4461" s="1006">
        <v>1200000</v>
      </c>
      <c r="J4461" s="1006"/>
      <c r="K4461" s="921">
        <f t="shared" si="477"/>
        <v>1000000</v>
      </c>
      <c r="L4461" s="830"/>
      <c r="M4461" s="826">
        <v>1000000</v>
      </c>
      <c r="N4461" s="830"/>
      <c r="O4461" s="830">
        <v>500000</v>
      </c>
      <c r="P4461" s="826">
        <f t="shared" si="479"/>
        <v>200000</v>
      </c>
      <c r="Q4461" s="830">
        <v>700000</v>
      </c>
      <c r="R4461" s="1068">
        <f t="shared" si="478"/>
        <v>300000</v>
      </c>
      <c r="S4461" s="820"/>
      <c r="T4461" s="1104"/>
    </row>
    <row r="4462" spans="1:20" x14ac:dyDescent="0.25">
      <c r="A4462" s="858" t="s">
        <v>693</v>
      </c>
      <c r="B4462" s="860"/>
      <c r="C4462" s="833" t="s">
        <v>312</v>
      </c>
      <c r="D4462" s="861"/>
      <c r="E4462" s="862"/>
      <c r="F4462" s="863"/>
      <c r="G4462" s="916"/>
      <c r="H4462" s="992">
        <v>3500000</v>
      </c>
      <c r="I4462" s="992">
        <f>SUM(I4450:I4461)</f>
        <v>12000000</v>
      </c>
      <c r="J4462" s="992">
        <v>3500000</v>
      </c>
      <c r="K4462" s="992">
        <f>SUM(K4450:K4461)</f>
        <v>7000000</v>
      </c>
      <c r="L4462" s="837"/>
      <c r="M4462" s="838">
        <f>SUM(M4450:M4461)</f>
        <v>7000000</v>
      </c>
      <c r="N4462" s="837"/>
      <c r="O4462" s="959">
        <f>SUM(O4450:O4461)</f>
        <v>4000000</v>
      </c>
      <c r="P4462" s="959">
        <f>SUM(P4450:P4461)</f>
        <v>1500000</v>
      </c>
      <c r="Q4462" s="959">
        <f>SUM(Q4450:Q4461)</f>
        <v>5500000</v>
      </c>
      <c r="R4462" s="1093">
        <f t="shared" si="478"/>
        <v>1500000</v>
      </c>
      <c r="S4462" s="840"/>
      <c r="T4462" s="1106"/>
    </row>
    <row r="4463" spans="1:20" s="828" customFormat="1" x14ac:dyDescent="0.25">
      <c r="B4463" s="656"/>
      <c r="C4463" s="1058"/>
      <c r="D4463" s="888"/>
      <c r="E4463" s="902"/>
      <c r="F4463" s="888"/>
      <c r="G4463" s="903"/>
      <c r="H4463" s="924"/>
      <c r="I4463" s="924"/>
      <c r="J4463" s="924"/>
      <c r="K4463" s="924"/>
      <c r="L4463" s="771"/>
      <c r="M4463" s="771"/>
      <c r="N4463" s="771"/>
      <c r="O4463" s="771"/>
      <c r="P4463" s="771"/>
      <c r="Q4463" s="771"/>
      <c r="R4463" s="1075"/>
      <c r="S4463" s="904"/>
    </row>
    <row r="4464" spans="1:20" s="828" customFormat="1" x14ac:dyDescent="0.25">
      <c r="B4464" s="656"/>
      <c r="C4464" s="1058"/>
      <c r="D4464" s="888"/>
      <c r="E4464" s="902"/>
      <c r="F4464" s="888"/>
      <c r="G4464" s="903"/>
      <c r="H4464" s="924"/>
      <c r="I4464" s="924"/>
      <c r="J4464" s="924"/>
      <c r="K4464" s="924"/>
      <c r="L4464" s="771"/>
      <c r="M4464" s="771"/>
      <c r="N4464" s="771"/>
      <c r="O4464" s="771"/>
      <c r="P4464" s="771"/>
      <c r="Q4464" s="771"/>
      <c r="R4464" s="1075"/>
      <c r="S4464" s="904"/>
    </row>
    <row r="4465" spans="1:20" x14ac:dyDescent="0.25">
      <c r="B4465" s="1238" t="s">
        <v>2129</v>
      </c>
      <c r="C4465" s="1238"/>
      <c r="D4465" s="1238"/>
      <c r="E4465" s="1238"/>
      <c r="F4465" s="1238"/>
      <c r="G4465" s="1238"/>
      <c r="H4465" s="1238"/>
      <c r="I4465" s="1238"/>
      <c r="J4465" s="1238"/>
      <c r="K4465" s="1238"/>
      <c r="L4465" s="1238"/>
      <c r="M4465" s="1238"/>
      <c r="N4465" s="1238"/>
      <c r="O4465" s="1238"/>
      <c r="P4465" s="1238"/>
      <c r="Q4465" s="1238"/>
      <c r="R4465" s="1238"/>
      <c r="S4465" s="1238"/>
    </row>
    <row r="4466" spans="1:20" x14ac:dyDescent="0.25">
      <c r="B4466" s="881" t="s">
        <v>1660</v>
      </c>
      <c r="C4466" s="882"/>
      <c r="D4466" s="883"/>
      <c r="E4466" s="883"/>
      <c r="F4466" s="883"/>
      <c r="G4466" s="883"/>
      <c r="H4466" s="884"/>
      <c r="I4466" s="884"/>
      <c r="J4466" s="884"/>
      <c r="K4466" s="884"/>
      <c r="L4466" s="884"/>
      <c r="M4466" s="885"/>
      <c r="N4466" s="884"/>
      <c r="O4466" s="884"/>
      <c r="P4466" s="884"/>
      <c r="Q4466" s="884"/>
      <c r="R4466" s="1074"/>
      <c r="S4466" s="886"/>
    </row>
    <row r="4467" spans="1:20" s="802" customFormat="1" ht="30" x14ac:dyDescent="0.25">
      <c r="B4467" s="1234" t="s">
        <v>970</v>
      </c>
      <c r="C4467" s="1239" t="s">
        <v>938</v>
      </c>
      <c r="D4467" s="1236" t="s">
        <v>1024</v>
      </c>
      <c r="E4467" s="1230" t="s">
        <v>1025</v>
      </c>
      <c r="F4467" s="1236" t="s">
        <v>1026</v>
      </c>
      <c r="G4467" s="1232" t="s">
        <v>1027</v>
      </c>
      <c r="H4467" s="803" t="s">
        <v>1862</v>
      </c>
      <c r="I4467" s="804" t="s">
        <v>1833</v>
      </c>
      <c r="J4467" s="803" t="s">
        <v>1862</v>
      </c>
      <c r="K4467" s="1228" t="s">
        <v>1948</v>
      </c>
      <c r="L4467" s="1228" t="s">
        <v>1947</v>
      </c>
      <c r="M4467" s="805" t="s">
        <v>1818</v>
      </c>
      <c r="N4467" s="1228" t="s">
        <v>1819</v>
      </c>
      <c r="O4467" s="806" t="s">
        <v>2115</v>
      </c>
      <c r="P4467" s="1090" t="s">
        <v>2135</v>
      </c>
      <c r="Q4467" s="1090" t="s">
        <v>2136</v>
      </c>
      <c r="R4467" s="1065" t="s">
        <v>2132</v>
      </c>
      <c r="S4467" s="1134" t="s">
        <v>1850</v>
      </c>
      <c r="T4467" s="1110" t="s">
        <v>1028</v>
      </c>
    </row>
    <row r="4468" spans="1:20" s="802" customFormat="1" x14ac:dyDescent="0.25">
      <c r="B4468" s="1235"/>
      <c r="C4468" s="1240"/>
      <c r="D4468" s="1237"/>
      <c r="E4468" s="1231"/>
      <c r="F4468" s="1237"/>
      <c r="G4468" s="1233"/>
      <c r="H4468" s="808"/>
      <c r="I4468" s="808" t="s">
        <v>939</v>
      </c>
      <c r="J4468" s="808"/>
      <c r="K4468" s="1229"/>
      <c r="L4468" s="1229"/>
      <c r="M4468" s="809" t="s">
        <v>939</v>
      </c>
      <c r="N4468" s="1229"/>
      <c r="O4468" s="808" t="s">
        <v>939</v>
      </c>
      <c r="P4468" s="808" t="s">
        <v>939</v>
      </c>
      <c r="Q4468" s="808" t="s">
        <v>939</v>
      </c>
      <c r="R4468" s="1066" t="s">
        <v>939</v>
      </c>
      <c r="S4468" s="1113"/>
      <c r="T4468" s="1107"/>
    </row>
    <row r="4469" spans="1:20" s="842" customFormat="1" x14ac:dyDescent="0.25">
      <c r="A4469" s="939" t="s">
        <v>693</v>
      </c>
      <c r="B4469" s="823" t="s">
        <v>161</v>
      </c>
      <c r="C4469" s="822" t="s">
        <v>233</v>
      </c>
      <c r="D4469" s="814" t="s">
        <v>16</v>
      </c>
      <c r="E4469" s="907">
        <v>0</v>
      </c>
      <c r="F4469" s="890" t="s">
        <v>354</v>
      </c>
      <c r="G4469" s="896" t="s">
        <v>235</v>
      </c>
      <c r="H4469" s="921"/>
      <c r="I4469" s="921">
        <v>6000000</v>
      </c>
      <c r="J4469" s="921"/>
      <c r="K4469" s="921">
        <f t="shared" ref="K4469:K4472" si="480">M4469-L4469</f>
        <v>6000000</v>
      </c>
      <c r="L4469" s="871"/>
      <c r="M4469" s="871">
        <v>6000000</v>
      </c>
      <c r="N4469" s="871"/>
      <c r="O4469" s="871"/>
      <c r="P4469" s="871"/>
      <c r="Q4469" s="871"/>
      <c r="R4469" s="1068">
        <v>0</v>
      </c>
      <c r="S4469" s="827"/>
      <c r="T4469" s="813"/>
    </row>
    <row r="4470" spans="1:20" s="828" customFormat="1" x14ac:dyDescent="0.25">
      <c r="A4470" s="939" t="s">
        <v>693</v>
      </c>
      <c r="B4470" s="890" t="s">
        <v>697</v>
      </c>
      <c r="C4470" s="822" t="s">
        <v>430</v>
      </c>
      <c r="D4470" s="814" t="s">
        <v>16</v>
      </c>
      <c r="E4470" s="907">
        <v>0</v>
      </c>
      <c r="F4470" s="890" t="s">
        <v>354</v>
      </c>
      <c r="G4470" s="896" t="s">
        <v>235</v>
      </c>
      <c r="H4470" s="921"/>
      <c r="I4470" s="921">
        <v>7000000</v>
      </c>
      <c r="J4470" s="921"/>
      <c r="K4470" s="921">
        <f t="shared" si="480"/>
        <v>7000000</v>
      </c>
      <c r="L4470" s="871"/>
      <c r="M4470" s="871">
        <v>7000000</v>
      </c>
      <c r="N4470" s="871"/>
      <c r="O4470" s="871"/>
      <c r="P4470" s="871"/>
      <c r="Q4470" s="871"/>
      <c r="R4470" s="1068">
        <v>0</v>
      </c>
      <c r="S4470" s="827"/>
      <c r="T4470" s="822"/>
    </row>
    <row r="4471" spans="1:20" s="828" customFormat="1" x14ac:dyDescent="0.25">
      <c r="A4471" s="939" t="s">
        <v>693</v>
      </c>
      <c r="B4471" s="890" t="s">
        <v>158</v>
      </c>
      <c r="C4471" s="822" t="s">
        <v>366</v>
      </c>
      <c r="D4471" s="814" t="s">
        <v>16</v>
      </c>
      <c r="E4471" s="907">
        <v>0</v>
      </c>
      <c r="F4471" s="890" t="s">
        <v>354</v>
      </c>
      <c r="G4471" s="896" t="s">
        <v>235</v>
      </c>
      <c r="H4471" s="921"/>
      <c r="I4471" s="921">
        <v>3000000</v>
      </c>
      <c r="J4471" s="921"/>
      <c r="K4471" s="921">
        <f t="shared" si="480"/>
        <v>3000000</v>
      </c>
      <c r="L4471" s="871"/>
      <c r="M4471" s="871">
        <v>3000000</v>
      </c>
      <c r="N4471" s="871"/>
      <c r="O4471" s="871"/>
      <c r="P4471" s="871"/>
      <c r="Q4471" s="871"/>
      <c r="R4471" s="1068">
        <v>0</v>
      </c>
      <c r="S4471" s="827"/>
      <c r="T4471" s="822"/>
    </row>
    <row r="4472" spans="1:20" s="828" customFormat="1" x14ac:dyDescent="0.25">
      <c r="A4472" s="939" t="s">
        <v>693</v>
      </c>
      <c r="B4472" s="890" t="s">
        <v>206</v>
      </c>
      <c r="C4472" s="822" t="s">
        <v>1856</v>
      </c>
      <c r="D4472" s="814" t="s">
        <v>16</v>
      </c>
      <c r="E4472" s="907">
        <v>0</v>
      </c>
      <c r="F4472" s="890" t="s">
        <v>354</v>
      </c>
      <c r="G4472" s="896" t="s">
        <v>235</v>
      </c>
      <c r="H4472" s="921"/>
      <c r="I4472" s="921">
        <v>4000000</v>
      </c>
      <c r="J4472" s="921"/>
      <c r="K4472" s="921">
        <f t="shared" si="480"/>
        <v>4000000</v>
      </c>
      <c r="L4472" s="871"/>
      <c r="M4472" s="871">
        <v>4000000</v>
      </c>
      <c r="N4472" s="871"/>
      <c r="O4472" s="871"/>
      <c r="P4472" s="871"/>
      <c r="Q4472" s="871"/>
      <c r="R4472" s="1068">
        <v>0</v>
      </c>
      <c r="S4472" s="827"/>
      <c r="T4472" s="822"/>
    </row>
    <row r="4473" spans="1:20" s="828" customFormat="1" x14ac:dyDescent="0.25">
      <c r="A4473" s="939" t="s">
        <v>693</v>
      </c>
      <c r="B4473" s="887"/>
      <c r="C4473" s="833" t="s">
        <v>26</v>
      </c>
      <c r="D4473" s="887"/>
      <c r="E4473" s="897"/>
      <c r="F4473" s="887"/>
      <c r="G4473" s="898"/>
      <c r="H4473" s="988">
        <f>SUM(H4469:H4472)</f>
        <v>0</v>
      </c>
      <c r="I4473" s="988">
        <f>SUM(I4469:I4472)</f>
        <v>20000000</v>
      </c>
      <c r="J4473" s="988">
        <f>SUM(J4469:J4472)</f>
        <v>0</v>
      </c>
      <c r="K4473" s="988">
        <f>SUM(K4469:K4472)</f>
        <v>20000000</v>
      </c>
      <c r="L4473" s="768"/>
      <c r="M4473" s="768">
        <v>20000000</v>
      </c>
      <c r="N4473" s="768"/>
      <c r="O4473" s="899"/>
      <c r="P4473" s="899"/>
      <c r="Q4473" s="899"/>
      <c r="R4473" s="1069">
        <v>0</v>
      </c>
      <c r="S4473" s="908"/>
      <c r="T4473" s="1003"/>
    </row>
    <row r="4474" spans="1:20" s="828" customFormat="1" x14ac:dyDescent="0.25">
      <c r="A4474" s="939"/>
      <c r="B4474" s="888"/>
      <c r="C4474" s="842"/>
      <c r="D4474" s="888"/>
      <c r="E4474" s="902"/>
      <c r="F4474" s="888"/>
      <c r="G4474" s="903"/>
      <c r="H4474" s="915"/>
      <c r="I4474" s="915"/>
      <c r="J4474" s="915"/>
      <c r="K4474" s="915"/>
      <c r="L4474" s="771"/>
      <c r="M4474" s="771"/>
      <c r="N4474" s="771"/>
      <c r="O4474" s="771"/>
      <c r="P4474" s="771"/>
      <c r="Q4474" s="771"/>
      <c r="R4474" s="1075"/>
      <c r="S4474" s="904"/>
    </row>
    <row r="4475" spans="1:20" s="828" customFormat="1" x14ac:dyDescent="0.25">
      <c r="A4475" s="939"/>
      <c r="B4475" s="888"/>
      <c r="C4475" s="842"/>
      <c r="D4475" s="888"/>
      <c r="E4475" s="902"/>
      <c r="F4475" s="888"/>
      <c r="G4475" s="903"/>
      <c r="H4475" s="1100"/>
      <c r="I4475" s="1100"/>
      <c r="J4475" s="1100"/>
      <c r="K4475" s="1100"/>
      <c r="L4475" s="771"/>
      <c r="M4475" s="771"/>
      <c r="N4475" s="771"/>
      <c r="O4475" s="771"/>
      <c r="P4475" s="771"/>
      <c r="Q4475" s="771"/>
      <c r="R4475" s="1075"/>
      <c r="S4475" s="904"/>
    </row>
    <row r="4476" spans="1:20" s="828" customFormat="1" x14ac:dyDescent="0.25">
      <c r="A4476" s="939"/>
      <c r="B4476" s="888"/>
      <c r="C4476" s="842"/>
      <c r="D4476" s="888"/>
      <c r="E4476" s="902"/>
      <c r="F4476" s="888"/>
      <c r="G4476" s="903"/>
      <c r="H4476" s="1100"/>
      <c r="I4476" s="1100"/>
      <c r="J4476" s="1100"/>
      <c r="K4476" s="1100"/>
      <c r="L4476" s="771"/>
      <c r="M4476" s="771"/>
      <c r="N4476" s="771"/>
      <c r="O4476" s="771"/>
      <c r="P4476" s="771"/>
      <c r="Q4476" s="771"/>
      <c r="R4476" s="1075"/>
      <c r="S4476" s="904"/>
    </row>
    <row r="4477" spans="1:20" s="828" customFormat="1" x14ac:dyDescent="0.25">
      <c r="A4477" s="939"/>
      <c r="B4477" s="888"/>
      <c r="C4477" s="842"/>
      <c r="D4477" s="888"/>
      <c r="E4477" s="902"/>
      <c r="F4477" s="888"/>
      <c r="G4477" s="903"/>
      <c r="H4477" s="1100"/>
      <c r="I4477" s="1100"/>
      <c r="J4477" s="1100"/>
      <c r="K4477" s="1100"/>
      <c r="L4477" s="771"/>
      <c r="M4477" s="771"/>
      <c r="N4477" s="771"/>
      <c r="O4477" s="771"/>
      <c r="P4477" s="771"/>
      <c r="Q4477" s="771"/>
      <c r="R4477" s="1075"/>
      <c r="S4477" s="904"/>
    </row>
    <row r="4478" spans="1:20" s="828" customFormat="1" x14ac:dyDescent="0.25">
      <c r="A4478" s="939"/>
      <c r="B4478" s="888"/>
      <c r="C4478" s="842"/>
      <c r="D4478" s="888"/>
      <c r="E4478" s="902"/>
      <c r="F4478" s="888"/>
      <c r="G4478" s="903"/>
      <c r="H4478" s="1100"/>
      <c r="I4478" s="1100"/>
      <c r="J4478" s="1100"/>
      <c r="K4478" s="1100"/>
      <c r="L4478" s="771"/>
      <c r="M4478" s="771"/>
      <c r="N4478" s="771"/>
      <c r="O4478" s="771"/>
      <c r="P4478" s="771"/>
      <c r="Q4478" s="771"/>
      <c r="R4478" s="1075"/>
      <c r="S4478" s="904"/>
    </row>
    <row r="4479" spans="1:20" s="828" customFormat="1" x14ac:dyDescent="0.25">
      <c r="A4479" s="939"/>
      <c r="B4479" s="888"/>
      <c r="C4479" s="842"/>
      <c r="D4479" s="888"/>
      <c r="E4479" s="902"/>
      <c r="F4479" s="888"/>
      <c r="G4479" s="903"/>
      <c r="H4479" s="915"/>
      <c r="I4479" s="915"/>
      <c r="J4479" s="915"/>
      <c r="K4479" s="915"/>
      <c r="L4479" s="771"/>
      <c r="M4479" s="771"/>
      <c r="N4479" s="771"/>
      <c r="O4479" s="771"/>
      <c r="P4479" s="771"/>
      <c r="Q4479" s="771"/>
      <c r="R4479" s="1075"/>
      <c r="S4479" s="904"/>
    </row>
    <row r="4480" spans="1:20" x14ac:dyDescent="0.25">
      <c r="B4480" s="1238" t="s">
        <v>2128</v>
      </c>
      <c r="C4480" s="1238"/>
      <c r="D4480" s="1238"/>
      <c r="E4480" s="1238"/>
      <c r="F4480" s="1238"/>
      <c r="G4480" s="1238"/>
      <c r="H4480" s="1238"/>
      <c r="I4480" s="1238"/>
      <c r="J4480" s="1238"/>
      <c r="K4480" s="1238"/>
      <c r="L4480" s="1238"/>
      <c r="M4480" s="1238"/>
      <c r="N4480" s="1238"/>
      <c r="O4480" s="1238"/>
      <c r="P4480" s="1238"/>
      <c r="Q4480" s="1238"/>
      <c r="R4480" s="1238"/>
      <c r="S4480" s="1238"/>
    </row>
    <row r="4481" spans="1:20" x14ac:dyDescent="0.25">
      <c r="B4481" s="881" t="s">
        <v>1661</v>
      </c>
      <c r="C4481" s="882"/>
      <c r="D4481" s="883"/>
      <c r="E4481" s="883"/>
      <c r="F4481" s="883"/>
      <c r="G4481" s="883"/>
      <c r="H4481" s="884"/>
      <c r="I4481" s="884"/>
      <c r="J4481" s="884"/>
      <c r="K4481" s="884"/>
      <c r="L4481" s="884"/>
      <c r="M4481" s="885"/>
      <c r="N4481" s="884"/>
      <c r="O4481" s="884"/>
      <c r="P4481" s="884"/>
      <c r="Q4481" s="884"/>
      <c r="R4481" s="1074"/>
      <c r="S4481" s="886"/>
    </row>
    <row r="4482" spans="1:20" s="802" customFormat="1" ht="30" x14ac:dyDescent="0.25">
      <c r="B4482" s="1234" t="s">
        <v>970</v>
      </c>
      <c r="C4482" s="1239" t="s">
        <v>938</v>
      </c>
      <c r="D4482" s="1236" t="s">
        <v>1024</v>
      </c>
      <c r="E4482" s="1230" t="s">
        <v>1025</v>
      </c>
      <c r="F4482" s="1236" t="s">
        <v>1026</v>
      </c>
      <c r="G4482" s="1232" t="s">
        <v>1027</v>
      </c>
      <c r="H4482" s="803" t="s">
        <v>1862</v>
      </c>
      <c r="I4482" s="804" t="s">
        <v>1833</v>
      </c>
      <c r="J4482" s="803" t="s">
        <v>1862</v>
      </c>
      <c r="K4482" s="1228" t="s">
        <v>1948</v>
      </c>
      <c r="L4482" s="1228" t="s">
        <v>1947</v>
      </c>
      <c r="M4482" s="805" t="s">
        <v>1818</v>
      </c>
      <c r="N4482" s="1228" t="s">
        <v>1819</v>
      </c>
      <c r="O4482" s="806" t="s">
        <v>2115</v>
      </c>
      <c r="P4482" s="1090" t="s">
        <v>2135</v>
      </c>
      <c r="Q4482" s="1090" t="s">
        <v>2136</v>
      </c>
      <c r="R4482" s="1065" t="s">
        <v>2132</v>
      </c>
      <c r="S4482" s="807" t="s">
        <v>1850</v>
      </c>
      <c r="T4482" s="1110" t="s">
        <v>1028</v>
      </c>
    </row>
    <row r="4483" spans="1:20" s="802" customFormat="1" x14ac:dyDescent="0.25">
      <c r="B4483" s="1235"/>
      <c r="C4483" s="1240"/>
      <c r="D4483" s="1237"/>
      <c r="E4483" s="1231"/>
      <c r="F4483" s="1237"/>
      <c r="G4483" s="1233"/>
      <c r="H4483" s="808"/>
      <c r="I4483" s="808" t="s">
        <v>939</v>
      </c>
      <c r="J4483" s="808"/>
      <c r="K4483" s="1229"/>
      <c r="L4483" s="1229"/>
      <c r="M4483" s="809" t="s">
        <v>939</v>
      </c>
      <c r="N4483" s="1229"/>
      <c r="O4483" s="808" t="s">
        <v>939</v>
      </c>
      <c r="P4483" s="808" t="s">
        <v>939</v>
      </c>
      <c r="Q4483" s="808" t="s">
        <v>939</v>
      </c>
      <c r="R4483" s="1066" t="s">
        <v>939</v>
      </c>
      <c r="S4483" s="810"/>
      <c r="T4483" s="1107"/>
    </row>
    <row r="4484" spans="1:20" x14ac:dyDescent="0.25">
      <c r="A4484" s="858" t="s">
        <v>769</v>
      </c>
      <c r="B4484" s="982" t="s">
        <v>24</v>
      </c>
      <c r="C4484" s="833" t="s">
        <v>290</v>
      </c>
      <c r="D4484" s="986" t="s">
        <v>1</v>
      </c>
      <c r="E4484" s="862">
        <v>0</v>
      </c>
      <c r="F4484" s="1063" t="s">
        <v>27</v>
      </c>
      <c r="G4484" s="916" t="s">
        <v>266</v>
      </c>
      <c r="H4484" s="905">
        <v>92681312</v>
      </c>
      <c r="I4484" s="905">
        <v>263917150</v>
      </c>
      <c r="J4484" s="905">
        <v>92681312</v>
      </c>
      <c r="K4484" s="921">
        <f t="shared" ref="K4484" si="481">M4484-L4484</f>
        <v>263917150</v>
      </c>
      <c r="L4484" s="837"/>
      <c r="M4484" s="838">
        <v>263917150</v>
      </c>
      <c r="N4484" s="837"/>
      <c r="O4484" s="837">
        <v>111217575</v>
      </c>
      <c r="P4484" s="837">
        <f>Q4484-O4484</f>
        <v>55608787.139999986</v>
      </c>
      <c r="Q4484" s="837">
        <v>166826362.13999999</v>
      </c>
      <c r="R4484" s="1081">
        <f>M4484-Q4484</f>
        <v>97090787.860000014</v>
      </c>
      <c r="S4484" s="987"/>
      <c r="T4484" s="1118"/>
    </row>
    <row r="4485" spans="1:20" x14ac:dyDescent="0.25">
      <c r="C4485" s="828"/>
      <c r="R4485" s="1076"/>
    </row>
    <row r="4486" spans="1:20" x14ac:dyDescent="0.25">
      <c r="C4486" s="828"/>
      <c r="R4486" s="1076"/>
    </row>
    <row r="4487" spans="1:20" x14ac:dyDescent="0.25">
      <c r="C4487" s="828"/>
      <c r="R4487" s="1076"/>
    </row>
    <row r="4488" spans="1:20" x14ac:dyDescent="0.25">
      <c r="C4488" s="828"/>
      <c r="R4488" s="1076"/>
    </row>
    <row r="4489" spans="1:20" x14ac:dyDescent="0.25">
      <c r="C4489" s="828"/>
      <c r="R4489" s="1076"/>
    </row>
    <row r="4490" spans="1:20" x14ac:dyDescent="0.25">
      <c r="C4490" s="1064"/>
      <c r="L4490" s="953"/>
      <c r="N4490" s="953"/>
      <c r="O4490" s="953"/>
      <c r="P4490" s="953"/>
      <c r="Q4490" s="953"/>
      <c r="R4490" s="1082"/>
      <c r="S4490" s="1043"/>
    </row>
    <row r="4491" spans="1:20" x14ac:dyDescent="0.25">
      <c r="C4491" s="1064"/>
      <c r="L4491" s="953"/>
      <c r="N4491" s="953"/>
      <c r="O4491" s="953"/>
      <c r="P4491" s="953"/>
      <c r="Q4491" s="953"/>
      <c r="R4491" s="1082"/>
      <c r="S4491" s="1043"/>
    </row>
    <row r="4492" spans="1:20" x14ac:dyDescent="0.25">
      <c r="C4492" s="1064"/>
      <c r="L4492" s="953"/>
      <c r="N4492" s="953"/>
      <c r="O4492" s="953"/>
      <c r="P4492" s="953"/>
      <c r="Q4492" s="953"/>
      <c r="R4492" s="1082"/>
      <c r="S4492" s="1043"/>
    </row>
    <row r="4493" spans="1:20" x14ac:dyDescent="0.25">
      <c r="C4493" s="828"/>
      <c r="R4493" s="1076"/>
    </row>
    <row r="4494" spans="1:20" x14ac:dyDescent="0.25">
      <c r="R4494" s="1076"/>
    </row>
    <row r="4495" spans="1:20" x14ac:dyDescent="0.25">
      <c r="R4495" s="1076"/>
    </row>
    <row r="4496" spans="1:20" x14ac:dyDescent="0.25">
      <c r="R4496" s="1076"/>
    </row>
    <row r="4497" spans="18:18" x14ac:dyDescent="0.25">
      <c r="R4497" s="1076"/>
    </row>
    <row r="4498" spans="18:18" x14ac:dyDescent="0.25">
      <c r="R4498" s="1076"/>
    </row>
  </sheetData>
  <sheetProtection selectLockedCells="1"/>
  <sortState ref="B1420:T1430">
    <sortCondition ref="B1420"/>
  </sortState>
  <mergeCells count="2226">
    <mergeCell ref="E3512:E3513"/>
    <mergeCell ref="F3422:F3423"/>
    <mergeCell ref="N3376:N3377"/>
    <mergeCell ref="D3409:D3410"/>
    <mergeCell ref="B3216:S3216"/>
    <mergeCell ref="B3224:S3224"/>
    <mergeCell ref="C3340:C3341"/>
    <mergeCell ref="G3376:G3377"/>
    <mergeCell ref="C3355:C3356"/>
    <mergeCell ref="D3355:D3356"/>
    <mergeCell ref="B3803:B3804"/>
    <mergeCell ref="C3803:C3804"/>
    <mergeCell ref="D3803:D3804"/>
    <mergeCell ref="E3803:E3804"/>
    <mergeCell ref="F3803:F3804"/>
    <mergeCell ref="G3803:G3804"/>
    <mergeCell ref="G3788:G3789"/>
    <mergeCell ref="B3768:B3769"/>
    <mergeCell ref="C3768:C3769"/>
    <mergeCell ref="D3768:D3769"/>
    <mergeCell ref="E3768:E3769"/>
    <mergeCell ref="B3788:B3789"/>
    <mergeCell ref="C3788:C3789"/>
    <mergeCell ref="F3768:F3769"/>
    <mergeCell ref="G3768:G3769"/>
    <mergeCell ref="B3488:S3488"/>
    <mergeCell ref="F3490:F3491"/>
    <mergeCell ref="G3490:G3491"/>
    <mergeCell ref="N3490:N3491"/>
    <mergeCell ref="C3547:C3548"/>
    <mergeCell ref="C3587:C3588"/>
    <mergeCell ref="E3533:E3534"/>
    <mergeCell ref="C3865:C3866"/>
    <mergeCell ref="D3865:D3866"/>
    <mergeCell ref="D3660:D3661"/>
    <mergeCell ref="E3660:E3661"/>
    <mergeCell ref="G3499:G3500"/>
    <mergeCell ref="E3409:E3410"/>
    <mergeCell ref="B3711:B3712"/>
    <mergeCell ref="C3711:C3712"/>
    <mergeCell ref="D3711:D3712"/>
    <mergeCell ref="E3499:E3500"/>
    <mergeCell ref="B3658:S3658"/>
    <mergeCell ref="B3621:B3622"/>
    <mergeCell ref="B3533:B3534"/>
    <mergeCell ref="C3533:C3534"/>
    <mergeCell ref="B3660:B3661"/>
    <mergeCell ref="C3660:C3661"/>
    <mergeCell ref="B3786:S3786"/>
    <mergeCell ref="N3711:N3712"/>
    <mergeCell ref="E3711:E3712"/>
    <mergeCell ref="F3711:F3712"/>
    <mergeCell ref="G3711:G3712"/>
    <mergeCell ref="B3733:B3734"/>
    <mergeCell ref="C3733:C3734"/>
    <mergeCell ref="D3733:D3734"/>
    <mergeCell ref="E3733:E3734"/>
    <mergeCell ref="B3863:S3863"/>
    <mergeCell ref="D3788:D3789"/>
    <mergeCell ref="B3512:B3513"/>
    <mergeCell ref="C3512:C3513"/>
    <mergeCell ref="E3788:E3789"/>
    <mergeCell ref="F3788:F3789"/>
    <mergeCell ref="D3512:D3513"/>
    <mergeCell ref="B4274:B4275"/>
    <mergeCell ref="C4274:C4275"/>
    <mergeCell ref="D4274:D4275"/>
    <mergeCell ref="B4218:B4219"/>
    <mergeCell ref="B2:S2"/>
    <mergeCell ref="E3388:E3389"/>
    <mergeCell ref="F3388:F3389"/>
    <mergeCell ref="G3388:G3389"/>
    <mergeCell ref="G3409:G3410"/>
    <mergeCell ref="B3420:S3420"/>
    <mergeCell ref="B3442:B3443"/>
    <mergeCell ref="C3442:C3443"/>
    <mergeCell ref="D3442:D3443"/>
    <mergeCell ref="E3442:E3443"/>
    <mergeCell ref="F3442:F3443"/>
    <mergeCell ref="D3321:D3322"/>
    <mergeCell ref="E3321:E3322"/>
    <mergeCell ref="F3321:F3322"/>
    <mergeCell ref="G3321:G3322"/>
    <mergeCell ref="B3355:B3356"/>
    <mergeCell ref="B3422:B3423"/>
    <mergeCell ref="C3422:C3423"/>
    <mergeCell ref="D3422:D3423"/>
    <mergeCell ref="G3442:G3443"/>
    <mergeCell ref="B3386:S3386"/>
    <mergeCell ref="B3407:S3407"/>
    <mergeCell ref="F3409:F3410"/>
    <mergeCell ref="B3388:B3389"/>
    <mergeCell ref="C3388:C3389"/>
    <mergeCell ref="D3388:D3389"/>
    <mergeCell ref="E3422:E3423"/>
    <mergeCell ref="B3865:B3866"/>
    <mergeCell ref="B4344:B4345"/>
    <mergeCell ref="C4344:C4345"/>
    <mergeCell ref="B4432:S4432"/>
    <mergeCell ref="B4272:S4272"/>
    <mergeCell ref="D4344:D4345"/>
    <mergeCell ref="E4109:E4110"/>
    <mergeCell ref="F4109:F4110"/>
    <mergeCell ref="G4109:G4110"/>
    <mergeCell ref="E4364:E4365"/>
    <mergeCell ref="F4364:F4365"/>
    <mergeCell ref="F4344:F4345"/>
    <mergeCell ref="G4344:G4345"/>
    <mergeCell ref="D4309:D4310"/>
    <mergeCell ref="E4309:E4310"/>
    <mergeCell ref="F4309:F4310"/>
    <mergeCell ref="G4309:G4310"/>
    <mergeCell ref="B4377:S4377"/>
    <mergeCell ref="B4394:S4394"/>
    <mergeCell ref="B4169:B4170"/>
    <mergeCell ref="C4169:C4170"/>
    <mergeCell ref="D4169:D4170"/>
    <mergeCell ref="B4204:S4204"/>
    <mergeCell ref="G4274:G4275"/>
    <mergeCell ref="N4183:N4184"/>
    <mergeCell ref="L4206:L4207"/>
    <mergeCell ref="F4183:F4184"/>
    <mergeCell ref="C4183:C4184"/>
    <mergeCell ref="D4183:D4184"/>
    <mergeCell ref="E4183:E4184"/>
    <mergeCell ref="D4206:D4207"/>
    <mergeCell ref="E4206:E4207"/>
    <mergeCell ref="B4167:S4167"/>
    <mergeCell ref="C4309:C4310"/>
    <mergeCell ref="B4307:S4307"/>
    <mergeCell ref="B4342:S4342"/>
    <mergeCell ref="B4362:S4362"/>
    <mergeCell ref="N4467:N4468"/>
    <mergeCell ref="F4412:F4413"/>
    <mergeCell ref="G4412:G4413"/>
    <mergeCell ref="G4447:G4448"/>
    <mergeCell ref="E4169:E4170"/>
    <mergeCell ref="F4169:F4170"/>
    <mergeCell ref="C4206:C4207"/>
    <mergeCell ref="B4183:B4184"/>
    <mergeCell ref="L4218:L4219"/>
    <mergeCell ref="L4239:L4240"/>
    <mergeCell ref="L4274:L4275"/>
    <mergeCell ref="K4396:K4397"/>
    <mergeCell ref="K4412:K4413"/>
    <mergeCell ref="K4434:K4435"/>
    <mergeCell ref="B4396:B4397"/>
    <mergeCell ref="G4239:G4240"/>
    <mergeCell ref="N4274:N4275"/>
    <mergeCell ref="N4309:N4310"/>
    <mergeCell ref="N4344:N4345"/>
    <mergeCell ref="N4364:N4365"/>
    <mergeCell ref="N4379:N4380"/>
    <mergeCell ref="C4396:C4397"/>
    <mergeCell ref="B4445:S4445"/>
    <mergeCell ref="N4396:N4397"/>
    <mergeCell ref="N4412:N4413"/>
    <mergeCell ref="N4434:N4435"/>
    <mergeCell ref="C4239:C4240"/>
    <mergeCell ref="D4239:D4240"/>
    <mergeCell ref="B4482:B4483"/>
    <mergeCell ref="C4482:C4483"/>
    <mergeCell ref="D4482:D4483"/>
    <mergeCell ref="E4482:E4483"/>
    <mergeCell ref="F4482:F4483"/>
    <mergeCell ref="G4482:G4483"/>
    <mergeCell ref="G4364:G4365"/>
    <mergeCell ref="C4412:C4413"/>
    <mergeCell ref="D4412:D4413"/>
    <mergeCell ref="E4412:E4413"/>
    <mergeCell ref="B4410:S4410"/>
    <mergeCell ref="B4465:S4465"/>
    <mergeCell ref="B4480:S4480"/>
    <mergeCell ref="C4218:C4219"/>
    <mergeCell ref="D4218:D4219"/>
    <mergeCell ref="E4218:E4219"/>
    <mergeCell ref="F4218:F4219"/>
    <mergeCell ref="G4218:G4219"/>
    <mergeCell ref="B4447:B4448"/>
    <mergeCell ref="C4447:C4448"/>
    <mergeCell ref="D4447:D4448"/>
    <mergeCell ref="E4447:E4448"/>
    <mergeCell ref="F4447:F4448"/>
    <mergeCell ref="E4274:E4275"/>
    <mergeCell ref="F4274:F4275"/>
    <mergeCell ref="B4237:S4237"/>
    <mergeCell ref="B4239:B4240"/>
    <mergeCell ref="L4447:L4448"/>
    <mergeCell ref="L4412:L4413"/>
    <mergeCell ref="L4467:L4468"/>
    <mergeCell ref="B4467:B4468"/>
    <mergeCell ref="D4467:D4468"/>
    <mergeCell ref="E4467:E4468"/>
    <mergeCell ref="F4467:F4468"/>
    <mergeCell ref="G4467:G4468"/>
    <mergeCell ref="B4133:B4134"/>
    <mergeCell ref="C4133:C4134"/>
    <mergeCell ref="D4133:D4134"/>
    <mergeCell ref="E4133:E4134"/>
    <mergeCell ref="B4412:B4413"/>
    <mergeCell ref="B4379:B4380"/>
    <mergeCell ref="C4379:C4380"/>
    <mergeCell ref="D4379:D4380"/>
    <mergeCell ref="E4379:E4380"/>
    <mergeCell ref="F4379:F4380"/>
    <mergeCell ref="G4379:G4380"/>
    <mergeCell ref="B4364:B4365"/>
    <mergeCell ref="C4364:C4365"/>
    <mergeCell ref="F4206:F4207"/>
    <mergeCell ref="G4206:G4207"/>
    <mergeCell ref="E4239:E4240"/>
    <mergeCell ref="F4239:F4240"/>
    <mergeCell ref="D4364:D4365"/>
    <mergeCell ref="C4434:C4435"/>
    <mergeCell ref="D4434:D4435"/>
    <mergeCell ref="E4434:E4435"/>
    <mergeCell ref="F4434:F4435"/>
    <mergeCell ref="G4434:G4435"/>
    <mergeCell ref="C4467:C4468"/>
    <mergeCell ref="D4396:D4397"/>
    <mergeCell ref="E4396:E4397"/>
    <mergeCell ref="F4396:F4397"/>
    <mergeCell ref="G4396:G4397"/>
    <mergeCell ref="B4309:B4310"/>
    <mergeCell ref="L4003:L4004"/>
    <mergeCell ref="G4169:G4170"/>
    <mergeCell ref="B4216:S4216"/>
    <mergeCell ref="B3918:S3918"/>
    <mergeCell ref="B3920:B3921"/>
    <mergeCell ref="C3920:C3921"/>
    <mergeCell ref="D3920:D3921"/>
    <mergeCell ref="E3920:E3921"/>
    <mergeCell ref="F3920:F3921"/>
    <mergeCell ref="G3920:G3921"/>
    <mergeCell ref="B4107:S4107"/>
    <mergeCell ref="B3932:S3932"/>
    <mergeCell ref="B4003:B4004"/>
    <mergeCell ref="G4003:G4004"/>
    <mergeCell ref="B4073:B4074"/>
    <mergeCell ref="C4073:C4074"/>
    <mergeCell ref="D4073:D4074"/>
    <mergeCell ref="E4073:E4074"/>
    <mergeCell ref="F4073:F4074"/>
    <mergeCell ref="G4073:G4074"/>
    <mergeCell ref="C4003:C4004"/>
    <mergeCell ref="D4003:D4004"/>
    <mergeCell ref="E4003:E4004"/>
    <mergeCell ref="F4003:F4004"/>
    <mergeCell ref="G4133:G4134"/>
    <mergeCell ref="B4206:B4207"/>
    <mergeCell ref="B4109:B4110"/>
    <mergeCell ref="C4109:C4110"/>
    <mergeCell ref="D4109:D4110"/>
    <mergeCell ref="G4183:G4184"/>
    <mergeCell ref="B4181:S4181"/>
    <mergeCell ref="N4038:N4039"/>
    <mergeCell ref="L3900:L3901"/>
    <mergeCell ref="B4038:B4039"/>
    <mergeCell ref="C4038:C4039"/>
    <mergeCell ref="D4038:D4039"/>
    <mergeCell ref="E4038:E4039"/>
    <mergeCell ref="D3900:D3901"/>
    <mergeCell ref="E3900:E3901"/>
    <mergeCell ref="F3900:F3901"/>
    <mergeCell ref="G3900:G3901"/>
    <mergeCell ref="G3838:G3839"/>
    <mergeCell ref="E3865:E3866"/>
    <mergeCell ref="F3865:F3866"/>
    <mergeCell ref="G3865:G3866"/>
    <mergeCell ref="B3877:B3878"/>
    <mergeCell ref="C3877:C3878"/>
    <mergeCell ref="D3877:D3878"/>
    <mergeCell ref="E3877:E3878"/>
    <mergeCell ref="B3966:S3966"/>
    <mergeCell ref="B4001:S4001"/>
    <mergeCell ref="B3934:B3935"/>
    <mergeCell ref="F3934:F3935"/>
    <mergeCell ref="E3968:E3969"/>
    <mergeCell ref="F3968:F3969"/>
    <mergeCell ref="G3968:G3969"/>
    <mergeCell ref="C3934:C3935"/>
    <mergeCell ref="D3934:D3935"/>
    <mergeCell ref="E3934:E3935"/>
    <mergeCell ref="B3898:S3898"/>
    <mergeCell ref="K3877:K3878"/>
    <mergeCell ref="K3900:K3901"/>
    <mergeCell ref="G3934:G3935"/>
    <mergeCell ref="L4038:L4039"/>
    <mergeCell ref="B3836:S3836"/>
    <mergeCell ref="C3968:C3969"/>
    <mergeCell ref="D3968:D3969"/>
    <mergeCell ref="C3900:C3901"/>
    <mergeCell ref="L3877:L3878"/>
    <mergeCell ref="N3768:N3769"/>
    <mergeCell ref="F3733:F3734"/>
    <mergeCell ref="G3733:G3734"/>
    <mergeCell ref="L3968:L3969"/>
    <mergeCell ref="B3875:S3875"/>
    <mergeCell ref="L3865:L3866"/>
    <mergeCell ref="F3838:F3839"/>
    <mergeCell ref="B3499:B3500"/>
    <mergeCell ref="C3499:C3500"/>
    <mergeCell ref="D3499:D3500"/>
    <mergeCell ref="K3533:K3534"/>
    <mergeCell ref="K3547:K3548"/>
    <mergeCell ref="K3711:K3712"/>
    <mergeCell ref="N3533:N3534"/>
    <mergeCell ref="N3547:N3548"/>
    <mergeCell ref="N3587:N3588"/>
    <mergeCell ref="N3499:N3500"/>
    <mergeCell ref="N3512:N3513"/>
    <mergeCell ref="K3499:K3500"/>
    <mergeCell ref="G3587:G3588"/>
    <mergeCell ref="K3587:K3588"/>
    <mergeCell ref="E3695:E3696"/>
    <mergeCell ref="F3695:F3696"/>
    <mergeCell ref="G3695:G3696"/>
    <mergeCell ref="F3512:F3513"/>
    <mergeCell ref="G3512:G3513"/>
    <mergeCell ref="B3547:B3548"/>
    <mergeCell ref="F3533:F3534"/>
    <mergeCell ref="G3533:G3534"/>
    <mergeCell ref="D3547:D3548"/>
    <mergeCell ref="E3547:E3548"/>
    <mergeCell ref="F3547:F3548"/>
    <mergeCell ref="G3547:G3548"/>
    <mergeCell ref="D3641:D3642"/>
    <mergeCell ref="B3639:S3639"/>
    <mergeCell ref="F3621:F3622"/>
    <mergeCell ref="G3621:G3622"/>
    <mergeCell ref="G3660:G3661"/>
    <mergeCell ref="K3641:K3642"/>
    <mergeCell ref="B3545:S3545"/>
    <mergeCell ref="E3641:E3642"/>
    <mergeCell ref="B3587:B3588"/>
    <mergeCell ref="B3641:B3642"/>
    <mergeCell ref="C3641:C3642"/>
    <mergeCell ref="N3641:N3642"/>
    <mergeCell ref="N3660:N3661"/>
    <mergeCell ref="D3340:D3341"/>
    <mergeCell ref="L3262:L3263"/>
    <mergeCell ref="L3287:L3288"/>
    <mergeCell ref="L3298:L3299"/>
    <mergeCell ref="L3321:L3322"/>
    <mergeCell ref="L3340:L3341"/>
    <mergeCell ref="L3355:L3356"/>
    <mergeCell ref="G3298:G3299"/>
    <mergeCell ref="B3353:S3353"/>
    <mergeCell ref="B3296:S3296"/>
    <mergeCell ref="G3422:G3423"/>
    <mergeCell ref="B3409:B3410"/>
    <mergeCell ref="E3340:E3341"/>
    <mergeCell ref="F3340:F3341"/>
    <mergeCell ref="B3456:B3457"/>
    <mergeCell ref="C3456:C3457"/>
    <mergeCell ref="D3456:D3457"/>
    <mergeCell ref="G3340:G3341"/>
    <mergeCell ref="B3340:B3341"/>
    <mergeCell ref="E3026:E3027"/>
    <mergeCell ref="C3114:C3115"/>
    <mergeCell ref="D3114:D3115"/>
    <mergeCell ref="E3114:E3115"/>
    <mergeCell ref="F3114:F3115"/>
    <mergeCell ref="G3114:G3115"/>
    <mergeCell ref="B3148:B3149"/>
    <mergeCell ref="C3148:C3149"/>
    <mergeCell ref="D3148:D3149"/>
    <mergeCell ref="E3148:E3149"/>
    <mergeCell ref="F3148:F3149"/>
    <mergeCell ref="G3148:G3149"/>
    <mergeCell ref="K3148:K3149"/>
    <mergeCell ref="N3079:N3080"/>
    <mergeCell ref="N3114:N3115"/>
    <mergeCell ref="B3079:B3080"/>
    <mergeCell ref="C3079:C3080"/>
    <mergeCell ref="D3079:D3080"/>
    <mergeCell ref="E3079:E3080"/>
    <mergeCell ref="F3079:F3080"/>
    <mergeCell ref="G3079:G3080"/>
    <mergeCell ref="B3114:B3115"/>
    <mergeCell ref="B3146:S3146"/>
    <mergeCell ref="B3112:S3112"/>
    <mergeCell ref="B3026:B3027"/>
    <mergeCell ref="C3026:C3027"/>
    <mergeCell ref="G3026:G3027"/>
    <mergeCell ref="N3148:N3149"/>
    <mergeCell ref="F3026:F3027"/>
    <mergeCell ref="B2875:B2876"/>
    <mergeCell ref="C2875:C2876"/>
    <mergeCell ref="D2875:D2876"/>
    <mergeCell ref="E2875:E2876"/>
    <mergeCell ref="F2875:F2876"/>
    <mergeCell ref="G2875:G2876"/>
    <mergeCell ref="B2911:B2912"/>
    <mergeCell ref="C2911:C2912"/>
    <mergeCell ref="D2911:D2912"/>
    <mergeCell ref="E2911:E2912"/>
    <mergeCell ref="F2911:F2912"/>
    <mergeCell ref="E2996:E2997"/>
    <mergeCell ref="F2996:F2997"/>
    <mergeCell ref="L3010:L3011"/>
    <mergeCell ref="G2911:G2912"/>
    <mergeCell ref="B2909:S2909"/>
    <mergeCell ref="L2911:L2912"/>
    <mergeCell ref="L2946:L2947"/>
    <mergeCell ref="B2980:B2981"/>
    <mergeCell ref="C2980:C2981"/>
    <mergeCell ref="D2980:D2981"/>
    <mergeCell ref="E2980:E2981"/>
    <mergeCell ref="F2980:F2981"/>
    <mergeCell ref="L2980:L2981"/>
    <mergeCell ref="L2996:L2997"/>
    <mergeCell ref="G2980:G2981"/>
    <mergeCell ref="N2946:N2947"/>
    <mergeCell ref="N2996:N2997"/>
    <mergeCell ref="O412:R412"/>
    <mergeCell ref="N351:N352"/>
    <mergeCell ref="D318:D319"/>
    <mergeCell ref="K437:K438"/>
    <mergeCell ref="F181:F182"/>
    <mergeCell ref="G181:G182"/>
    <mergeCell ref="E26:E27"/>
    <mergeCell ref="F26:F27"/>
    <mergeCell ref="G26:G27"/>
    <mergeCell ref="B2665:B2666"/>
    <mergeCell ref="C2665:C2666"/>
    <mergeCell ref="D2665:D2666"/>
    <mergeCell ref="E2665:E2666"/>
    <mergeCell ref="F2665:F2666"/>
    <mergeCell ref="G2665:G2666"/>
    <mergeCell ref="B42:B43"/>
    <mergeCell ref="C42:C43"/>
    <mergeCell ref="B126:B127"/>
    <mergeCell ref="C126:C127"/>
    <mergeCell ref="D126:D127"/>
    <mergeCell ref="E126:E127"/>
    <mergeCell ref="F126:F127"/>
    <mergeCell ref="F194:F195"/>
    <mergeCell ref="G194:G195"/>
    <mergeCell ref="B215:B216"/>
    <mergeCell ref="C215:C216"/>
    <mergeCell ref="F90:F91"/>
    <mergeCell ref="G90:G91"/>
    <mergeCell ref="B349:S349"/>
    <mergeCell ref="B318:B319"/>
    <mergeCell ref="E318:E319"/>
    <mergeCell ref="F318:F319"/>
    <mergeCell ref="B40:S40"/>
    <mergeCell ref="B75:S75"/>
    <mergeCell ref="L77:L78"/>
    <mergeCell ref="L90:L91"/>
    <mergeCell ref="L113:L114"/>
    <mergeCell ref="N42:N43"/>
    <mergeCell ref="N55:N56"/>
    <mergeCell ref="N77:N78"/>
    <mergeCell ref="N90:N91"/>
    <mergeCell ref="N113:N114"/>
    <mergeCell ref="N538:N539"/>
    <mergeCell ref="N548:N549"/>
    <mergeCell ref="B3:B4"/>
    <mergeCell ref="C3:C4"/>
    <mergeCell ref="D3:D4"/>
    <mergeCell ref="E3:E4"/>
    <mergeCell ref="F3:F4"/>
    <mergeCell ref="G3:G4"/>
    <mergeCell ref="B113:B114"/>
    <mergeCell ref="C113:C114"/>
    <mergeCell ref="D113:D114"/>
    <mergeCell ref="E113:E114"/>
    <mergeCell ref="G113:G114"/>
    <mergeCell ref="B90:B91"/>
    <mergeCell ref="B26:B27"/>
    <mergeCell ref="C26:C27"/>
    <mergeCell ref="D26:D27"/>
    <mergeCell ref="B329:S329"/>
    <mergeCell ref="B194:B195"/>
    <mergeCell ref="N284:N285"/>
    <mergeCell ref="C284:C285"/>
    <mergeCell ref="D284:D285"/>
    <mergeCell ref="D42:D43"/>
    <mergeCell ref="E42:E43"/>
    <mergeCell ref="F42:F43"/>
    <mergeCell ref="G42:G43"/>
    <mergeCell ref="E284:E285"/>
    <mergeCell ref="G318:G319"/>
    <mergeCell ref="D194:D195"/>
    <mergeCell ref="L403:L404"/>
    <mergeCell ref="L417:L418"/>
    <mergeCell ref="L437:L438"/>
    <mergeCell ref="L449:L450"/>
    <mergeCell ref="B331:B332"/>
    <mergeCell ref="C331:C332"/>
    <mergeCell ref="D331:D332"/>
    <mergeCell ref="D364:D365"/>
    <mergeCell ref="E364:E365"/>
    <mergeCell ref="F364:F365"/>
    <mergeCell ref="D181:D182"/>
    <mergeCell ref="N518:N519"/>
    <mergeCell ref="N437:N438"/>
    <mergeCell ref="N449:N450"/>
    <mergeCell ref="N485:N486"/>
    <mergeCell ref="D437:D438"/>
    <mergeCell ref="K449:K450"/>
    <mergeCell ref="N417:N418"/>
    <mergeCell ref="N503:N504"/>
    <mergeCell ref="F385:F386"/>
    <mergeCell ref="B364:B365"/>
    <mergeCell ref="D55:D56"/>
    <mergeCell ref="E55:E56"/>
    <mergeCell ref="F55:F56"/>
    <mergeCell ref="G55:G56"/>
    <mergeCell ref="F113:F114"/>
    <mergeCell ref="B55:B56"/>
    <mergeCell ref="C55:C56"/>
    <mergeCell ref="C90:C91"/>
    <mergeCell ref="D90:D91"/>
    <mergeCell ref="E90:E91"/>
    <mergeCell ref="G77:G78"/>
    <mergeCell ref="K528:K529"/>
    <mergeCell ref="E485:E486"/>
    <mergeCell ref="F485:F486"/>
    <mergeCell ref="G485:G486"/>
    <mergeCell ref="B449:B450"/>
    <mergeCell ref="C449:C450"/>
    <mergeCell ref="F228:F229"/>
    <mergeCell ref="G228:G229"/>
    <mergeCell ref="B250:B251"/>
    <mergeCell ref="C250:C251"/>
    <mergeCell ref="D250:D251"/>
    <mergeCell ref="F263:F264"/>
    <mergeCell ref="G263:G264"/>
    <mergeCell ref="B297:B298"/>
    <mergeCell ref="D351:D352"/>
    <mergeCell ref="K364:K365"/>
    <mergeCell ref="K385:K386"/>
    <mergeCell ref="E331:E332"/>
    <mergeCell ref="G284:G285"/>
    <mergeCell ref="F297:F298"/>
    <mergeCell ref="G297:G298"/>
    <mergeCell ref="C297:C298"/>
    <mergeCell ref="D297:D298"/>
    <mergeCell ref="L147:L148"/>
    <mergeCell ref="L160:L161"/>
    <mergeCell ref="F417:F418"/>
    <mergeCell ref="G417:G418"/>
    <mergeCell ref="B179:S179"/>
    <mergeCell ref="B226:S226"/>
    <mergeCell ref="B282:S282"/>
    <mergeCell ref="K331:K332"/>
    <mergeCell ref="L181:L182"/>
    <mergeCell ref="N364:N365"/>
    <mergeCell ref="N385:N386"/>
    <mergeCell ref="L194:L195"/>
    <mergeCell ref="L215:L216"/>
    <mergeCell ref="L228:L229"/>
    <mergeCell ref="L250:L251"/>
    <mergeCell ref="N297:N298"/>
    <mergeCell ref="B284:B285"/>
    <mergeCell ref="N318:N319"/>
    <mergeCell ref="N331:N332"/>
    <mergeCell ref="L263:L264"/>
    <mergeCell ref="L284:L285"/>
    <mergeCell ref="L297:L298"/>
    <mergeCell ref="B261:S261"/>
    <mergeCell ref="K284:K285"/>
    <mergeCell ref="K403:K404"/>
    <mergeCell ref="K351:K352"/>
    <mergeCell ref="K297:K298"/>
    <mergeCell ref="C364:C365"/>
    <mergeCell ref="F284:F285"/>
    <mergeCell ref="B295:S295"/>
    <mergeCell ref="B316:S316"/>
    <mergeCell ref="K318:K319"/>
    <mergeCell ref="C594:C595"/>
    <mergeCell ref="G351:G352"/>
    <mergeCell ref="C318:C319"/>
    <mergeCell ref="E297:E298"/>
    <mergeCell ref="N528:N529"/>
    <mergeCell ref="G503:G504"/>
    <mergeCell ref="K485:K486"/>
    <mergeCell ref="F503:F504"/>
    <mergeCell ref="G528:G529"/>
    <mergeCell ref="B518:B519"/>
    <mergeCell ref="C518:C519"/>
    <mergeCell ref="D518:D519"/>
    <mergeCell ref="E518:E519"/>
    <mergeCell ref="F449:F450"/>
    <mergeCell ref="G449:G450"/>
    <mergeCell ref="F403:F404"/>
    <mergeCell ref="G403:G404"/>
    <mergeCell ref="E437:E438"/>
    <mergeCell ref="F437:F438"/>
    <mergeCell ref="G437:G438"/>
    <mergeCell ref="B403:B404"/>
    <mergeCell ref="C403:C404"/>
    <mergeCell ref="D403:D404"/>
    <mergeCell ref="E403:E404"/>
    <mergeCell ref="B485:B486"/>
    <mergeCell ref="C485:C486"/>
    <mergeCell ref="D485:D486"/>
    <mergeCell ref="L485:L486"/>
    <mergeCell ref="B437:B438"/>
    <mergeCell ref="C437:C438"/>
    <mergeCell ref="F528:F529"/>
    <mergeCell ref="B362:S362"/>
    <mergeCell ref="K719:K720"/>
    <mergeCell ref="K417:K418"/>
    <mergeCell ref="K518:K519"/>
    <mergeCell ref="E417:E418"/>
    <mergeCell ref="C651:C652"/>
    <mergeCell ref="D651:D652"/>
    <mergeCell ref="E651:E652"/>
    <mergeCell ref="B528:B529"/>
    <mergeCell ref="C528:C529"/>
    <mergeCell ref="D528:D529"/>
    <mergeCell ref="E528:E529"/>
    <mergeCell ref="G385:G386"/>
    <mergeCell ref="B385:B386"/>
    <mergeCell ref="C385:C386"/>
    <mergeCell ref="E594:E595"/>
    <mergeCell ref="F594:F595"/>
    <mergeCell ref="G594:G595"/>
    <mergeCell ref="F568:F569"/>
    <mergeCell ref="G568:G569"/>
    <mergeCell ref="B583:B584"/>
    <mergeCell ref="C583:C584"/>
    <mergeCell ref="D583:D584"/>
    <mergeCell ref="E583:E584"/>
    <mergeCell ref="E568:E569"/>
    <mergeCell ref="F518:F519"/>
    <mergeCell ref="G518:G519"/>
    <mergeCell ref="B417:B418"/>
    <mergeCell ref="C417:C418"/>
    <mergeCell ref="D417:D418"/>
    <mergeCell ref="C538:C539"/>
    <mergeCell ref="F583:F584"/>
    <mergeCell ref="B594:B595"/>
    <mergeCell ref="E845:E846"/>
    <mergeCell ref="D594:D595"/>
    <mergeCell ref="D449:D450"/>
    <mergeCell ref="D385:D386"/>
    <mergeCell ref="B685:B686"/>
    <mergeCell ref="C685:C686"/>
    <mergeCell ref="D685:D686"/>
    <mergeCell ref="E685:E686"/>
    <mergeCell ref="F685:F686"/>
    <mergeCell ref="G685:G686"/>
    <mergeCell ref="E792:E793"/>
    <mergeCell ref="F792:F793"/>
    <mergeCell ref="G792:G793"/>
    <mergeCell ref="B719:B720"/>
    <mergeCell ref="C719:C720"/>
    <mergeCell ref="D719:D720"/>
    <mergeCell ref="E719:E720"/>
    <mergeCell ref="F719:F720"/>
    <mergeCell ref="G719:G720"/>
    <mergeCell ref="B661:B662"/>
    <mergeCell ref="C661:C662"/>
    <mergeCell ref="D661:D662"/>
    <mergeCell ref="E661:E662"/>
    <mergeCell ref="F661:F662"/>
    <mergeCell ref="G661:G662"/>
    <mergeCell ref="B755:S755"/>
    <mergeCell ref="B683:S683"/>
    <mergeCell ref="B717:S717"/>
    <mergeCell ref="L661:L662"/>
    <mergeCell ref="L685:L686"/>
    <mergeCell ref="L757:L758"/>
    <mergeCell ref="L792:L793"/>
    <mergeCell ref="B950:B951"/>
    <mergeCell ref="K757:K758"/>
    <mergeCell ref="K792:K793"/>
    <mergeCell ref="N583:N584"/>
    <mergeCell ref="K538:K539"/>
    <mergeCell ref="E895:E896"/>
    <mergeCell ref="F895:F896"/>
    <mergeCell ref="G895:G896"/>
    <mergeCell ref="D917:D918"/>
    <mergeCell ref="E917:E918"/>
    <mergeCell ref="F917:F918"/>
    <mergeCell ref="G917:G918"/>
    <mergeCell ref="B757:B758"/>
    <mergeCell ref="C757:C758"/>
    <mergeCell ref="D757:D758"/>
    <mergeCell ref="E757:E758"/>
    <mergeCell ref="F757:F758"/>
    <mergeCell ref="G757:G758"/>
    <mergeCell ref="B790:S790"/>
    <mergeCell ref="B825:S825"/>
    <mergeCell ref="C827:C828"/>
    <mergeCell ref="D827:D828"/>
    <mergeCell ref="E827:E828"/>
    <mergeCell ref="F827:F828"/>
    <mergeCell ref="G827:G828"/>
    <mergeCell ref="B792:B793"/>
    <mergeCell ref="D792:D793"/>
    <mergeCell ref="L845:L846"/>
    <mergeCell ref="B893:S893"/>
    <mergeCell ref="B877:S877"/>
    <mergeCell ref="B859:S859"/>
    <mergeCell ref="D845:D846"/>
    <mergeCell ref="N1019:N1020"/>
    <mergeCell ref="F845:F846"/>
    <mergeCell ref="N917:N918"/>
    <mergeCell ref="K845:K846"/>
    <mergeCell ref="K861:K862"/>
    <mergeCell ref="F950:F951"/>
    <mergeCell ref="G950:G951"/>
    <mergeCell ref="E985:E986"/>
    <mergeCell ref="L967:L968"/>
    <mergeCell ref="B879:B880"/>
    <mergeCell ref="C879:C880"/>
    <mergeCell ref="D879:D880"/>
    <mergeCell ref="E879:E880"/>
    <mergeCell ref="F879:F880"/>
    <mergeCell ref="G879:G880"/>
    <mergeCell ref="B861:B862"/>
    <mergeCell ref="C861:C862"/>
    <mergeCell ref="D861:D862"/>
    <mergeCell ref="E861:E862"/>
    <mergeCell ref="F861:F862"/>
    <mergeCell ref="G861:G862"/>
    <mergeCell ref="B931:B932"/>
    <mergeCell ref="C931:C932"/>
    <mergeCell ref="D931:D932"/>
    <mergeCell ref="E931:E932"/>
    <mergeCell ref="L861:L862"/>
    <mergeCell ref="L879:L880"/>
    <mergeCell ref="L895:L896"/>
    <mergeCell ref="F931:F932"/>
    <mergeCell ref="E967:E968"/>
    <mergeCell ref="F967:F968"/>
    <mergeCell ref="G967:G968"/>
    <mergeCell ref="L1001:L1002"/>
    <mergeCell ref="C950:C951"/>
    <mergeCell ref="B915:S915"/>
    <mergeCell ref="B1142:S1142"/>
    <mergeCell ref="B1121:B1122"/>
    <mergeCell ref="B1110:B1111"/>
    <mergeCell ref="C1110:C1111"/>
    <mergeCell ref="D1110:D1111"/>
    <mergeCell ref="E1110:E1111"/>
    <mergeCell ref="B1119:S1119"/>
    <mergeCell ref="E1121:E1122"/>
    <mergeCell ref="F1121:F1122"/>
    <mergeCell ref="D950:D951"/>
    <mergeCell ref="E950:E951"/>
    <mergeCell ref="L985:L986"/>
    <mergeCell ref="N950:N951"/>
    <mergeCell ref="N967:N968"/>
    <mergeCell ref="N985:N986"/>
    <mergeCell ref="C1073:C1074"/>
    <mergeCell ref="D1073:D1074"/>
    <mergeCell ref="E1073:E1074"/>
    <mergeCell ref="F1073:F1074"/>
    <mergeCell ref="G1073:G1074"/>
    <mergeCell ref="B1038:B1039"/>
    <mergeCell ref="C1038:C1039"/>
    <mergeCell ref="D1038:D1039"/>
    <mergeCell ref="E1038:E1039"/>
    <mergeCell ref="F1038:F1039"/>
    <mergeCell ref="G1038:G1039"/>
    <mergeCell ref="B1071:S1071"/>
    <mergeCell ref="K1073:K1074"/>
    <mergeCell ref="N1001:N1002"/>
    <mergeCell ref="N1121:N1122"/>
    <mergeCell ref="N1144:N1145"/>
    <mergeCell ref="N1038:N1039"/>
    <mergeCell ref="N1073:N1074"/>
    <mergeCell ref="G1121:G1122"/>
    <mergeCell ref="B999:S999"/>
    <mergeCell ref="B983:S983"/>
    <mergeCell ref="B965:S965"/>
    <mergeCell ref="L1038:L1039"/>
    <mergeCell ref="L1073:L1074"/>
    <mergeCell ref="F985:F986"/>
    <mergeCell ref="G985:G986"/>
    <mergeCell ref="B967:B968"/>
    <mergeCell ref="B1036:S1036"/>
    <mergeCell ref="B1001:B1002"/>
    <mergeCell ref="C1001:C1002"/>
    <mergeCell ref="D1001:D1002"/>
    <mergeCell ref="C1019:C1020"/>
    <mergeCell ref="D1019:D1020"/>
    <mergeCell ref="E1019:E1020"/>
    <mergeCell ref="F1019:F1020"/>
    <mergeCell ref="D967:D968"/>
    <mergeCell ref="B985:B986"/>
    <mergeCell ref="C985:C986"/>
    <mergeCell ref="D985:D986"/>
    <mergeCell ref="G1019:G1020"/>
    <mergeCell ref="L1121:L1122"/>
    <mergeCell ref="G1001:G1002"/>
    <mergeCell ref="K1001:K1002"/>
    <mergeCell ref="K1019:K1020"/>
    <mergeCell ref="B1083:S1083"/>
    <mergeCell ref="B1108:S1108"/>
    <mergeCell ref="K1085:K1086"/>
    <mergeCell ref="K1110:K1111"/>
    <mergeCell ref="L1085:L1086"/>
    <mergeCell ref="L1110:L1111"/>
    <mergeCell ref="E1313:E1314"/>
    <mergeCell ref="F1313:F1314"/>
    <mergeCell ref="G1313:G1314"/>
    <mergeCell ref="F1244:F1245"/>
    <mergeCell ref="G1244:G1245"/>
    <mergeCell ref="C1121:C1122"/>
    <mergeCell ref="D1121:D1122"/>
    <mergeCell ref="B1234:B1235"/>
    <mergeCell ref="C1234:C1235"/>
    <mergeCell ref="D1234:D1235"/>
    <mergeCell ref="E1234:E1235"/>
    <mergeCell ref="F1234:F1235"/>
    <mergeCell ref="G1234:G1235"/>
    <mergeCell ref="B1212:B1213"/>
    <mergeCell ref="C1212:C1213"/>
    <mergeCell ref="D1212:D1213"/>
    <mergeCell ref="E1212:E1213"/>
    <mergeCell ref="F1212:F1213"/>
    <mergeCell ref="G1212:G1213"/>
    <mergeCell ref="B1188:B1189"/>
    <mergeCell ref="C1188:C1189"/>
    <mergeCell ref="D1188:D1189"/>
    <mergeCell ref="E1188:E1189"/>
    <mergeCell ref="F1188:F1189"/>
    <mergeCell ref="G1188:G1189"/>
    <mergeCell ref="B1210:S1210"/>
    <mergeCell ref="B1221:S1221"/>
    <mergeCell ref="D1155:D1156"/>
    <mergeCell ref="E1155:E1156"/>
    <mergeCell ref="K1552:K1553"/>
    <mergeCell ref="D1504:D1505"/>
    <mergeCell ref="E1504:E1505"/>
    <mergeCell ref="B1449:B1450"/>
    <mergeCell ref="C1449:C1450"/>
    <mergeCell ref="D1449:D1450"/>
    <mergeCell ref="E1449:E1450"/>
    <mergeCell ref="F1449:F1450"/>
    <mergeCell ref="G1449:G1450"/>
    <mergeCell ref="B1418:B1419"/>
    <mergeCell ref="C1418:C1419"/>
    <mergeCell ref="D1418:D1419"/>
    <mergeCell ref="E1418:E1419"/>
    <mergeCell ref="F1418:F1419"/>
    <mergeCell ref="G1418:G1419"/>
    <mergeCell ref="B1383:B1384"/>
    <mergeCell ref="C1383:C1384"/>
    <mergeCell ref="D1383:D1384"/>
    <mergeCell ref="E1383:E1384"/>
    <mergeCell ref="F1383:F1384"/>
    <mergeCell ref="G1383:G1384"/>
    <mergeCell ref="K1449:K1450"/>
    <mergeCell ref="L1418:L1419"/>
    <mergeCell ref="L1449:L1450"/>
    <mergeCell ref="B1516:B1517"/>
    <mergeCell ref="N1155:N1156"/>
    <mergeCell ref="E1649:E1650"/>
    <mergeCell ref="F1649:F1650"/>
    <mergeCell ref="G1649:G1650"/>
    <mergeCell ref="C1516:C1517"/>
    <mergeCell ref="D1516:D1517"/>
    <mergeCell ref="E1516:E1517"/>
    <mergeCell ref="F1516:F1517"/>
    <mergeCell ref="E1462:E1463"/>
    <mergeCell ref="F1462:F1463"/>
    <mergeCell ref="G1462:G1463"/>
    <mergeCell ref="B1481:S1481"/>
    <mergeCell ref="B1502:S1502"/>
    <mergeCell ref="K1462:K1463"/>
    <mergeCell ref="K1483:K1484"/>
    <mergeCell ref="K1504:K1505"/>
    <mergeCell ref="K1516:K1517"/>
    <mergeCell ref="K1535:K1536"/>
    <mergeCell ref="D1535:D1536"/>
    <mergeCell ref="E1535:E1536"/>
    <mergeCell ref="F1535:F1536"/>
    <mergeCell ref="G1535:G1536"/>
    <mergeCell ref="B1504:B1505"/>
    <mergeCell ref="C1504:C1505"/>
    <mergeCell ref="L1483:L1484"/>
    <mergeCell ref="L1504:L1505"/>
    <mergeCell ref="L1516:L1517"/>
    <mergeCell ref="L1535:L1536"/>
    <mergeCell ref="G1504:G1505"/>
    <mergeCell ref="B1514:S1514"/>
    <mergeCell ref="B1533:S1533"/>
    <mergeCell ref="B1483:B1484"/>
    <mergeCell ref="C1483:C1484"/>
    <mergeCell ref="E1695:E1696"/>
    <mergeCell ref="F1695:F1696"/>
    <mergeCell ref="G1695:G1696"/>
    <mergeCell ref="B1685:B1686"/>
    <mergeCell ref="C1685:C1686"/>
    <mergeCell ref="D1685:D1686"/>
    <mergeCell ref="E1685:E1686"/>
    <mergeCell ref="F1685:F1686"/>
    <mergeCell ref="G1634:G1635"/>
    <mergeCell ref="N1585:N1586"/>
    <mergeCell ref="L1585:L1586"/>
    <mergeCell ref="L1594:L1595"/>
    <mergeCell ref="L1618:L1619"/>
    <mergeCell ref="L1634:L1635"/>
    <mergeCell ref="K1618:K1619"/>
    <mergeCell ref="K1634:K1635"/>
    <mergeCell ref="B1594:B1595"/>
    <mergeCell ref="C1594:C1595"/>
    <mergeCell ref="D1594:D1595"/>
    <mergeCell ref="E1594:E1595"/>
    <mergeCell ref="F1594:F1595"/>
    <mergeCell ref="G1594:G1595"/>
    <mergeCell ref="B1585:B1586"/>
    <mergeCell ref="D1585:D1586"/>
    <mergeCell ref="E1585:E1586"/>
    <mergeCell ref="B1616:S1616"/>
    <mergeCell ref="C1585:C1586"/>
    <mergeCell ref="K1585:K1586"/>
    <mergeCell ref="K1594:K1595"/>
    <mergeCell ref="B1657:S1657"/>
    <mergeCell ref="B1632:S1632"/>
    <mergeCell ref="G1585:G1586"/>
    <mergeCell ref="B1:S1"/>
    <mergeCell ref="B447:S447"/>
    <mergeCell ref="B435:S435"/>
    <mergeCell ref="B483:S483"/>
    <mergeCell ref="B501:S501"/>
    <mergeCell ref="B516:S516"/>
    <mergeCell ref="B526:S526"/>
    <mergeCell ref="B536:S536"/>
    <mergeCell ref="B546:S546"/>
    <mergeCell ref="B556:S556"/>
    <mergeCell ref="B566:S566"/>
    <mergeCell ref="B581:S581"/>
    <mergeCell ref="B592:S592"/>
    <mergeCell ref="B615:S615"/>
    <mergeCell ref="B625:S625"/>
    <mergeCell ref="B649:S649"/>
    <mergeCell ref="B24:S24"/>
    <mergeCell ref="B401:S401"/>
    <mergeCell ref="B548:B549"/>
    <mergeCell ref="C548:C549"/>
    <mergeCell ref="D548:D549"/>
    <mergeCell ref="E548:E549"/>
    <mergeCell ref="F548:F549"/>
    <mergeCell ref="G548:G549"/>
    <mergeCell ref="G583:G584"/>
    <mergeCell ref="B568:B569"/>
    <mergeCell ref="C568:C569"/>
    <mergeCell ref="D568:D569"/>
    <mergeCell ref="B627:B628"/>
    <mergeCell ref="F627:F628"/>
    <mergeCell ref="N3:N4"/>
    <mergeCell ref="N26:N27"/>
    <mergeCell ref="D2656:D2657"/>
    <mergeCell ref="L3:L4"/>
    <mergeCell ref="L26:L27"/>
    <mergeCell ref="L42:L43"/>
    <mergeCell ref="L55:L56"/>
    <mergeCell ref="D2996:D2997"/>
    <mergeCell ref="E2227:E2228"/>
    <mergeCell ref="D1958:D1959"/>
    <mergeCell ref="E1958:E1959"/>
    <mergeCell ref="F1958:F1959"/>
    <mergeCell ref="N1212:N1213"/>
    <mergeCell ref="N1223:N1224"/>
    <mergeCell ref="D2009:D2010"/>
    <mergeCell ref="E2009:E2010"/>
    <mergeCell ref="G2171:G2172"/>
    <mergeCell ref="B2191:S2191"/>
    <mergeCell ref="B2275:B2276"/>
    <mergeCell ref="B2249:B2250"/>
    <mergeCell ref="C2249:C2250"/>
    <mergeCell ref="D2249:D2250"/>
    <mergeCell ref="N2024:N2025"/>
    <mergeCell ref="L1992:L1993"/>
    <mergeCell ref="L2009:L2010"/>
    <mergeCell ref="L2024:L2025"/>
    <mergeCell ref="K1992:K1993"/>
    <mergeCell ref="K2009:K2010"/>
    <mergeCell ref="K2024:K2025"/>
    <mergeCell ref="B1963:S1963"/>
    <mergeCell ref="B1972:S1972"/>
    <mergeCell ref="B2835:S2835"/>
    <mergeCell ref="E1788:E1789"/>
    <mergeCell ref="B1858:B1859"/>
    <mergeCell ref="G2600:G2601"/>
    <mergeCell ref="K2802:K2803"/>
    <mergeCell ref="L2781:L2782"/>
    <mergeCell ref="B2262:B2263"/>
    <mergeCell ref="C2262:C2263"/>
    <mergeCell ref="D2262:D2263"/>
    <mergeCell ref="E2262:E2263"/>
    <mergeCell ref="F2262:F2263"/>
    <mergeCell ref="G2262:G2263"/>
    <mergeCell ref="B2273:S2273"/>
    <mergeCell ref="G2996:G2997"/>
    <mergeCell ref="B2994:S2994"/>
    <mergeCell ref="N2734:N2735"/>
    <mergeCell ref="N2744:N2745"/>
    <mergeCell ref="N2768:N2769"/>
    <mergeCell ref="N2781:N2782"/>
    <mergeCell ref="N2802:N2803"/>
    <mergeCell ref="N2837:N2838"/>
    <mergeCell ref="B2654:S2654"/>
    <mergeCell ref="D2618:D2619"/>
    <mergeCell ref="E2618:E2619"/>
    <mergeCell ref="F2618:F2619"/>
    <mergeCell ref="B2734:B2735"/>
    <mergeCell ref="D2584:D2585"/>
    <mergeCell ref="E2584:E2585"/>
    <mergeCell ref="F2584:F2585"/>
    <mergeCell ref="G2584:G2585"/>
    <mergeCell ref="B2584:B2585"/>
    <mergeCell ref="C2566:C2567"/>
    <mergeCell ref="B2399:S2399"/>
    <mergeCell ref="C2517:C2518"/>
    <mergeCell ref="B2946:B2947"/>
    <mergeCell ref="B2656:B2657"/>
    <mergeCell ref="B2539:B2540"/>
    <mergeCell ref="C2539:C2540"/>
    <mergeCell ref="D2539:D2540"/>
    <mergeCell ref="G2566:G2567"/>
    <mergeCell ref="E2517:E2518"/>
    <mergeCell ref="F2539:F2540"/>
    <mergeCell ref="D2378:D2379"/>
    <mergeCell ref="E2378:E2379"/>
    <mergeCell ref="F2378:F2379"/>
    <mergeCell ref="F2482:F2483"/>
    <mergeCell ref="G2482:G2483"/>
    <mergeCell ref="B2427:B2428"/>
    <mergeCell ref="C2427:C2428"/>
    <mergeCell ref="D2427:D2428"/>
    <mergeCell ref="E2427:E2428"/>
    <mergeCell ref="F2427:F2428"/>
    <mergeCell ref="G2427:G2428"/>
    <mergeCell ref="C2482:C2483"/>
    <mergeCell ref="D2482:D2483"/>
    <mergeCell ref="D2517:D2518"/>
    <mergeCell ref="E2482:E2483"/>
    <mergeCell ref="D2566:D2567"/>
    <mergeCell ref="D2555:D2556"/>
    <mergeCell ref="B2566:B2567"/>
    <mergeCell ref="B2480:S2480"/>
    <mergeCell ref="L2517:L2518"/>
    <mergeCell ref="L2539:L2540"/>
    <mergeCell ref="E2539:E2540"/>
    <mergeCell ref="B2618:B2619"/>
    <mergeCell ref="C2656:C2657"/>
    <mergeCell ref="L2631:L2632"/>
    <mergeCell ref="L2566:L2567"/>
    <mergeCell ref="E2656:E2657"/>
    <mergeCell ref="B2616:S2616"/>
    <mergeCell ref="G2618:G2619"/>
    <mergeCell ref="B2600:B2601"/>
    <mergeCell ref="N2631:N2632"/>
    <mergeCell ref="C2600:C2601"/>
    <mergeCell ref="L2401:L2402"/>
    <mergeCell ref="L2427:L2428"/>
    <mergeCell ref="L2462:L2463"/>
    <mergeCell ref="B3008:S3008"/>
    <mergeCell ref="B2631:B2632"/>
    <mergeCell ref="C2631:C2632"/>
    <mergeCell ref="D2631:D2632"/>
    <mergeCell ref="E2631:E2632"/>
    <mergeCell ref="N2858:N2859"/>
    <mergeCell ref="B2744:B2745"/>
    <mergeCell ref="C2744:C2745"/>
    <mergeCell ref="D2744:D2745"/>
    <mergeCell ref="E2744:E2745"/>
    <mergeCell ref="F2744:F2745"/>
    <mergeCell ref="G2744:G2745"/>
    <mergeCell ref="N2656:N2657"/>
    <mergeCell ref="N2665:N2666"/>
    <mergeCell ref="N2715:N2716"/>
    <mergeCell ref="F2555:F2556"/>
    <mergeCell ref="B2873:S2873"/>
    <mergeCell ref="K2715:K2716"/>
    <mergeCell ref="K2734:K2735"/>
    <mergeCell ref="N2875:N2876"/>
    <mergeCell ref="N2911:N2912"/>
    <mergeCell ref="G2715:G2716"/>
    <mergeCell ref="B2715:B2716"/>
    <mergeCell ref="C2715:C2716"/>
    <mergeCell ref="D2715:D2716"/>
    <mergeCell ref="E2715:E2716"/>
    <mergeCell ref="F2715:F2716"/>
    <mergeCell ref="N2701:N2702"/>
    <mergeCell ref="D2946:D2947"/>
    <mergeCell ref="L2656:L2657"/>
    <mergeCell ref="E2781:E2782"/>
    <mergeCell ref="E2946:E2947"/>
    <mergeCell ref="F2946:F2947"/>
    <mergeCell ref="G2946:G2947"/>
    <mergeCell ref="B2800:S2800"/>
    <mergeCell ref="B2779:S2779"/>
    <mergeCell ref="B2856:S2856"/>
    <mergeCell ref="B2802:B2803"/>
    <mergeCell ref="C2802:C2803"/>
    <mergeCell ref="D2802:D2803"/>
    <mergeCell ref="E2802:E2803"/>
    <mergeCell ref="F2802:F2803"/>
    <mergeCell ref="C2946:C2947"/>
    <mergeCell ref="L2802:L2803"/>
    <mergeCell ref="L2837:L2838"/>
    <mergeCell ref="L2858:L2859"/>
    <mergeCell ref="L2875:L2876"/>
    <mergeCell ref="G2802:G2803"/>
    <mergeCell ref="F2781:F2782"/>
    <mergeCell ref="K2701:K2702"/>
    <mergeCell ref="K2744:K2745"/>
    <mergeCell ref="K2781:K2782"/>
    <mergeCell ref="L2715:L2716"/>
    <mergeCell ref="L2734:L2735"/>
    <mergeCell ref="L2744:L2745"/>
    <mergeCell ref="L2768:L2769"/>
    <mergeCell ref="L2665:L2666"/>
    <mergeCell ref="B2699:S2699"/>
    <mergeCell ref="C2837:C2838"/>
    <mergeCell ref="D2837:D2838"/>
    <mergeCell ref="K2427:K2428"/>
    <mergeCell ref="K2462:K2463"/>
    <mergeCell ref="K2482:K2483"/>
    <mergeCell ref="K2517:K2518"/>
    <mergeCell ref="K2539:K2540"/>
    <mergeCell ref="K2555:K2556"/>
    <mergeCell ref="K2566:K2567"/>
    <mergeCell ref="K2584:K2585"/>
    <mergeCell ref="K2600:K2601"/>
    <mergeCell ref="K2618:K2619"/>
    <mergeCell ref="K2631:K2632"/>
    <mergeCell ref="K2656:K2657"/>
    <mergeCell ref="K2768:K2769"/>
    <mergeCell ref="N2600:N2601"/>
    <mergeCell ref="N2618:N2619"/>
    <mergeCell ref="B2515:S2515"/>
    <mergeCell ref="B2537:S2537"/>
    <mergeCell ref="F2517:F2518"/>
    <mergeCell ref="G2517:G2518"/>
    <mergeCell ref="B2482:B2483"/>
    <mergeCell ref="L2701:L2702"/>
    <mergeCell ref="L2584:L2585"/>
    <mergeCell ref="L2555:L2556"/>
    <mergeCell ref="N2482:N2483"/>
    <mergeCell ref="F2701:F2702"/>
    <mergeCell ref="G2701:G2702"/>
    <mergeCell ref="E2858:E2859"/>
    <mergeCell ref="F2858:F2859"/>
    <mergeCell ref="G2858:G2859"/>
    <mergeCell ref="B2768:B2769"/>
    <mergeCell ref="B2858:B2859"/>
    <mergeCell ref="C2734:C2735"/>
    <mergeCell ref="D2734:D2735"/>
    <mergeCell ref="C2858:C2859"/>
    <mergeCell ref="D2858:D2859"/>
    <mergeCell ref="F2600:F2601"/>
    <mergeCell ref="F2631:F2632"/>
    <mergeCell ref="G2631:G2632"/>
    <mergeCell ref="D2600:D2601"/>
    <mergeCell ref="E2837:E2838"/>
    <mergeCell ref="F2837:F2838"/>
    <mergeCell ref="G2837:G2838"/>
    <mergeCell ref="B2701:B2702"/>
    <mergeCell ref="C2701:C2702"/>
    <mergeCell ref="B2837:B2838"/>
    <mergeCell ref="G2781:G2782"/>
    <mergeCell ref="C2618:C2619"/>
    <mergeCell ref="B2766:S2766"/>
    <mergeCell ref="B2742:S2742"/>
    <mergeCell ref="C2768:C2769"/>
    <mergeCell ref="D2768:D2769"/>
    <mergeCell ref="E2768:E2769"/>
    <mergeCell ref="F2768:F2769"/>
    <mergeCell ref="G2768:G2769"/>
    <mergeCell ref="B2781:B2782"/>
    <mergeCell ref="C2781:C2782"/>
    <mergeCell ref="D2781:D2782"/>
    <mergeCell ref="K2665:K2666"/>
    <mergeCell ref="B2713:S2713"/>
    <mergeCell ref="B2663:S2663"/>
    <mergeCell ref="E2701:E2702"/>
    <mergeCell ref="D2701:D2702"/>
    <mergeCell ref="E2364:E2365"/>
    <mergeCell ref="N2262:N2263"/>
    <mergeCell ref="N2401:N2402"/>
    <mergeCell ref="N2427:N2428"/>
    <mergeCell ref="N2462:N2463"/>
    <mergeCell ref="B2460:S2460"/>
    <mergeCell ref="B2425:S2425"/>
    <mergeCell ref="B2312:B2313"/>
    <mergeCell ref="C2312:C2313"/>
    <mergeCell ref="D2312:D2313"/>
    <mergeCell ref="L2482:L2483"/>
    <mergeCell ref="B2462:B2463"/>
    <mergeCell ref="C2462:C2463"/>
    <mergeCell ref="D2462:D2463"/>
    <mergeCell ref="E2462:E2463"/>
    <mergeCell ref="F2462:F2463"/>
    <mergeCell ref="G2462:G2463"/>
    <mergeCell ref="B2401:B2402"/>
    <mergeCell ref="C2401:C2402"/>
    <mergeCell ref="G2656:G2657"/>
    <mergeCell ref="E2600:E2601"/>
    <mergeCell ref="C2378:C2379"/>
    <mergeCell ref="N2584:N2585"/>
    <mergeCell ref="N2517:N2518"/>
    <mergeCell ref="N2539:N2540"/>
    <mergeCell ref="N2555:N2556"/>
    <mergeCell ref="N2566:N2567"/>
    <mergeCell ref="N2312:N2313"/>
    <mergeCell ref="G2123:G2124"/>
    <mergeCell ref="B2260:S2260"/>
    <mergeCell ref="E2312:E2313"/>
    <mergeCell ref="D2295:D2296"/>
    <mergeCell ref="B2295:B2296"/>
    <mergeCell ref="C2295:C2296"/>
    <mergeCell ref="F2312:F2313"/>
    <mergeCell ref="F2364:F2365"/>
    <mergeCell ref="G2364:G2365"/>
    <mergeCell ref="G2160:G2161"/>
    <mergeCell ref="F2193:F2194"/>
    <mergeCell ref="L2171:L2172"/>
    <mergeCell ref="B2158:S2158"/>
    <mergeCell ref="D2160:D2161"/>
    <mergeCell ref="E2160:E2161"/>
    <mergeCell ref="L2160:L2161"/>
    <mergeCell ref="L2087:L2088"/>
    <mergeCell ref="L2123:L2124"/>
    <mergeCell ref="K2193:K2194"/>
    <mergeCell ref="F2087:F2088"/>
    <mergeCell ref="G2087:G2088"/>
    <mergeCell ref="K2227:K2228"/>
    <mergeCell ref="K2249:K2250"/>
    <mergeCell ref="G2312:G2313"/>
    <mergeCell ref="B2329:B2330"/>
    <mergeCell ref="C2227:C2228"/>
    <mergeCell ref="E2193:E2194"/>
    <mergeCell ref="B2364:B2365"/>
    <mergeCell ref="B53:S53"/>
    <mergeCell ref="B88:S88"/>
    <mergeCell ref="B111:S111"/>
    <mergeCell ref="B145:S145"/>
    <mergeCell ref="B158:S158"/>
    <mergeCell ref="F77:F78"/>
    <mergeCell ref="C194:C195"/>
    <mergeCell ref="F215:F216"/>
    <mergeCell ref="G215:G216"/>
    <mergeCell ref="D228:D229"/>
    <mergeCell ref="E228:E229"/>
    <mergeCell ref="B263:B264"/>
    <mergeCell ref="F250:F251"/>
    <mergeCell ref="G250:G251"/>
    <mergeCell ref="B228:B229"/>
    <mergeCell ref="C228:C229"/>
    <mergeCell ref="E181:E182"/>
    <mergeCell ref="B147:B148"/>
    <mergeCell ref="D147:D148"/>
    <mergeCell ref="E147:E148"/>
    <mergeCell ref="B248:S248"/>
    <mergeCell ref="B124:S124"/>
    <mergeCell ref="L126:L127"/>
    <mergeCell ref="B181:B182"/>
    <mergeCell ref="C181:C182"/>
    <mergeCell ref="D215:D216"/>
    <mergeCell ref="E215:E216"/>
    <mergeCell ref="B160:B161"/>
    <mergeCell ref="C160:C161"/>
    <mergeCell ref="D160:D161"/>
    <mergeCell ref="E160:E161"/>
    <mergeCell ref="F160:F161"/>
    <mergeCell ref="G627:G628"/>
    <mergeCell ref="N403:N404"/>
    <mergeCell ref="E627:E628"/>
    <mergeCell ref="C1909:C1910"/>
    <mergeCell ref="G331:G332"/>
    <mergeCell ref="B351:B352"/>
    <mergeCell ref="C351:C352"/>
    <mergeCell ref="B503:B504"/>
    <mergeCell ref="C617:C618"/>
    <mergeCell ref="D617:D618"/>
    <mergeCell ref="E617:E618"/>
    <mergeCell ref="C503:C504"/>
    <mergeCell ref="D503:D504"/>
    <mergeCell ref="E503:E504"/>
    <mergeCell ref="F331:F332"/>
    <mergeCell ref="K503:K504"/>
    <mergeCell ref="D538:D539"/>
    <mergeCell ref="E538:E539"/>
    <mergeCell ref="F538:F539"/>
    <mergeCell ref="G538:G539"/>
    <mergeCell ref="E351:E352"/>
    <mergeCell ref="F351:F352"/>
    <mergeCell ref="B1717:S1717"/>
    <mergeCell ref="B1693:S1693"/>
    <mergeCell ref="N558:N559"/>
    <mergeCell ref="N568:N569"/>
    <mergeCell ref="F1753:F1754"/>
    <mergeCell ref="K627:K628"/>
    <mergeCell ref="N1734:N1735"/>
    <mergeCell ref="B1695:B1696"/>
    <mergeCell ref="C1695:C1696"/>
    <mergeCell ref="D1695:D1696"/>
    <mergeCell ref="K548:K549"/>
    <mergeCell ref="E385:E386"/>
    <mergeCell ref="E449:E450"/>
    <mergeCell ref="B415:S415"/>
    <mergeCell ref="B383:S383"/>
    <mergeCell ref="L364:L365"/>
    <mergeCell ref="L385:L386"/>
    <mergeCell ref="B917:B918"/>
    <mergeCell ref="C917:C918"/>
    <mergeCell ref="B895:B896"/>
    <mergeCell ref="C895:C896"/>
    <mergeCell ref="K558:K559"/>
    <mergeCell ref="K568:K569"/>
    <mergeCell ref="K583:K584"/>
    <mergeCell ref="K651:K652"/>
    <mergeCell ref="K661:K662"/>
    <mergeCell ref="B659:S659"/>
    <mergeCell ref="B651:B652"/>
    <mergeCell ref="L558:L559"/>
    <mergeCell ref="L568:L569"/>
    <mergeCell ref="L583:L584"/>
    <mergeCell ref="L594:L595"/>
    <mergeCell ref="L917:L918"/>
    <mergeCell ref="K879:K880"/>
    <mergeCell ref="L617:L618"/>
    <mergeCell ref="L627:L628"/>
    <mergeCell ref="L651:L652"/>
    <mergeCell ref="F617:F618"/>
    <mergeCell ref="B538:B539"/>
    <mergeCell ref="B617:B618"/>
    <mergeCell ref="G364:G365"/>
    <mergeCell ref="L548:L549"/>
    <mergeCell ref="K1178:K1179"/>
    <mergeCell ref="L1144:L1145"/>
    <mergeCell ref="B1153:S1153"/>
    <mergeCell ref="N931:N932"/>
    <mergeCell ref="N594:N595"/>
    <mergeCell ref="N617:N618"/>
    <mergeCell ref="N627:N628"/>
    <mergeCell ref="N651:N652"/>
    <mergeCell ref="N661:N662"/>
    <mergeCell ref="N685:N686"/>
    <mergeCell ref="N719:N720"/>
    <mergeCell ref="N757:N758"/>
    <mergeCell ref="N792:N793"/>
    <mergeCell ref="N827:N828"/>
    <mergeCell ref="N845:N846"/>
    <mergeCell ref="N861:N862"/>
    <mergeCell ref="N879:N880"/>
    <mergeCell ref="N895:N896"/>
    <mergeCell ref="B843:S843"/>
    <mergeCell ref="C627:C628"/>
    <mergeCell ref="D627:D628"/>
    <mergeCell ref="G845:G846"/>
    <mergeCell ref="B827:B828"/>
    <mergeCell ref="C792:C793"/>
    <mergeCell ref="L719:L720"/>
    <mergeCell ref="L827:L828"/>
    <mergeCell ref="K594:K595"/>
    <mergeCell ref="K617:K618"/>
    <mergeCell ref="B845:B846"/>
    <mergeCell ref="C845:C846"/>
    <mergeCell ref="D895:D896"/>
    <mergeCell ref="K917:K918"/>
    <mergeCell ref="G1823:G1824"/>
    <mergeCell ref="B1178:B1179"/>
    <mergeCell ref="C1178:C1179"/>
    <mergeCell ref="D1178:D1179"/>
    <mergeCell ref="E1178:E1179"/>
    <mergeCell ref="F1178:F1179"/>
    <mergeCell ref="K1753:K1754"/>
    <mergeCell ref="E1753:E1754"/>
    <mergeCell ref="L1155:L1156"/>
    <mergeCell ref="L1178:L1179"/>
    <mergeCell ref="L1188:L1189"/>
    <mergeCell ref="G1178:G1179"/>
    <mergeCell ref="B1155:B1156"/>
    <mergeCell ref="K1188:K1189"/>
    <mergeCell ref="N1178:N1179"/>
    <mergeCell ref="N1188:N1189"/>
    <mergeCell ref="F1155:F1156"/>
    <mergeCell ref="G1155:G1156"/>
    <mergeCell ref="B1732:S1732"/>
    <mergeCell ref="B1751:S1751"/>
    <mergeCell ref="B1719:B1720"/>
    <mergeCell ref="C1719:C1720"/>
    <mergeCell ref="D1719:D1720"/>
    <mergeCell ref="E1719:E1720"/>
    <mergeCell ref="F1719:F1720"/>
    <mergeCell ref="G1719:G1720"/>
    <mergeCell ref="K1719:K1720"/>
    <mergeCell ref="K1734:K1735"/>
    <mergeCell ref="B1821:S1821"/>
    <mergeCell ref="K1823:K1824"/>
    <mergeCell ref="F1823:F1824"/>
    <mergeCell ref="C1155:C1156"/>
    <mergeCell ref="E1909:E1910"/>
    <mergeCell ref="D1858:D1859"/>
    <mergeCell ref="E1858:E1859"/>
    <mergeCell ref="F1858:F1859"/>
    <mergeCell ref="G1858:G1859"/>
    <mergeCell ref="K1788:K1789"/>
    <mergeCell ref="B1946:B1947"/>
    <mergeCell ref="C1946:C1947"/>
    <mergeCell ref="G1788:G1789"/>
    <mergeCell ref="B1823:B1824"/>
    <mergeCell ref="C1823:C1824"/>
    <mergeCell ref="D1823:D1824"/>
    <mergeCell ref="E1823:E1824"/>
    <mergeCell ref="B1244:B1245"/>
    <mergeCell ref="C1244:C1245"/>
    <mergeCell ref="D1244:D1245"/>
    <mergeCell ref="E1244:E1245"/>
    <mergeCell ref="B1856:S1856"/>
    <mergeCell ref="C1858:C1859"/>
    <mergeCell ref="K1858:K1859"/>
    <mergeCell ref="D1932:D1933"/>
    <mergeCell ref="E1932:E1933"/>
    <mergeCell ref="G1685:G1686"/>
    <mergeCell ref="B1659:B1660"/>
    <mergeCell ref="C1659:C1660"/>
    <mergeCell ref="D1659:D1660"/>
    <mergeCell ref="E1659:E1660"/>
    <mergeCell ref="F1659:F1660"/>
    <mergeCell ref="G1659:G1660"/>
    <mergeCell ref="F1634:F1635"/>
    <mergeCell ref="N1618:N1619"/>
    <mergeCell ref="N1634:N1635"/>
    <mergeCell ref="B1974:B1975"/>
    <mergeCell ref="C1974:C1975"/>
    <mergeCell ref="D1974:D1975"/>
    <mergeCell ref="E1974:E1975"/>
    <mergeCell ref="B2009:B2010"/>
    <mergeCell ref="G2078:G2079"/>
    <mergeCell ref="K1932:K1933"/>
    <mergeCell ref="N1992:N1993"/>
    <mergeCell ref="B2056:S2056"/>
    <mergeCell ref="C2024:C2025"/>
    <mergeCell ref="D2024:D2025"/>
    <mergeCell ref="E2024:E2025"/>
    <mergeCell ref="C2009:C2010"/>
    <mergeCell ref="L2037:L2038"/>
    <mergeCell ref="L2058:L2059"/>
    <mergeCell ref="L2078:L2079"/>
    <mergeCell ref="B2078:B2079"/>
    <mergeCell ref="G2037:G2038"/>
    <mergeCell ref="B2058:B2059"/>
    <mergeCell ref="B2037:B2038"/>
    <mergeCell ref="B1932:B1933"/>
    <mergeCell ref="C1932:C1933"/>
    <mergeCell ref="B2035:S2035"/>
    <mergeCell ref="B1958:B1959"/>
    <mergeCell ref="C1958:C1959"/>
    <mergeCell ref="N1965:N1966"/>
    <mergeCell ref="N1974:N1975"/>
    <mergeCell ref="G1932:G1933"/>
    <mergeCell ref="F2009:F2010"/>
    <mergeCell ref="E2087:E2088"/>
    <mergeCell ref="L3055:L3056"/>
    <mergeCell ref="N3010:N3011"/>
    <mergeCell ref="F1974:F1975"/>
    <mergeCell ref="G1974:G1975"/>
    <mergeCell ref="F1932:F1933"/>
    <mergeCell ref="N1932:N1933"/>
    <mergeCell ref="D1946:D1947"/>
    <mergeCell ref="C1992:C1993"/>
    <mergeCell ref="N1946:N1947"/>
    <mergeCell ref="B1944:S1944"/>
    <mergeCell ref="E1946:E1947"/>
    <mergeCell ref="G1965:G1966"/>
    <mergeCell ref="F2024:F2025"/>
    <mergeCell ref="G2024:G2025"/>
    <mergeCell ref="F2037:F2038"/>
    <mergeCell ref="N2037:N2038"/>
    <mergeCell ref="K2058:K2059"/>
    <mergeCell ref="K2078:K2079"/>
    <mergeCell ref="B1956:S1956"/>
    <mergeCell ref="F1946:F1947"/>
    <mergeCell ref="D3026:D3027"/>
    <mergeCell ref="B2732:S2732"/>
    <mergeCell ref="D2401:D2402"/>
    <mergeCell ref="E2401:E2402"/>
    <mergeCell ref="K3252:K3253"/>
    <mergeCell ref="K3262:K3263"/>
    <mergeCell ref="N2087:N2088"/>
    <mergeCell ref="N2160:N2161"/>
    <mergeCell ref="B3077:S3077"/>
    <mergeCell ref="B2362:S2362"/>
    <mergeCell ref="B2376:S2376"/>
    <mergeCell ref="D2275:D2276"/>
    <mergeCell ref="G2378:G2379"/>
    <mergeCell ref="E2275:E2276"/>
    <mergeCell ref="F2275:F2276"/>
    <mergeCell ref="B2193:B2194"/>
    <mergeCell ref="C2193:C2194"/>
    <mergeCell ref="D2193:D2194"/>
    <mergeCell ref="B2378:B2379"/>
    <mergeCell ref="B2121:S2121"/>
    <mergeCell ref="B2123:B2124"/>
    <mergeCell ref="C2123:C2124"/>
    <mergeCell ref="C2171:C2172"/>
    <mergeCell ref="N2329:N2330"/>
    <mergeCell ref="N2364:N2365"/>
    <mergeCell ref="K3226:K3227"/>
    <mergeCell ref="B3024:S3024"/>
    <mergeCell ref="K3165:K3166"/>
    <mergeCell ref="C2087:C2088"/>
    <mergeCell ref="K2123:K2124"/>
    <mergeCell ref="K2160:K2161"/>
    <mergeCell ref="K2171:K2172"/>
    <mergeCell ref="B4036:S4036"/>
    <mergeCell ref="L4434:L4435"/>
    <mergeCell ref="L4396:L4397"/>
    <mergeCell ref="N3877:N3878"/>
    <mergeCell ref="L3934:L3935"/>
    <mergeCell ref="L4364:L4365"/>
    <mergeCell ref="K4183:K4184"/>
    <mergeCell ref="K4206:K4207"/>
    <mergeCell ref="L4183:L4184"/>
    <mergeCell ref="K3409:K3410"/>
    <mergeCell ref="K3422:K3423"/>
    <mergeCell ref="B2996:B2997"/>
    <mergeCell ref="C2996:C2997"/>
    <mergeCell ref="B3043:S3043"/>
    <mergeCell ref="B3010:B3011"/>
    <mergeCell ref="C3010:C3011"/>
    <mergeCell ref="D3010:D3011"/>
    <mergeCell ref="E3010:E3011"/>
    <mergeCell ref="F3010:F3011"/>
    <mergeCell ref="G3010:G3011"/>
    <mergeCell ref="L3148:L3149"/>
    <mergeCell ref="C3055:C3056"/>
    <mergeCell ref="D3055:D3056"/>
    <mergeCell ref="E3055:E3056"/>
    <mergeCell ref="F3055:F3056"/>
    <mergeCell ref="G3055:G3056"/>
    <mergeCell ref="N3026:N3027"/>
    <mergeCell ref="N3045:N3046"/>
    <mergeCell ref="N3055:N3056"/>
    <mergeCell ref="L3026:L3027"/>
    <mergeCell ref="L3045:L3046"/>
    <mergeCell ref="L3490:L3491"/>
    <mergeCell ref="L3499:L3500"/>
    <mergeCell ref="L3512:L3513"/>
    <mergeCell ref="L3533:L3534"/>
    <mergeCell ref="L3547:L3548"/>
    <mergeCell ref="L3587:L3588"/>
    <mergeCell ref="L3621:L3622"/>
    <mergeCell ref="L3641:L3642"/>
    <mergeCell ref="L3660:L3661"/>
    <mergeCell ref="L3695:L3696"/>
    <mergeCell ref="L3711:L3712"/>
    <mergeCell ref="L3733:L3734"/>
    <mergeCell ref="L3768:L3769"/>
    <mergeCell ref="L3788:L3789"/>
    <mergeCell ref="L3803:L3804"/>
    <mergeCell ref="B3801:S3801"/>
    <mergeCell ref="F3877:F3878"/>
    <mergeCell ref="G3877:G3878"/>
    <mergeCell ref="D3587:D3588"/>
    <mergeCell ref="E3587:E3588"/>
    <mergeCell ref="F3587:F3588"/>
    <mergeCell ref="C3621:C3622"/>
    <mergeCell ref="D3621:D3622"/>
    <mergeCell ref="E3621:E3622"/>
    <mergeCell ref="K3660:K3661"/>
    <mergeCell ref="K3695:K3696"/>
    <mergeCell ref="B3695:B3696"/>
    <mergeCell ref="C3695:C3696"/>
    <mergeCell ref="D3695:D3696"/>
    <mergeCell ref="F3641:F3642"/>
    <mergeCell ref="G3641:G3642"/>
    <mergeCell ref="D3533:D3534"/>
    <mergeCell ref="N3621:N3622"/>
    <mergeCell ref="B1683:S1683"/>
    <mergeCell ref="N3456:N3457"/>
    <mergeCell ref="N3470:N3471"/>
    <mergeCell ref="L3456:L3457"/>
    <mergeCell ref="L931:L932"/>
    <mergeCell ref="L950:L951"/>
    <mergeCell ref="G931:G932"/>
    <mergeCell ref="C3252:C3253"/>
    <mergeCell ref="B948:S948"/>
    <mergeCell ref="B929:S929"/>
    <mergeCell ref="D1263:D1264"/>
    <mergeCell ref="K1212:K1213"/>
    <mergeCell ref="K1223:K1224"/>
    <mergeCell ref="K1234:K1235"/>
    <mergeCell ref="K1244:K1245"/>
    <mergeCell ref="K1263:K1264"/>
    <mergeCell ref="L1223:L1224"/>
    <mergeCell ref="L1234:L1235"/>
    <mergeCell ref="C1085:C1086"/>
    <mergeCell ref="D1085:D1086"/>
    <mergeCell ref="B1073:B1074"/>
    <mergeCell ref="E1001:E1002"/>
    <mergeCell ref="F1001:F1002"/>
    <mergeCell ref="L1244:L1245"/>
    <mergeCell ref="K1121:K1122"/>
    <mergeCell ref="K1144:K1145"/>
    <mergeCell ref="K1155:K1156"/>
    <mergeCell ref="K3045:K3046"/>
    <mergeCell ref="G3165:G3166"/>
    <mergeCell ref="L3165:L3166"/>
    <mergeCell ref="F3218:F3219"/>
    <mergeCell ref="N2980:N2981"/>
    <mergeCell ref="K3184:K3185"/>
    <mergeCell ref="K3218:K3219"/>
    <mergeCell ref="C3045:C3046"/>
    <mergeCell ref="D3045:D3046"/>
    <mergeCell ref="K3287:K3288"/>
    <mergeCell ref="N3165:N3166"/>
    <mergeCell ref="B3163:S3163"/>
    <mergeCell ref="K3055:K3056"/>
    <mergeCell ref="K3079:K3080"/>
    <mergeCell ref="K3114:K3115"/>
    <mergeCell ref="L3079:L3080"/>
    <mergeCell ref="L3114:L3115"/>
    <mergeCell ref="B3184:B3185"/>
    <mergeCell ref="C3184:C3185"/>
    <mergeCell ref="D3184:D3185"/>
    <mergeCell ref="E3184:E3185"/>
    <mergeCell ref="B3250:S3250"/>
    <mergeCell ref="B3053:S3053"/>
    <mergeCell ref="B3165:B3166"/>
    <mergeCell ref="C3165:C3166"/>
    <mergeCell ref="D3165:D3166"/>
    <mergeCell ref="E3165:E3166"/>
    <mergeCell ref="C3287:C3288"/>
    <mergeCell ref="L3226:L3227"/>
    <mergeCell ref="L3252:L3253"/>
    <mergeCell ref="B3045:B3046"/>
    <mergeCell ref="C3218:C3219"/>
    <mergeCell ref="F3262:F3263"/>
    <mergeCell ref="G3262:G3263"/>
    <mergeCell ref="F3165:F3166"/>
    <mergeCell ref="F3226:F3227"/>
    <mergeCell ref="G3226:G3227"/>
    <mergeCell ref="G160:G161"/>
    <mergeCell ref="F147:F148"/>
    <mergeCell ref="G147:G148"/>
    <mergeCell ref="C147:C148"/>
    <mergeCell ref="N126:N127"/>
    <mergeCell ref="N147:N148"/>
    <mergeCell ref="N160:N161"/>
    <mergeCell ref="N181:N182"/>
    <mergeCell ref="N194:N195"/>
    <mergeCell ref="N215:N216"/>
    <mergeCell ref="N228:N229"/>
    <mergeCell ref="N250:N251"/>
    <mergeCell ref="N263:N264"/>
    <mergeCell ref="B1223:B1224"/>
    <mergeCell ref="L1212:L1213"/>
    <mergeCell ref="N1085:N1086"/>
    <mergeCell ref="N1110:N1111"/>
    <mergeCell ref="B1019:B1020"/>
    <mergeCell ref="B1176:S1176"/>
    <mergeCell ref="B1186:S1186"/>
    <mergeCell ref="L518:L519"/>
    <mergeCell ref="K931:K932"/>
    <mergeCell ref="K950:K951"/>
    <mergeCell ref="K967:K968"/>
    <mergeCell ref="L528:L529"/>
    <mergeCell ref="L538:L539"/>
    <mergeCell ref="K685:K686"/>
    <mergeCell ref="F651:F652"/>
    <mergeCell ref="G651:G652"/>
    <mergeCell ref="E1144:E1145"/>
    <mergeCell ref="F1144:F1145"/>
    <mergeCell ref="G1144:G1145"/>
    <mergeCell ref="K1349:K1350"/>
    <mergeCell ref="B1347:S1347"/>
    <mergeCell ref="B1276:S1276"/>
    <mergeCell ref="L1313:L1314"/>
    <mergeCell ref="L1349:L1350"/>
    <mergeCell ref="L1383:L1384"/>
    <mergeCell ref="B1361:B1362"/>
    <mergeCell ref="C1361:C1362"/>
    <mergeCell ref="D1361:D1362"/>
    <mergeCell ref="E1361:E1362"/>
    <mergeCell ref="B1311:S1311"/>
    <mergeCell ref="B1349:B1350"/>
    <mergeCell ref="C1349:C1350"/>
    <mergeCell ref="D1349:D1350"/>
    <mergeCell ref="E1349:E1350"/>
    <mergeCell ref="F1349:F1350"/>
    <mergeCell ref="G1349:G1350"/>
    <mergeCell ref="K1313:K1314"/>
    <mergeCell ref="B1313:B1314"/>
    <mergeCell ref="C1313:C1314"/>
    <mergeCell ref="D1313:D1314"/>
    <mergeCell ref="B1232:S1232"/>
    <mergeCell ref="B1144:B1145"/>
    <mergeCell ref="C1144:C1145"/>
    <mergeCell ref="D1144:D1145"/>
    <mergeCell ref="C1278:C1279"/>
    <mergeCell ref="D1278:D1279"/>
    <mergeCell ref="E1278:E1279"/>
    <mergeCell ref="F1278:F1279"/>
    <mergeCell ref="G1278:G1279"/>
    <mergeCell ref="L1462:L1463"/>
    <mergeCell ref="N1234:N1235"/>
    <mergeCell ref="N1244:N1245"/>
    <mergeCell ref="N1263:N1264"/>
    <mergeCell ref="N1278:N1279"/>
    <mergeCell ref="N1313:N1314"/>
    <mergeCell ref="N1349:N1350"/>
    <mergeCell ref="N1361:N1362"/>
    <mergeCell ref="N1383:N1384"/>
    <mergeCell ref="N1418:N1419"/>
    <mergeCell ref="N1449:N1450"/>
    <mergeCell ref="N1462:N1463"/>
    <mergeCell ref="B1242:S1242"/>
    <mergeCell ref="B1261:S1261"/>
    <mergeCell ref="B1263:B1264"/>
    <mergeCell ref="C1263:C1264"/>
    <mergeCell ref="L1263:L1264"/>
    <mergeCell ref="L1278:L1279"/>
    <mergeCell ref="L1361:L1362"/>
    <mergeCell ref="F1361:F1362"/>
    <mergeCell ref="G1361:G1362"/>
    <mergeCell ref="D1462:D1463"/>
    <mergeCell ref="B1416:S1416"/>
    <mergeCell ref="B1460:S1460"/>
    <mergeCell ref="B1447:S1447"/>
    <mergeCell ref="K1383:K1384"/>
    <mergeCell ref="K1418:K1419"/>
    <mergeCell ref="N1483:N1484"/>
    <mergeCell ref="N1504:N1505"/>
    <mergeCell ref="N1516:N1517"/>
    <mergeCell ref="N1535:N1536"/>
    <mergeCell ref="N1594:N1595"/>
    <mergeCell ref="B1618:B1619"/>
    <mergeCell ref="C1618:C1619"/>
    <mergeCell ref="D1618:D1619"/>
    <mergeCell ref="E1618:E1619"/>
    <mergeCell ref="F1618:F1619"/>
    <mergeCell ref="G1618:G1619"/>
    <mergeCell ref="F1552:F1553"/>
    <mergeCell ref="G1552:G1553"/>
    <mergeCell ref="G1516:G1517"/>
    <mergeCell ref="D1552:D1553"/>
    <mergeCell ref="E1552:E1553"/>
    <mergeCell ref="D1483:D1484"/>
    <mergeCell ref="B1462:B1463"/>
    <mergeCell ref="C1462:C1463"/>
    <mergeCell ref="D1649:D1650"/>
    <mergeCell ref="B1550:S1550"/>
    <mergeCell ref="D1891:D1892"/>
    <mergeCell ref="E1891:E1892"/>
    <mergeCell ref="C1567:C1568"/>
    <mergeCell ref="D1567:D1568"/>
    <mergeCell ref="B1535:B1536"/>
    <mergeCell ref="C1535:C1536"/>
    <mergeCell ref="B1965:B1966"/>
    <mergeCell ref="C1965:C1966"/>
    <mergeCell ref="D1965:D1966"/>
    <mergeCell ref="B1925:B1926"/>
    <mergeCell ref="C1925:C1926"/>
    <mergeCell ref="D1925:D1926"/>
    <mergeCell ref="C1552:C1553"/>
    <mergeCell ref="L1552:L1553"/>
    <mergeCell ref="L1659:L1660"/>
    <mergeCell ref="B1565:S1565"/>
    <mergeCell ref="N1552:N1553"/>
    <mergeCell ref="N1567:N1568"/>
    <mergeCell ref="L1567:L1568"/>
    <mergeCell ref="L1858:L1859"/>
    <mergeCell ref="L1891:L1892"/>
    <mergeCell ref="L1909:L1910"/>
    <mergeCell ref="G1753:G1754"/>
    <mergeCell ref="B1786:S1786"/>
    <mergeCell ref="B1734:B1735"/>
    <mergeCell ref="C1734:C1735"/>
    <mergeCell ref="D1734:D1735"/>
    <mergeCell ref="E1734:E1735"/>
    <mergeCell ref="K1946:K1947"/>
    <mergeCell ref="K1958:K1959"/>
    <mergeCell ref="K1659:K1660"/>
    <mergeCell ref="K2312:K2313"/>
    <mergeCell ref="K2329:K2330"/>
    <mergeCell ref="N1659:N1660"/>
    <mergeCell ref="G1992:G1993"/>
    <mergeCell ref="B2007:S2007"/>
    <mergeCell ref="B2024:B2025"/>
    <mergeCell ref="E1567:E1568"/>
    <mergeCell ref="F1567:F1568"/>
    <mergeCell ref="G1567:G1568"/>
    <mergeCell ref="B1592:S1592"/>
    <mergeCell ref="B1583:S1583"/>
    <mergeCell ref="F1585:F1586"/>
    <mergeCell ref="F2078:F2079"/>
    <mergeCell ref="B1634:B1635"/>
    <mergeCell ref="C1634:C1635"/>
    <mergeCell ref="D1634:D1635"/>
    <mergeCell ref="E1634:E1635"/>
    <mergeCell ref="B1891:B1892"/>
    <mergeCell ref="C1891:C1892"/>
    <mergeCell ref="C2160:C2161"/>
    <mergeCell ref="B2169:S2169"/>
    <mergeCell ref="N2123:N2124"/>
    <mergeCell ref="F2123:F2124"/>
    <mergeCell ref="D2123:D2124"/>
    <mergeCell ref="B2227:B2228"/>
    <mergeCell ref="D2227:D2228"/>
    <mergeCell ref="B2293:S2293"/>
    <mergeCell ref="N2171:N2172"/>
    <mergeCell ref="N2193:N2194"/>
    <mergeCell ref="B1649:B1650"/>
    <mergeCell ref="C1649:C1650"/>
    <mergeCell ref="L1823:L1824"/>
    <mergeCell ref="N2378:N2379"/>
    <mergeCell ref="K2262:K2263"/>
    <mergeCell ref="B1992:B1993"/>
    <mergeCell ref="G2058:G2059"/>
    <mergeCell ref="E1925:E1926"/>
    <mergeCell ref="N2227:N2228"/>
    <mergeCell ref="F2227:F2228"/>
    <mergeCell ref="G2227:G2228"/>
    <mergeCell ref="B2076:S2076"/>
    <mergeCell ref="E2037:E2038"/>
    <mergeCell ref="N2078:N2079"/>
    <mergeCell ref="L2193:L2194"/>
    <mergeCell ref="L2227:L2228"/>
    <mergeCell ref="L2249:L2250"/>
    <mergeCell ref="L2262:L2263"/>
    <mergeCell ref="G1925:G1926"/>
    <mergeCell ref="N1925:N1926"/>
    <mergeCell ref="B1930:S1930"/>
    <mergeCell ref="N2249:N2250"/>
    <mergeCell ref="K2275:K2276"/>
    <mergeCell ref="K2295:K2296"/>
    <mergeCell ref="C2364:C2365"/>
    <mergeCell ref="D2364:D2365"/>
    <mergeCell ref="F2171:F2172"/>
    <mergeCell ref="L2378:L2379"/>
    <mergeCell ref="F1925:F1926"/>
    <mergeCell ref="B2171:B2172"/>
    <mergeCell ref="B1889:S1889"/>
    <mergeCell ref="F1891:F1892"/>
    <mergeCell ref="G1891:G1892"/>
    <mergeCell ref="K1891:K1892"/>
    <mergeCell ref="E2171:E2172"/>
    <mergeCell ref="E2295:E2296"/>
    <mergeCell ref="F2295:F2296"/>
    <mergeCell ref="G2295:G2296"/>
    <mergeCell ref="G2275:G2276"/>
    <mergeCell ref="L2295:L2296"/>
    <mergeCell ref="L2312:L2313"/>
    <mergeCell ref="L2329:L2330"/>
    <mergeCell ref="L2364:L2365"/>
    <mergeCell ref="F2329:F2330"/>
    <mergeCell ref="G2329:G2330"/>
    <mergeCell ref="B1907:S1907"/>
    <mergeCell ref="N1909:N1910"/>
    <mergeCell ref="D1909:D1910"/>
    <mergeCell ref="G1909:G1910"/>
    <mergeCell ref="F1909:F1910"/>
    <mergeCell ref="B1923:S1923"/>
    <mergeCell ref="B1909:B1910"/>
    <mergeCell ref="B2160:B2161"/>
    <mergeCell ref="N2275:N2276"/>
    <mergeCell ref="N2295:N2296"/>
    <mergeCell ref="K2087:K2088"/>
    <mergeCell ref="G1946:G1947"/>
    <mergeCell ref="K1909:K1910"/>
    <mergeCell ref="D2078:D2079"/>
    <mergeCell ref="E2078:E2079"/>
    <mergeCell ref="B2022:S2022"/>
    <mergeCell ref="N2009:N2010"/>
    <mergeCell ref="G2009:G2010"/>
    <mergeCell ref="F2058:F2059"/>
    <mergeCell ref="E2058:E2059"/>
    <mergeCell ref="C2058:C2059"/>
    <mergeCell ref="B2085:S2085"/>
    <mergeCell ref="C2078:C2079"/>
    <mergeCell ref="B2310:S2310"/>
    <mergeCell ref="B2327:S2327"/>
    <mergeCell ref="F2656:F2657"/>
    <mergeCell ref="C2584:C2585"/>
    <mergeCell ref="B2225:S2225"/>
    <mergeCell ref="N1685:N1686"/>
    <mergeCell ref="N1695:N1696"/>
    <mergeCell ref="N1719:N1720"/>
    <mergeCell ref="C2037:C2038"/>
    <mergeCell ref="D2037:D2038"/>
    <mergeCell ref="D2058:D2059"/>
    <mergeCell ref="B2087:B2088"/>
    <mergeCell ref="F2160:F2161"/>
    <mergeCell ref="K2037:K2038"/>
    <mergeCell ref="C2275:C2276"/>
    <mergeCell ref="E2329:E2330"/>
    <mergeCell ref="B2247:S2247"/>
    <mergeCell ref="N2058:N2059"/>
    <mergeCell ref="K2364:K2365"/>
    <mergeCell ref="K2378:K2379"/>
    <mergeCell ref="K2401:K2402"/>
    <mergeCell ref="G2193:G2194"/>
    <mergeCell ref="F2401:F2402"/>
    <mergeCell ref="G2401:G2402"/>
    <mergeCell ref="B2517:B2518"/>
    <mergeCell ref="L1932:L1933"/>
    <mergeCell ref="L1946:L1947"/>
    <mergeCell ref="L1958:L1959"/>
    <mergeCell ref="K1685:K1686"/>
    <mergeCell ref="D2171:D2172"/>
    <mergeCell ref="F3298:F3299"/>
    <mergeCell ref="B3252:B3253"/>
    <mergeCell ref="E3226:E3227"/>
    <mergeCell ref="C3376:C3377"/>
    <mergeCell ref="G3218:G3219"/>
    <mergeCell ref="D3262:D3263"/>
    <mergeCell ref="C3490:C3491"/>
    <mergeCell ref="D3490:D3491"/>
    <mergeCell ref="E3490:E3491"/>
    <mergeCell ref="E3262:E3263"/>
    <mergeCell ref="E3045:E3046"/>
    <mergeCell ref="F3045:F3046"/>
    <mergeCell ref="G3045:G3046"/>
    <mergeCell ref="D3252:D3253"/>
    <mergeCell ref="E3252:E3253"/>
    <mergeCell ref="F3252:F3253"/>
    <mergeCell ref="G3252:G3253"/>
    <mergeCell ref="B3055:B3056"/>
    <mergeCell ref="B3374:S3374"/>
    <mergeCell ref="E3355:E3356"/>
    <mergeCell ref="F3355:F3356"/>
    <mergeCell ref="C3321:C3322"/>
    <mergeCell ref="E3456:E3457"/>
    <mergeCell ref="F3456:F3457"/>
    <mergeCell ref="G3456:G3457"/>
    <mergeCell ref="B3262:B3263"/>
    <mergeCell ref="C3262:C3263"/>
    <mergeCell ref="B3298:B3299"/>
    <mergeCell ref="C3298:C3299"/>
    <mergeCell ref="D3218:D3219"/>
    <mergeCell ref="B3182:S3182"/>
    <mergeCell ref="G3355:G3356"/>
    <mergeCell ref="L1019:L1020"/>
    <mergeCell ref="L3422:L3423"/>
    <mergeCell ref="B3226:B3227"/>
    <mergeCell ref="C3226:C3227"/>
    <mergeCell ref="L3184:L3185"/>
    <mergeCell ref="L3218:L3219"/>
    <mergeCell ref="F3184:F3185"/>
    <mergeCell ref="B3285:S3285"/>
    <mergeCell ref="D3287:D3288"/>
    <mergeCell ref="E3287:E3288"/>
    <mergeCell ref="F3287:F3288"/>
    <mergeCell ref="G3287:G3288"/>
    <mergeCell ref="B3260:S3260"/>
    <mergeCell ref="B2564:S2564"/>
    <mergeCell ref="B2553:S2553"/>
    <mergeCell ref="B2555:B2556"/>
    <mergeCell ref="C2555:C2556"/>
    <mergeCell ref="G2539:G2540"/>
    <mergeCell ref="E2734:E2735"/>
    <mergeCell ref="F2734:F2735"/>
    <mergeCell ref="G2734:G2735"/>
    <mergeCell ref="B2598:S2598"/>
    <mergeCell ref="B2582:S2582"/>
    <mergeCell ref="G2555:G2556"/>
    <mergeCell ref="E2566:E2567"/>
    <mergeCell ref="F2566:F2567"/>
    <mergeCell ref="K1361:K1362"/>
    <mergeCell ref="K1567:K1568"/>
    <mergeCell ref="B1381:S1381"/>
    <mergeCell ref="N3409:N3410"/>
    <mergeCell ref="N3184:N3185"/>
    <mergeCell ref="N3218:N3219"/>
    <mergeCell ref="K827:K828"/>
    <mergeCell ref="K1695:K1696"/>
    <mergeCell ref="L1925:L1926"/>
    <mergeCell ref="E1483:E1484"/>
    <mergeCell ref="F1483:F1484"/>
    <mergeCell ref="F1504:F1505"/>
    <mergeCell ref="B1359:S1359"/>
    <mergeCell ref="B1567:B1568"/>
    <mergeCell ref="G1483:G1484"/>
    <mergeCell ref="B1552:B1553"/>
    <mergeCell ref="B3490:B3491"/>
    <mergeCell ref="N3262:N3263"/>
    <mergeCell ref="B2944:S2944"/>
    <mergeCell ref="K1038:K1039"/>
    <mergeCell ref="B1017:S1017"/>
    <mergeCell ref="E1085:E1086"/>
    <mergeCell ref="F1085:F1086"/>
    <mergeCell ref="G1085:G1086"/>
    <mergeCell ref="K3490:K3491"/>
    <mergeCell ref="N3388:N3389"/>
    <mergeCell ref="E2555:E2556"/>
    <mergeCell ref="N1788:N1789"/>
    <mergeCell ref="N1823:N1824"/>
    <mergeCell ref="N1858:N1859"/>
    <mergeCell ref="N1891:N1892"/>
    <mergeCell ref="L1685:L1686"/>
    <mergeCell ref="L1695:L1696"/>
    <mergeCell ref="L1719:L1720"/>
    <mergeCell ref="L1734:L1735"/>
    <mergeCell ref="L1753:L1754"/>
    <mergeCell ref="L1788:L1789"/>
    <mergeCell ref="B3287:B3288"/>
    <mergeCell ref="K3:K4"/>
    <mergeCell ref="K26:K27"/>
    <mergeCell ref="K42:K43"/>
    <mergeCell ref="K55:K56"/>
    <mergeCell ref="K77:K78"/>
    <mergeCell ref="K90:K91"/>
    <mergeCell ref="K113:K114"/>
    <mergeCell ref="K126:K127"/>
    <mergeCell ref="K147:K148"/>
    <mergeCell ref="K160:K161"/>
    <mergeCell ref="K181:K182"/>
    <mergeCell ref="K194:K195"/>
    <mergeCell ref="K215:K216"/>
    <mergeCell ref="K228:K229"/>
    <mergeCell ref="K250:K251"/>
    <mergeCell ref="K263:K264"/>
    <mergeCell ref="L503:L504"/>
    <mergeCell ref="L318:L319"/>
    <mergeCell ref="L331:L332"/>
    <mergeCell ref="L351:L352"/>
    <mergeCell ref="B192:S192"/>
    <mergeCell ref="B213:S213"/>
    <mergeCell ref="B77:B78"/>
    <mergeCell ref="C77:C78"/>
    <mergeCell ref="D77:D78"/>
    <mergeCell ref="E77:E78"/>
    <mergeCell ref="C263:C264"/>
    <mergeCell ref="D263:D264"/>
    <mergeCell ref="E263:E264"/>
    <mergeCell ref="E250:E251"/>
    <mergeCell ref="G126:G127"/>
    <mergeCell ref="E194:E195"/>
    <mergeCell ref="L4169:L4170"/>
    <mergeCell ref="G617:G618"/>
    <mergeCell ref="B558:B559"/>
    <mergeCell ref="C558:C559"/>
    <mergeCell ref="D558:D559"/>
    <mergeCell ref="E558:E559"/>
    <mergeCell ref="F558:F559"/>
    <mergeCell ref="G558:G559"/>
    <mergeCell ref="B1278:B1279"/>
    <mergeCell ref="K1278:K1279"/>
    <mergeCell ref="C967:C968"/>
    <mergeCell ref="E1263:E1264"/>
    <mergeCell ref="F1263:F1264"/>
    <mergeCell ref="G1263:G1264"/>
    <mergeCell ref="K985:K986"/>
    <mergeCell ref="C1223:C1224"/>
    <mergeCell ref="F1110:F1111"/>
    <mergeCell ref="G1110:G1111"/>
    <mergeCell ref="B1085:B1086"/>
    <mergeCell ref="K895:K896"/>
    <mergeCell ref="K4169:K4170"/>
    <mergeCell ref="C3409:C3410"/>
    <mergeCell ref="L3376:L3377"/>
    <mergeCell ref="L3388:L3389"/>
    <mergeCell ref="L3409:L3410"/>
    <mergeCell ref="F3376:F3377"/>
    <mergeCell ref="B3900:B3901"/>
    <mergeCell ref="E3218:E3219"/>
    <mergeCell ref="B2978:S2978"/>
    <mergeCell ref="L3920:L3921"/>
    <mergeCell ref="K1925:K1926"/>
    <mergeCell ref="N1753:N1754"/>
    <mergeCell ref="K1649:K1650"/>
    <mergeCell ref="L1649:L1650"/>
    <mergeCell ref="N1649:N1650"/>
    <mergeCell ref="E3838:E3839"/>
    <mergeCell ref="D1992:D1993"/>
    <mergeCell ref="E1992:E1993"/>
    <mergeCell ref="G1958:G1959"/>
    <mergeCell ref="K1965:K1966"/>
    <mergeCell ref="K1974:K1975"/>
    <mergeCell ref="F1965:F1966"/>
    <mergeCell ref="G2249:G2250"/>
    <mergeCell ref="F2249:F2250"/>
    <mergeCell ref="D2087:D2088"/>
    <mergeCell ref="L2600:L2601"/>
    <mergeCell ref="L2618:L2619"/>
    <mergeCell ref="E1965:E1966"/>
    <mergeCell ref="K2996:K2997"/>
    <mergeCell ref="K3026:K3027"/>
    <mergeCell ref="K3512:K3513"/>
    <mergeCell ref="K3733:K3734"/>
    <mergeCell ref="B3585:S3585"/>
    <mergeCell ref="B3693:S3693"/>
    <mergeCell ref="B3731:S3731"/>
    <mergeCell ref="B3766:S3766"/>
    <mergeCell ref="B3338:S3338"/>
    <mergeCell ref="B3440:S3440"/>
    <mergeCell ref="N3695:N3696"/>
    <mergeCell ref="B3497:S3497"/>
    <mergeCell ref="B3619:S3619"/>
    <mergeCell ref="N3226:N3227"/>
    <mergeCell ref="K3298:K3299"/>
    <mergeCell ref="K3321:K3322"/>
    <mergeCell ref="L1965:L1966"/>
    <mergeCell ref="L1974:L1975"/>
    <mergeCell ref="B1990:S1990"/>
    <mergeCell ref="N1958:N1959"/>
    <mergeCell ref="F1992:F1993"/>
    <mergeCell ref="N4003:N4004"/>
    <mergeCell ref="L2275:L2276"/>
    <mergeCell ref="E2249:E2250"/>
    <mergeCell ref="E2123:E2124"/>
    <mergeCell ref="N3920:N3921"/>
    <mergeCell ref="N3934:N3935"/>
    <mergeCell ref="F1734:F1735"/>
    <mergeCell ref="G1734:G1735"/>
    <mergeCell ref="B1753:B1754"/>
    <mergeCell ref="C1753:C1754"/>
    <mergeCell ref="B1788:B1789"/>
    <mergeCell ref="C1788:C1789"/>
    <mergeCell ref="D1788:D1789"/>
    <mergeCell ref="D1753:D1754"/>
    <mergeCell ref="F1788:F1789"/>
    <mergeCell ref="K3865:K3866"/>
    <mergeCell ref="L3470:L3471"/>
    <mergeCell ref="K3388:K3389"/>
    <mergeCell ref="L3442:L3443"/>
    <mergeCell ref="G3184:G3185"/>
    <mergeCell ref="N3788:N3789"/>
    <mergeCell ref="N3803:N3804"/>
    <mergeCell ref="N3865:N3866"/>
    <mergeCell ref="D3838:D3839"/>
    <mergeCell ref="K3376:K3377"/>
    <mergeCell ref="N3252:N3253"/>
    <mergeCell ref="N3287:N3288"/>
    <mergeCell ref="G3470:G3471"/>
    <mergeCell ref="N3340:N3341"/>
    <mergeCell ref="N3355:N3356"/>
    <mergeCell ref="K2837:K2838"/>
    <mergeCell ref="K2858:K2859"/>
    <mergeCell ref="K2875:K2876"/>
    <mergeCell ref="K2911:K2912"/>
    <mergeCell ref="B2629:S2629"/>
    <mergeCell ref="C2329:C2330"/>
    <mergeCell ref="D2329:D2330"/>
    <mergeCell ref="K3456:K3457"/>
    <mergeCell ref="K3470:K3471"/>
    <mergeCell ref="B3321:B3322"/>
    <mergeCell ref="F3499:F3500"/>
    <mergeCell ref="B3510:S3510"/>
    <mergeCell ref="B3531:S3531"/>
    <mergeCell ref="B4131:S4131"/>
    <mergeCell ref="K3010:K3011"/>
    <mergeCell ref="D3226:D3227"/>
    <mergeCell ref="B3218:B3219"/>
    <mergeCell ref="B3454:S3454"/>
    <mergeCell ref="B3468:S3468"/>
    <mergeCell ref="B3470:B3471"/>
    <mergeCell ref="C3470:C3471"/>
    <mergeCell ref="D3470:D3471"/>
    <mergeCell ref="K2946:K2947"/>
    <mergeCell ref="K2980:K2981"/>
    <mergeCell ref="B3838:B3839"/>
    <mergeCell ref="C3838:C3839"/>
    <mergeCell ref="N3900:N3901"/>
    <mergeCell ref="D3298:D3299"/>
    <mergeCell ref="E3298:E3299"/>
    <mergeCell ref="L4344:L4345"/>
    <mergeCell ref="D3376:D3377"/>
    <mergeCell ref="E3376:E3377"/>
    <mergeCell ref="N3298:N3299"/>
    <mergeCell ref="N3321:N3322"/>
    <mergeCell ref="K3340:K3341"/>
    <mergeCell ref="K3355:K3356"/>
    <mergeCell ref="B3319:S3319"/>
    <mergeCell ref="B3376:B3377"/>
    <mergeCell ref="K3442:K3443"/>
    <mergeCell ref="K3621:K3622"/>
    <mergeCell ref="L4073:L4074"/>
    <mergeCell ref="L4109:L4110"/>
    <mergeCell ref="L4133:L4134"/>
    <mergeCell ref="N3968:N3969"/>
    <mergeCell ref="K3768:K3769"/>
    <mergeCell ref="B3709:S3709"/>
    <mergeCell ref="N3733:N3734"/>
    <mergeCell ref="K3788:K3789"/>
    <mergeCell ref="K3803:K3804"/>
    <mergeCell ref="K3838:K3839"/>
    <mergeCell ref="L3838:L3839"/>
    <mergeCell ref="B4071:S4071"/>
    <mergeCell ref="F4038:F4039"/>
    <mergeCell ref="F3660:F3661"/>
    <mergeCell ref="F4133:F4134"/>
    <mergeCell ref="K4073:K4074"/>
    <mergeCell ref="K4109:K4110"/>
    <mergeCell ref="N3422:N3423"/>
    <mergeCell ref="N3442:N3443"/>
    <mergeCell ref="E3470:E3471"/>
    <mergeCell ref="F3470:F3471"/>
    <mergeCell ref="N4482:N4483"/>
    <mergeCell ref="E4344:E4345"/>
    <mergeCell ref="G4038:G4039"/>
    <mergeCell ref="B3968:B3969"/>
    <mergeCell ref="N4133:N4134"/>
    <mergeCell ref="N4169:N4170"/>
    <mergeCell ref="N4206:N4207"/>
    <mergeCell ref="N4218:N4219"/>
    <mergeCell ref="N4239:N4240"/>
    <mergeCell ref="K4447:K4448"/>
    <mergeCell ref="K4467:K4468"/>
    <mergeCell ref="K4482:K4483"/>
    <mergeCell ref="K3920:K3921"/>
    <mergeCell ref="K3934:K3935"/>
    <mergeCell ref="K3968:K3969"/>
    <mergeCell ref="K4003:K4004"/>
    <mergeCell ref="K4038:K4039"/>
    <mergeCell ref="K4344:K4345"/>
    <mergeCell ref="B4434:B4435"/>
    <mergeCell ref="K4379:K4380"/>
    <mergeCell ref="K4133:K4134"/>
    <mergeCell ref="L4379:L4380"/>
    <mergeCell ref="K4309:K4310"/>
    <mergeCell ref="K4364:K4365"/>
    <mergeCell ref="K4218:K4219"/>
    <mergeCell ref="K4239:K4240"/>
    <mergeCell ref="K4274:K4275"/>
    <mergeCell ref="L4482:L4483"/>
    <mergeCell ref="N4447:N4448"/>
    <mergeCell ref="N4073:N4074"/>
    <mergeCell ref="N4109:N4110"/>
    <mergeCell ref="L4309:L4310"/>
  </mergeCells>
  <conditionalFormatting sqref="C2024:C2025 C2032:C2034 C2015:C2021 C2167:C2168 C2027:C2028 C2030 C1243:C1260 C1 C89:C110 C249:C260 C262:C281 C296:C315 C350:C361 C41:C52 C112:C123 C180:C191 C214:C225 C317:C328 C1651:C1653 C1655:C2013 C76:C87 C125:C144 C146:C157 C159:C178 C193:C212 C227:C247 C283:C294 C330:C348 C363:C382 C1225:C1241 C4241:C1048576 C384:C410 C2145:C2163 C3:C39 C54:C74 C414:C444 T409 C412 C446:C1222 C1276:C1647 C2042:C2141 C2175:C2560 C3925:C4130 C4132:C4236 C2562:C3917">
    <cfRule type="containsText" dxfId="94" priority="119" operator="containsText" text="Consolidated Salary">
      <formula>NOT(ISERROR(SEARCH("Consolidated Salary",C1)))</formula>
    </cfRule>
    <cfRule type="containsText" dxfId="93" priority="120" operator="containsText" text="Total Overhead Cost">
      <formula>NOT(ISERROR(SEARCH("Total Overhead Cost",C1)))</formula>
    </cfRule>
  </conditionalFormatting>
  <conditionalFormatting sqref="C2022:C2023">
    <cfRule type="containsText" dxfId="92" priority="115" operator="containsText" text="Consolidated Salary">
      <formula>NOT(ISERROR(SEARCH("Consolidated Salary",C2022)))</formula>
    </cfRule>
    <cfRule type="containsText" dxfId="91" priority="116" operator="containsText" text="Total Overhead Cost">
      <formula>NOT(ISERROR(SEARCH("Total Overhead Cost",C2022)))</formula>
    </cfRule>
  </conditionalFormatting>
  <conditionalFormatting sqref="C2031">
    <cfRule type="containsText" dxfId="90" priority="113" operator="containsText" text="Consolidated Salary">
      <formula>NOT(ISERROR(SEARCH("Consolidated Salary",C2031)))</formula>
    </cfRule>
    <cfRule type="containsText" dxfId="89" priority="114" operator="containsText" text="Total Overhead Cost">
      <formula>NOT(ISERROR(SEARCH("Total Overhead Cost",C2031)))</formula>
    </cfRule>
  </conditionalFormatting>
  <conditionalFormatting sqref="C2037:C2040">
    <cfRule type="containsText" dxfId="88" priority="111" operator="containsText" text="Consolidated Salary">
      <formula>NOT(ISERROR(SEARCH("Consolidated Salary",C2037)))</formula>
    </cfRule>
    <cfRule type="containsText" dxfId="87" priority="112" operator="containsText" text="Total Overhead Cost">
      <formula>NOT(ISERROR(SEARCH("Total Overhead Cost",C2037)))</formula>
    </cfRule>
  </conditionalFormatting>
  <conditionalFormatting sqref="C2035:C2036">
    <cfRule type="containsText" dxfId="86" priority="109" operator="containsText" text="Consolidated Salary">
      <formula>NOT(ISERROR(SEARCH("Consolidated Salary",C2035)))</formula>
    </cfRule>
    <cfRule type="containsText" dxfId="85" priority="110" operator="containsText" text="Total Overhead Cost">
      <formula>NOT(ISERROR(SEARCH("Total Overhead Cost",C2035)))</formula>
    </cfRule>
  </conditionalFormatting>
  <conditionalFormatting sqref="C2041">
    <cfRule type="containsText" dxfId="84" priority="105" operator="containsText" text="Consolidated Salary">
      <formula>NOT(ISERROR(SEARCH("Consolidated Salary",C2041)))</formula>
    </cfRule>
    <cfRule type="containsText" dxfId="83" priority="106" operator="containsText" text="Total Overhead Cost">
      <formula>NOT(ISERROR(SEARCH("Total Overhead Cost",C2041)))</formula>
    </cfRule>
  </conditionalFormatting>
  <conditionalFormatting sqref="C2164">
    <cfRule type="containsText" dxfId="82" priority="101" operator="containsText" text="Consolidated Salary">
      <formula>NOT(ISERROR(SEARCH("Consolidated Salary",C2164)))</formula>
    </cfRule>
    <cfRule type="containsText" dxfId="81" priority="102" operator="containsText" text="Total Overhead Cost">
      <formula>NOT(ISERROR(SEARCH("Total Overhead Cost",C2164)))</formula>
    </cfRule>
  </conditionalFormatting>
  <conditionalFormatting sqref="C2165:C2166">
    <cfRule type="containsText" dxfId="80" priority="99" operator="containsText" text="Consolidated Salary">
      <formula>NOT(ISERROR(SEARCH("Consolidated Salary",C2165)))</formula>
    </cfRule>
    <cfRule type="containsText" dxfId="79" priority="100" operator="containsText" text="Total Overhead Cost">
      <formula>NOT(ISERROR(SEARCH("Total Overhead Cost",C2165)))</formula>
    </cfRule>
  </conditionalFormatting>
  <conditionalFormatting sqref="C4237:C4240">
    <cfRule type="containsText" dxfId="78" priority="91" operator="containsText" text="Consolidated Salary">
      <formula>NOT(ISERROR(SEARCH("Consolidated Salary",C4237)))</formula>
    </cfRule>
    <cfRule type="containsText" dxfId="77" priority="92" operator="containsText" text="Total Overhead Cost">
      <formula>NOT(ISERROR(SEARCH("Total Overhead Cost",C4237)))</formula>
    </cfRule>
  </conditionalFormatting>
  <conditionalFormatting sqref="C40">
    <cfRule type="containsText" dxfId="76" priority="87" operator="containsText" text="Consolidated Salary">
      <formula>NOT(ISERROR(SEARCH("Consolidated Salary",C40)))</formula>
    </cfRule>
    <cfRule type="containsText" dxfId="75" priority="88" operator="containsText" text="Total Overhead Cost">
      <formula>NOT(ISERROR(SEARCH("Total Overhead Cost",C40)))</formula>
    </cfRule>
  </conditionalFormatting>
  <conditionalFormatting sqref="C75">
    <cfRule type="containsText" dxfId="74" priority="85" operator="containsText" text="Consolidated Salary">
      <formula>NOT(ISERROR(SEARCH("Consolidated Salary",C75)))</formula>
    </cfRule>
    <cfRule type="containsText" dxfId="73" priority="86" operator="containsText" text="Total Overhead Cost">
      <formula>NOT(ISERROR(SEARCH("Total Overhead Cost",C75)))</formula>
    </cfRule>
  </conditionalFormatting>
  <conditionalFormatting sqref="C124">
    <cfRule type="containsText" dxfId="72" priority="83" operator="containsText" text="Consolidated Salary">
      <formula>NOT(ISERROR(SEARCH("Consolidated Salary",C124)))</formula>
    </cfRule>
    <cfRule type="containsText" dxfId="71" priority="84" operator="containsText" text="Total Overhead Cost">
      <formula>NOT(ISERROR(SEARCH("Total Overhead Cost",C124)))</formula>
    </cfRule>
  </conditionalFormatting>
  <conditionalFormatting sqref="C179">
    <cfRule type="containsText" dxfId="70" priority="81" operator="containsText" text="Consolidated Salary">
      <formula>NOT(ISERROR(SEARCH("Consolidated Salary",C179)))</formula>
    </cfRule>
    <cfRule type="containsText" dxfId="69" priority="82" operator="containsText" text="Total Overhead Cost">
      <formula>NOT(ISERROR(SEARCH("Total Overhead Cost",C179)))</formula>
    </cfRule>
  </conditionalFormatting>
  <conditionalFormatting sqref="C226">
    <cfRule type="containsText" dxfId="68" priority="79" operator="containsText" text="Consolidated Salary">
      <formula>NOT(ISERROR(SEARCH("Consolidated Salary",C226)))</formula>
    </cfRule>
    <cfRule type="containsText" dxfId="67" priority="80" operator="containsText" text="Total Overhead Cost">
      <formula>NOT(ISERROR(SEARCH("Total Overhead Cost",C226)))</formula>
    </cfRule>
  </conditionalFormatting>
  <conditionalFormatting sqref="C282">
    <cfRule type="containsText" dxfId="66" priority="77" operator="containsText" text="Consolidated Salary">
      <formula>NOT(ISERROR(SEARCH("Consolidated Salary",C282)))</formula>
    </cfRule>
    <cfRule type="containsText" dxfId="65" priority="78" operator="containsText" text="Total Overhead Cost">
      <formula>NOT(ISERROR(SEARCH("Total Overhead Cost",C282)))</formula>
    </cfRule>
  </conditionalFormatting>
  <conditionalFormatting sqref="C329">
    <cfRule type="containsText" dxfId="64" priority="75" operator="containsText" text="Consolidated Salary">
      <formula>NOT(ISERROR(SEARCH("Consolidated Salary",C329)))</formula>
    </cfRule>
    <cfRule type="containsText" dxfId="63" priority="76" operator="containsText" text="Total Overhead Cost">
      <formula>NOT(ISERROR(SEARCH("Total Overhead Cost",C329)))</formula>
    </cfRule>
  </conditionalFormatting>
  <conditionalFormatting sqref="C383">
    <cfRule type="containsText" dxfId="62" priority="73" operator="containsText" text="Consolidated Salary">
      <formula>NOT(ISERROR(SEARCH("Consolidated Salary",C383)))</formula>
    </cfRule>
    <cfRule type="containsText" dxfId="61" priority="74" operator="containsText" text="Total Overhead Cost">
      <formula>NOT(ISERROR(SEARCH("Total Overhead Cost",C383)))</formula>
    </cfRule>
  </conditionalFormatting>
  <conditionalFormatting sqref="C1242">
    <cfRule type="containsText" dxfId="60" priority="71" operator="containsText" text="Consolidated Salary">
      <formula>NOT(ISERROR(SEARCH("Consolidated Salary",C1242)))</formula>
    </cfRule>
    <cfRule type="containsText" dxfId="59" priority="72" operator="containsText" text="Total Overhead Cost">
      <formula>NOT(ISERROR(SEARCH("Total Overhead Cost",C1242)))</formula>
    </cfRule>
  </conditionalFormatting>
  <conditionalFormatting sqref="C2169:C2173">
    <cfRule type="containsText" dxfId="58" priority="69" operator="containsText" text="Consolidated Salary">
      <formula>NOT(ISERROR(SEARCH("Consolidated Salary",C2169)))</formula>
    </cfRule>
    <cfRule type="containsText" dxfId="57" priority="70" operator="containsText" text="Total Overhead Cost">
      <formula>NOT(ISERROR(SEARCH("Total Overhead Cost",C2169)))</formula>
    </cfRule>
  </conditionalFormatting>
  <conditionalFormatting sqref="C2174">
    <cfRule type="containsText" dxfId="56" priority="65" operator="containsText" text="Consolidated Salary">
      <formula>NOT(ISERROR(SEARCH("Consolidated Salary",C2174)))</formula>
    </cfRule>
    <cfRule type="containsText" dxfId="55" priority="66" operator="containsText" text="Total Overhead Cost">
      <formula>NOT(ISERROR(SEARCH("Total Overhead Cost",C2174)))</formula>
    </cfRule>
  </conditionalFormatting>
  <conditionalFormatting sqref="C3918:C3924">
    <cfRule type="containsText" dxfId="54" priority="63" operator="containsText" text="Consolidated Salary">
      <formula>NOT(ISERROR(SEARCH("Consolidated Salary",C3918)))</formula>
    </cfRule>
    <cfRule type="containsText" dxfId="53" priority="64" operator="containsText" text="Total Overhead Cost">
      <formula>NOT(ISERROR(SEARCH("Total Overhead Cost",C3918)))</formula>
    </cfRule>
  </conditionalFormatting>
  <conditionalFormatting sqref="C2561">
    <cfRule type="containsText" dxfId="52" priority="61" operator="containsText" text="Consolidated Salary">
      <formula>NOT(ISERROR(SEARCH("Consolidated Salary",C2561)))</formula>
    </cfRule>
    <cfRule type="containsText" dxfId="51" priority="62" operator="containsText" text="Total Overhead Cost">
      <formula>NOT(ISERROR(SEARCH("Total Overhead Cost",C2561)))</formula>
    </cfRule>
  </conditionalFormatting>
  <conditionalFormatting sqref="C2014">
    <cfRule type="containsText" dxfId="50" priority="59" operator="containsText" text="Consolidated Salary">
      <formula>NOT(ISERROR(SEARCH("Consolidated Salary",C2014)))</formula>
    </cfRule>
    <cfRule type="containsText" dxfId="49" priority="60" operator="containsText" text="Total Overhead Cost">
      <formula>NOT(ISERROR(SEARCH("Total Overhead Cost",C2014)))</formula>
    </cfRule>
  </conditionalFormatting>
  <conditionalFormatting sqref="C2026">
    <cfRule type="containsText" dxfId="48" priority="55" operator="containsText" text="Consolidated Salary">
      <formula>NOT(ISERROR(SEARCH("Consolidated Salary",C2026)))</formula>
    </cfRule>
    <cfRule type="containsText" dxfId="47" priority="56" operator="containsText" text="Total Overhead Cost">
      <formula>NOT(ISERROR(SEARCH("Total Overhead Cost",C2026)))</formula>
    </cfRule>
  </conditionalFormatting>
  <conditionalFormatting sqref="C2029">
    <cfRule type="containsText" dxfId="46" priority="53" operator="containsText" text="Consolidated Salary">
      <formula>NOT(ISERROR(SEARCH("Consolidated Salary",C2029)))</formula>
    </cfRule>
    <cfRule type="containsText" dxfId="45" priority="54" operator="containsText" text="Total Overhead Cost">
      <formula>NOT(ISERROR(SEARCH("Total Overhead Cost",C2029)))</formula>
    </cfRule>
  </conditionalFormatting>
  <conditionalFormatting sqref="C1262:C1264">
    <cfRule type="containsText" dxfId="44" priority="51" operator="containsText" text="Consolidated Salary">
      <formula>NOT(ISERROR(SEARCH("Consolidated Salary",C1262)))</formula>
    </cfRule>
    <cfRule type="containsText" dxfId="43" priority="52" operator="containsText" text="Total Overhead Cost">
      <formula>NOT(ISERROR(SEARCH("Total Overhead Cost",C1262)))</formula>
    </cfRule>
  </conditionalFormatting>
  <conditionalFormatting sqref="C1261">
    <cfRule type="containsText" dxfId="42" priority="49" operator="containsText" text="Consolidated Salary">
      <formula>NOT(ISERROR(SEARCH("Consolidated Salary",C1261)))</formula>
    </cfRule>
    <cfRule type="containsText" dxfId="41" priority="50" operator="containsText" text="Total Overhead Cost">
      <formula>NOT(ISERROR(SEARCH("Total Overhead Cost",C1261)))</formula>
    </cfRule>
  </conditionalFormatting>
  <conditionalFormatting sqref="C1266:C1275">
    <cfRule type="containsText" dxfId="40" priority="47" operator="containsText" text="Consolidated Salary">
      <formula>NOT(ISERROR(SEARCH("Consolidated Salary",C1266)))</formula>
    </cfRule>
    <cfRule type="containsText" dxfId="39" priority="48" operator="containsText" text="Total Overhead Cost">
      <formula>NOT(ISERROR(SEARCH("Total Overhead Cost",C1266)))</formula>
    </cfRule>
  </conditionalFormatting>
  <conditionalFormatting sqref="C1265">
    <cfRule type="containsText" dxfId="38" priority="45" operator="containsText" text="Consolidated Salary">
      <formula>NOT(ISERROR(SEARCH("Consolidated Salary",C1265)))</formula>
    </cfRule>
    <cfRule type="containsText" dxfId="37" priority="46" operator="containsText" text="Total Overhead Cost">
      <formula>NOT(ISERROR(SEARCH("Total Overhead Cost",C1265)))</formula>
    </cfRule>
  </conditionalFormatting>
  <conditionalFormatting sqref="C53">
    <cfRule type="containsText" dxfId="36" priority="41" operator="containsText" text="Consolidated Salary">
      <formula>NOT(ISERROR(SEARCH("Consolidated Salary",C53)))</formula>
    </cfRule>
    <cfRule type="containsText" dxfId="35" priority="42" operator="containsText" text="Total Overhead Cost">
      <formula>NOT(ISERROR(SEARCH("Total Overhead Cost",C53)))</formula>
    </cfRule>
  </conditionalFormatting>
  <conditionalFormatting sqref="C88">
    <cfRule type="containsText" dxfId="34" priority="39" operator="containsText" text="Consolidated Salary">
      <formula>NOT(ISERROR(SEARCH("Consolidated Salary",C88)))</formula>
    </cfRule>
    <cfRule type="containsText" dxfId="33" priority="40" operator="containsText" text="Total Overhead Cost">
      <formula>NOT(ISERROR(SEARCH("Total Overhead Cost",C88)))</formula>
    </cfRule>
  </conditionalFormatting>
  <conditionalFormatting sqref="C111">
    <cfRule type="containsText" dxfId="32" priority="37" operator="containsText" text="Consolidated Salary">
      <formula>NOT(ISERROR(SEARCH("Consolidated Salary",C111)))</formula>
    </cfRule>
    <cfRule type="containsText" dxfId="31" priority="38" operator="containsText" text="Total Overhead Cost">
      <formula>NOT(ISERROR(SEARCH("Total Overhead Cost",C111)))</formula>
    </cfRule>
  </conditionalFormatting>
  <conditionalFormatting sqref="C145">
    <cfRule type="containsText" dxfId="30" priority="35" operator="containsText" text="Consolidated Salary">
      <formula>NOT(ISERROR(SEARCH("Consolidated Salary",C145)))</formula>
    </cfRule>
    <cfRule type="containsText" dxfId="29" priority="36" operator="containsText" text="Total Overhead Cost">
      <formula>NOT(ISERROR(SEARCH("Total Overhead Cost",C145)))</formula>
    </cfRule>
  </conditionalFormatting>
  <conditionalFormatting sqref="C158">
    <cfRule type="containsText" dxfId="28" priority="33" operator="containsText" text="Consolidated Salary">
      <formula>NOT(ISERROR(SEARCH("Consolidated Salary",C158)))</formula>
    </cfRule>
    <cfRule type="containsText" dxfId="27" priority="34" operator="containsText" text="Total Overhead Cost">
      <formula>NOT(ISERROR(SEARCH("Total Overhead Cost",C158)))</formula>
    </cfRule>
  </conditionalFormatting>
  <conditionalFormatting sqref="C192">
    <cfRule type="containsText" dxfId="26" priority="31" operator="containsText" text="Consolidated Salary">
      <formula>NOT(ISERROR(SEARCH("Consolidated Salary",C192)))</formula>
    </cfRule>
    <cfRule type="containsText" dxfId="25" priority="32" operator="containsText" text="Total Overhead Cost">
      <formula>NOT(ISERROR(SEARCH("Total Overhead Cost",C192)))</formula>
    </cfRule>
  </conditionalFormatting>
  <conditionalFormatting sqref="C213">
    <cfRule type="containsText" dxfId="24" priority="29" operator="containsText" text="Consolidated Salary">
      <formula>NOT(ISERROR(SEARCH("Consolidated Salary",C213)))</formula>
    </cfRule>
    <cfRule type="containsText" dxfId="23" priority="30" operator="containsText" text="Total Overhead Cost">
      <formula>NOT(ISERROR(SEARCH("Total Overhead Cost",C213)))</formula>
    </cfRule>
  </conditionalFormatting>
  <conditionalFormatting sqref="C248">
    <cfRule type="containsText" dxfId="22" priority="27" operator="containsText" text="Consolidated Salary">
      <formula>NOT(ISERROR(SEARCH("Consolidated Salary",C248)))</formula>
    </cfRule>
    <cfRule type="containsText" dxfId="21" priority="28" operator="containsText" text="Total Overhead Cost">
      <formula>NOT(ISERROR(SEARCH("Total Overhead Cost",C248)))</formula>
    </cfRule>
  </conditionalFormatting>
  <conditionalFormatting sqref="C261">
    <cfRule type="containsText" dxfId="20" priority="25" operator="containsText" text="Consolidated Salary">
      <formula>NOT(ISERROR(SEARCH("Consolidated Salary",C261)))</formula>
    </cfRule>
    <cfRule type="containsText" dxfId="19" priority="26" operator="containsText" text="Total Overhead Cost">
      <formula>NOT(ISERROR(SEARCH("Total Overhead Cost",C261)))</formula>
    </cfRule>
  </conditionalFormatting>
  <conditionalFormatting sqref="C295">
    <cfRule type="containsText" dxfId="18" priority="23" operator="containsText" text="Consolidated Salary">
      <formula>NOT(ISERROR(SEARCH("Consolidated Salary",C295)))</formula>
    </cfRule>
    <cfRule type="containsText" dxfId="17" priority="24" operator="containsText" text="Total Overhead Cost">
      <formula>NOT(ISERROR(SEARCH("Total Overhead Cost",C295)))</formula>
    </cfRule>
  </conditionalFormatting>
  <conditionalFormatting sqref="C316">
    <cfRule type="containsText" dxfId="16" priority="21" operator="containsText" text="Consolidated Salary">
      <formula>NOT(ISERROR(SEARCH("Consolidated Salary",C316)))</formula>
    </cfRule>
    <cfRule type="containsText" dxfId="15" priority="22" operator="containsText" text="Total Overhead Cost">
      <formula>NOT(ISERROR(SEARCH("Total Overhead Cost",C316)))</formula>
    </cfRule>
  </conditionalFormatting>
  <conditionalFormatting sqref="C349">
    <cfRule type="containsText" dxfId="14" priority="19" operator="containsText" text="Consolidated Salary">
      <formula>NOT(ISERROR(SEARCH("Consolidated Salary",C349)))</formula>
    </cfRule>
    <cfRule type="containsText" dxfId="13" priority="20" operator="containsText" text="Total Overhead Cost">
      <formula>NOT(ISERROR(SEARCH("Total Overhead Cost",C349)))</formula>
    </cfRule>
  </conditionalFormatting>
  <conditionalFormatting sqref="C362">
    <cfRule type="containsText" dxfId="12" priority="17" operator="containsText" text="Consolidated Salary">
      <formula>NOT(ISERROR(SEARCH("Consolidated Salary",C362)))</formula>
    </cfRule>
    <cfRule type="containsText" dxfId="11" priority="18" operator="containsText" text="Total Overhead Cost">
      <formula>NOT(ISERROR(SEARCH("Total Overhead Cost",C362)))</formula>
    </cfRule>
  </conditionalFormatting>
  <conditionalFormatting sqref="C1648:C1650">
    <cfRule type="containsText" dxfId="10" priority="15" operator="containsText" text="Consolidated Salary">
      <formula>NOT(ISERROR(SEARCH("Consolidated Salary",C1648)))</formula>
    </cfRule>
    <cfRule type="containsText" dxfId="9" priority="16" operator="containsText" text="Total Overhead Cost">
      <formula>NOT(ISERROR(SEARCH("Total Overhead Cost",C1648)))</formula>
    </cfRule>
  </conditionalFormatting>
  <conditionalFormatting sqref="C1654">
    <cfRule type="containsText" dxfId="8" priority="13" operator="containsText" text="Consolidated Salary">
      <formula>NOT(ISERROR(SEARCH("Consolidated Salary",C1654)))</formula>
    </cfRule>
    <cfRule type="containsText" dxfId="7" priority="14" operator="containsText" text="Total Overhead Cost">
      <formula>NOT(ISERROR(SEARCH("Total Overhead Cost",C1654)))</formula>
    </cfRule>
  </conditionalFormatting>
  <conditionalFormatting sqref="C1223">
    <cfRule type="containsText" dxfId="6" priority="5" operator="containsText" text="Consolidated Salary">
      <formula>NOT(ISERROR(SEARCH("Consolidated Salary",C1223)))</formula>
    </cfRule>
    <cfRule type="containsText" dxfId="5" priority="6" operator="containsText" text="Total Overhead Cost">
      <formula>NOT(ISERROR(SEARCH("Total Overhead Cost",C1223)))</formula>
    </cfRule>
  </conditionalFormatting>
  <conditionalFormatting sqref="T2081">
    <cfRule type="containsText" dxfId="4" priority="1" operator="containsText" text="Consolidated Salary">
      <formula>NOT(ISERROR(SEARCH("Consolidated Salary",T2081)))</formula>
    </cfRule>
    <cfRule type="containsText" dxfId="3" priority="2" operator="containsText" text="Total Overhead Cost">
      <formula>NOT(ISERROR(SEARCH("Total Overhead Cost",T2081)))</formula>
    </cfRule>
  </conditionalFormatting>
  <printOptions horizontalCentered="1"/>
  <pageMargins left="0.51181102362204722" right="0.51181102362204722" top="0.75" bottom="1.1805555555555556" header="0.41319444444444442" footer="0.31496062992125984"/>
  <pageSetup paperSize="9" scale="85" firstPageNumber="17" fitToHeight="0" orientation="landscape" useFirstPageNumber="1" r:id="rId1"/>
  <headerFooter>
    <oddHeader>&amp;C&amp;"Candara,Bold"YOBE STATE GOVERNMENT OF NIGERIA 
THIRD QUATER BUDGET PERFORMANCE 2020</oddHeader>
    <oddFooter>&amp;CPage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83"/>
  <sheetViews>
    <sheetView showGridLines="0" topLeftCell="C127" workbookViewId="0">
      <selection activeCell="P136" sqref="P136"/>
    </sheetView>
  </sheetViews>
  <sheetFormatPr defaultColWidth="9.140625" defaultRowHeight="12.75" x14ac:dyDescent="0.2"/>
  <cols>
    <col min="1" max="1" width="13.7109375" style="23" bestFit="1" customWidth="1"/>
    <col min="2" max="2" width="42.7109375" style="19" bestFit="1" customWidth="1"/>
    <col min="3" max="3" width="18.42578125" style="15" customWidth="1"/>
    <col min="4" max="4" width="10.5703125" style="19" hidden="1" customWidth="1"/>
    <col min="5" max="5" width="18.42578125" style="19" bestFit="1" customWidth="1"/>
    <col min="6" max="16384" width="9.140625" style="19"/>
  </cols>
  <sheetData>
    <row r="1" spans="1:4" x14ac:dyDescent="0.2">
      <c r="A1" s="411" t="s">
        <v>1396</v>
      </c>
      <c r="B1" s="411"/>
      <c r="C1" s="411"/>
    </row>
    <row r="2" spans="1:4" s="30" customFormat="1" ht="39" customHeight="1" x14ac:dyDescent="0.25">
      <c r="A2" s="412" t="s">
        <v>275</v>
      </c>
      <c r="B2" s="412" t="s">
        <v>938</v>
      </c>
      <c r="C2" s="334" t="s">
        <v>1798</v>
      </c>
    </row>
    <row r="3" spans="1:4" s="30" customFormat="1" x14ac:dyDescent="0.25">
      <c r="A3" s="413"/>
      <c r="B3" s="413"/>
      <c r="C3" s="333" t="s">
        <v>939</v>
      </c>
    </row>
    <row r="4" spans="1:4" x14ac:dyDescent="0.2">
      <c r="A4" s="243" t="s">
        <v>367</v>
      </c>
      <c r="B4" s="217" t="s">
        <v>818</v>
      </c>
      <c r="C4" s="244">
        <v>2517747600</v>
      </c>
      <c r="D4" s="19" t="s">
        <v>1052</v>
      </c>
    </row>
    <row r="5" spans="1:4" x14ac:dyDescent="0.2">
      <c r="A5" s="243" t="s">
        <v>374</v>
      </c>
      <c r="B5" s="217" t="s">
        <v>881</v>
      </c>
      <c r="C5" s="244">
        <v>400000000</v>
      </c>
      <c r="D5" s="19" t="s">
        <v>1052</v>
      </c>
    </row>
    <row r="6" spans="1:4" x14ac:dyDescent="0.2">
      <c r="A6" s="248" t="s">
        <v>403</v>
      </c>
      <c r="B6" s="217" t="s">
        <v>882</v>
      </c>
      <c r="C6" s="244">
        <v>3000000</v>
      </c>
      <c r="D6" s="19" t="s">
        <v>1052</v>
      </c>
    </row>
    <row r="7" spans="1:4" x14ac:dyDescent="0.2">
      <c r="A7" s="248" t="s">
        <v>404</v>
      </c>
      <c r="B7" s="217" t="s">
        <v>883</v>
      </c>
      <c r="C7" s="244">
        <v>0</v>
      </c>
      <c r="D7" s="19" t="s">
        <v>1052</v>
      </c>
    </row>
    <row r="8" spans="1:4" x14ac:dyDescent="0.2">
      <c r="A8" s="248" t="s">
        <v>405</v>
      </c>
      <c r="B8" s="217" t="s">
        <v>884</v>
      </c>
      <c r="C8" s="244">
        <v>3000000</v>
      </c>
      <c r="D8" s="19" t="s">
        <v>1052</v>
      </c>
    </row>
    <row r="9" spans="1:4" x14ac:dyDescent="0.2">
      <c r="A9" s="248" t="s">
        <v>406</v>
      </c>
      <c r="B9" s="217" t="s">
        <v>885</v>
      </c>
      <c r="C9" s="244">
        <v>3000000</v>
      </c>
      <c r="D9" s="19" t="s">
        <v>1052</v>
      </c>
    </row>
    <row r="10" spans="1:4" x14ac:dyDescent="0.2">
      <c r="A10" s="248" t="s">
        <v>407</v>
      </c>
      <c r="B10" s="217" t="s">
        <v>886</v>
      </c>
      <c r="C10" s="244">
        <v>3000000</v>
      </c>
      <c r="D10" s="19" t="s">
        <v>1052</v>
      </c>
    </row>
    <row r="11" spans="1:4" x14ac:dyDescent="0.2">
      <c r="A11" s="248" t="s">
        <v>408</v>
      </c>
      <c r="B11" s="217" t="s">
        <v>887</v>
      </c>
      <c r="C11" s="244">
        <v>3000000</v>
      </c>
      <c r="D11" s="19" t="s">
        <v>1052</v>
      </c>
    </row>
    <row r="12" spans="1:4" x14ac:dyDescent="0.2">
      <c r="A12" s="248" t="s">
        <v>409</v>
      </c>
      <c r="B12" s="217" t="s">
        <v>888</v>
      </c>
      <c r="C12" s="244">
        <v>3000000</v>
      </c>
      <c r="D12" s="19" t="s">
        <v>1052</v>
      </c>
    </row>
    <row r="13" spans="1:4" x14ac:dyDescent="0.2">
      <c r="A13" s="248" t="s">
        <v>410</v>
      </c>
      <c r="B13" s="217" t="s">
        <v>889</v>
      </c>
      <c r="C13" s="244">
        <v>3000000</v>
      </c>
      <c r="D13" s="19" t="s">
        <v>1052</v>
      </c>
    </row>
    <row r="14" spans="1:4" x14ac:dyDescent="0.2">
      <c r="A14" s="248" t="s">
        <v>411</v>
      </c>
      <c r="B14" s="217" t="s">
        <v>890</v>
      </c>
      <c r="C14" s="244">
        <v>3000000</v>
      </c>
      <c r="D14" s="19" t="s">
        <v>1052</v>
      </c>
    </row>
    <row r="15" spans="1:4" x14ac:dyDescent="0.2">
      <c r="A15" s="248" t="s">
        <v>412</v>
      </c>
      <c r="B15" s="217" t="s">
        <v>891</v>
      </c>
      <c r="C15" s="244">
        <v>3000000</v>
      </c>
      <c r="D15" s="19" t="s">
        <v>1052</v>
      </c>
    </row>
    <row r="16" spans="1:4" x14ac:dyDescent="0.2">
      <c r="A16" s="248" t="s">
        <v>413</v>
      </c>
      <c r="B16" s="217" t="s">
        <v>892</v>
      </c>
      <c r="C16" s="244">
        <v>3000000</v>
      </c>
      <c r="D16" s="19" t="s">
        <v>1052</v>
      </c>
    </row>
    <row r="17" spans="1:4" x14ac:dyDescent="0.2">
      <c r="A17" s="248" t="s">
        <v>414</v>
      </c>
      <c r="B17" s="217" t="s">
        <v>893</v>
      </c>
      <c r="C17" s="244">
        <v>3000000</v>
      </c>
      <c r="D17" s="19" t="s">
        <v>1052</v>
      </c>
    </row>
    <row r="18" spans="1:4" x14ac:dyDescent="0.2">
      <c r="A18" s="248" t="s">
        <v>1328</v>
      </c>
      <c r="B18" s="325" t="s">
        <v>1350</v>
      </c>
      <c r="C18" s="244">
        <v>3000000</v>
      </c>
      <c r="D18" s="19" t="s">
        <v>1052</v>
      </c>
    </row>
    <row r="19" spans="1:4" x14ac:dyDescent="0.2">
      <c r="A19" s="248" t="s">
        <v>1329</v>
      </c>
      <c r="B19" s="325" t="s">
        <v>1351</v>
      </c>
      <c r="C19" s="244">
        <v>3000000</v>
      </c>
      <c r="D19" s="19" t="s">
        <v>1052</v>
      </c>
    </row>
    <row r="20" spans="1:4" x14ac:dyDescent="0.2">
      <c r="A20" s="248" t="s">
        <v>1330</v>
      </c>
      <c r="B20" s="325" t="s">
        <v>1352</v>
      </c>
      <c r="C20" s="244">
        <v>3000000</v>
      </c>
      <c r="D20" s="19" t="s">
        <v>1052</v>
      </c>
    </row>
    <row r="21" spans="1:4" x14ac:dyDescent="0.2">
      <c r="A21" s="248" t="s">
        <v>1331</v>
      </c>
      <c r="B21" s="325" t="s">
        <v>1353</v>
      </c>
      <c r="C21" s="244">
        <v>3000000</v>
      </c>
      <c r="D21" s="19" t="s">
        <v>1052</v>
      </c>
    </row>
    <row r="22" spans="1:4" x14ac:dyDescent="0.2">
      <c r="A22" s="248" t="s">
        <v>1332</v>
      </c>
      <c r="B22" s="325" t="s">
        <v>1354</v>
      </c>
      <c r="C22" s="244">
        <v>3000000</v>
      </c>
      <c r="D22" s="19" t="s">
        <v>1052</v>
      </c>
    </row>
    <row r="23" spans="1:4" x14ac:dyDescent="0.2">
      <c r="A23" s="248" t="s">
        <v>1333</v>
      </c>
      <c r="B23" s="325" t="s">
        <v>1355</v>
      </c>
      <c r="C23" s="244">
        <v>3000000</v>
      </c>
      <c r="D23" s="19" t="s">
        <v>1052</v>
      </c>
    </row>
    <row r="24" spans="1:4" x14ac:dyDescent="0.2">
      <c r="A24" s="248" t="s">
        <v>1334</v>
      </c>
      <c r="B24" s="325" t="s">
        <v>1356</v>
      </c>
      <c r="C24" s="244">
        <v>3000000</v>
      </c>
      <c r="D24" s="19" t="s">
        <v>1052</v>
      </c>
    </row>
    <row r="25" spans="1:4" x14ac:dyDescent="0.2">
      <c r="A25" s="248" t="s">
        <v>1335</v>
      </c>
      <c r="B25" s="325" t="s">
        <v>1357</v>
      </c>
      <c r="C25" s="244">
        <v>3000000</v>
      </c>
      <c r="D25" s="19" t="s">
        <v>1052</v>
      </c>
    </row>
    <row r="26" spans="1:4" x14ac:dyDescent="0.2">
      <c r="A26" s="248" t="s">
        <v>1336</v>
      </c>
      <c r="B26" s="325" t="s">
        <v>1358</v>
      </c>
      <c r="C26" s="244">
        <v>3000000</v>
      </c>
      <c r="D26" s="19" t="s">
        <v>1052</v>
      </c>
    </row>
    <row r="27" spans="1:4" x14ac:dyDescent="0.2">
      <c r="A27" s="326" t="s">
        <v>416</v>
      </c>
      <c r="B27" s="217" t="s">
        <v>921</v>
      </c>
      <c r="C27" s="244">
        <v>562000000</v>
      </c>
      <c r="D27" s="19" t="s">
        <v>1052</v>
      </c>
    </row>
    <row r="28" spans="1:4" x14ac:dyDescent="0.2">
      <c r="A28" s="326" t="s">
        <v>418</v>
      </c>
      <c r="B28" s="217" t="s">
        <v>894</v>
      </c>
      <c r="C28" s="244">
        <v>154688056.55000001</v>
      </c>
      <c r="D28" s="19" t="s">
        <v>1052</v>
      </c>
    </row>
    <row r="29" spans="1:4" x14ac:dyDescent="0.2">
      <c r="A29" s="243" t="s">
        <v>380</v>
      </c>
      <c r="B29" s="217" t="s">
        <v>931</v>
      </c>
      <c r="C29" s="244">
        <v>5077555560</v>
      </c>
      <c r="D29" s="19" t="s">
        <v>1052</v>
      </c>
    </row>
    <row r="30" spans="1:4" x14ac:dyDescent="0.2">
      <c r="A30" s="326" t="s">
        <v>700</v>
      </c>
      <c r="B30" s="217" t="s">
        <v>820</v>
      </c>
      <c r="C30" s="244">
        <v>600000</v>
      </c>
      <c r="D30" s="19" t="s">
        <v>1052</v>
      </c>
    </row>
    <row r="31" spans="1:4" x14ac:dyDescent="0.2">
      <c r="A31" s="326" t="s">
        <v>701</v>
      </c>
      <c r="B31" s="217" t="s">
        <v>821</v>
      </c>
      <c r="C31" s="244">
        <v>300000</v>
      </c>
      <c r="D31" s="19" t="s">
        <v>1052</v>
      </c>
    </row>
    <row r="32" spans="1:4" x14ac:dyDescent="0.2">
      <c r="A32" s="326" t="s">
        <v>702</v>
      </c>
      <c r="B32" s="217" t="s">
        <v>822</v>
      </c>
      <c r="C32" s="244">
        <v>120000</v>
      </c>
      <c r="D32" s="19" t="s">
        <v>1052</v>
      </c>
    </row>
    <row r="33" spans="1:4" x14ac:dyDescent="0.2">
      <c r="A33" s="326" t="s">
        <v>703</v>
      </c>
      <c r="B33" s="217" t="s">
        <v>823</v>
      </c>
      <c r="C33" s="244">
        <v>300000</v>
      </c>
      <c r="D33" s="19" t="s">
        <v>1052</v>
      </c>
    </row>
    <row r="34" spans="1:4" x14ac:dyDescent="0.2">
      <c r="A34" s="326" t="s">
        <v>382</v>
      </c>
      <c r="B34" s="217" t="s">
        <v>824</v>
      </c>
      <c r="C34" s="244">
        <v>4800000</v>
      </c>
      <c r="D34" s="19" t="s">
        <v>1052</v>
      </c>
    </row>
    <row r="35" spans="1:4" x14ac:dyDescent="0.2">
      <c r="A35" s="326" t="s">
        <v>383</v>
      </c>
      <c r="B35" s="217" t="s">
        <v>825</v>
      </c>
      <c r="C35" s="244">
        <v>6612000</v>
      </c>
      <c r="D35" s="19" t="s">
        <v>1052</v>
      </c>
    </row>
    <row r="36" spans="1:4" x14ac:dyDescent="0.2">
      <c r="A36" s="326" t="s">
        <v>384</v>
      </c>
      <c r="B36" s="217" t="s">
        <v>826</v>
      </c>
      <c r="C36" s="244">
        <v>21600000</v>
      </c>
      <c r="D36" s="19" t="s">
        <v>1052</v>
      </c>
    </row>
    <row r="37" spans="1:4" x14ac:dyDescent="0.2">
      <c r="A37" s="326" t="s">
        <v>385</v>
      </c>
      <c r="B37" s="217" t="s">
        <v>827</v>
      </c>
      <c r="C37" s="244">
        <v>2400000</v>
      </c>
      <c r="D37" s="19" t="s">
        <v>1052</v>
      </c>
    </row>
    <row r="38" spans="1:4" x14ac:dyDescent="0.2">
      <c r="A38" s="335" t="s">
        <v>704</v>
      </c>
      <c r="B38" s="251" t="s">
        <v>203</v>
      </c>
      <c r="C38" s="250">
        <v>68705000</v>
      </c>
      <c r="D38" s="19" t="s">
        <v>1052</v>
      </c>
    </row>
    <row r="39" spans="1:4" x14ac:dyDescent="0.2">
      <c r="A39" s="326" t="s">
        <v>705</v>
      </c>
      <c r="B39" s="217" t="s">
        <v>828</v>
      </c>
      <c r="C39" s="244">
        <v>28732780</v>
      </c>
      <c r="D39" s="19" t="s">
        <v>1052</v>
      </c>
    </row>
    <row r="40" spans="1:4" x14ac:dyDescent="0.2">
      <c r="A40" s="326" t="s">
        <v>346</v>
      </c>
      <c r="B40" s="217" t="s">
        <v>829</v>
      </c>
      <c r="C40" s="244">
        <v>545564840</v>
      </c>
      <c r="D40" s="19" t="s">
        <v>1052</v>
      </c>
    </row>
    <row r="41" spans="1:4" x14ac:dyDescent="0.2">
      <c r="A41" s="243" t="s">
        <v>709</v>
      </c>
      <c r="B41" s="217" t="s">
        <v>895</v>
      </c>
      <c r="C41" s="244">
        <v>3344705248</v>
      </c>
      <c r="D41" s="19" t="s">
        <v>1052</v>
      </c>
    </row>
    <row r="42" spans="1:4" x14ac:dyDescent="0.2">
      <c r="A42" s="243" t="s">
        <v>322</v>
      </c>
      <c r="B42" s="217" t="s">
        <v>896</v>
      </c>
      <c r="C42" s="244">
        <v>122479820</v>
      </c>
      <c r="D42" s="19" t="s">
        <v>1052</v>
      </c>
    </row>
    <row r="43" spans="1:4" x14ac:dyDescent="0.2">
      <c r="A43" s="243" t="s">
        <v>315</v>
      </c>
      <c r="B43" s="217" t="s">
        <v>1402</v>
      </c>
      <c r="C43" s="244">
        <v>687476130</v>
      </c>
      <c r="D43" s="19" t="s">
        <v>1052</v>
      </c>
    </row>
    <row r="44" spans="1:4" x14ac:dyDescent="0.2">
      <c r="A44" s="243" t="s">
        <v>318</v>
      </c>
      <c r="B44" s="217" t="s">
        <v>922</v>
      </c>
      <c r="C44" s="244">
        <v>244639260</v>
      </c>
      <c r="D44" s="19" t="s">
        <v>1052</v>
      </c>
    </row>
    <row r="45" spans="1:4" x14ac:dyDescent="0.2">
      <c r="A45" s="243" t="s">
        <v>317</v>
      </c>
      <c r="B45" s="217" t="s">
        <v>923</v>
      </c>
      <c r="C45" s="244">
        <v>219907840</v>
      </c>
      <c r="D45" s="19" t="s">
        <v>1052</v>
      </c>
    </row>
    <row r="46" spans="1:4" x14ac:dyDescent="0.2">
      <c r="A46" s="326" t="s">
        <v>530</v>
      </c>
      <c r="B46" s="217" t="s">
        <v>830</v>
      </c>
      <c r="C46" s="244">
        <v>102772360</v>
      </c>
      <c r="D46" s="19" t="s">
        <v>1052</v>
      </c>
    </row>
    <row r="47" spans="1:4" x14ac:dyDescent="0.2">
      <c r="A47" s="243" t="s">
        <v>465</v>
      </c>
      <c r="B47" s="217" t="s">
        <v>831</v>
      </c>
      <c r="C47" s="244">
        <v>86443520</v>
      </c>
      <c r="D47" s="19" t="s">
        <v>1052</v>
      </c>
    </row>
    <row r="48" spans="1:4" x14ac:dyDescent="0.2">
      <c r="A48" s="243" t="s">
        <v>30</v>
      </c>
      <c r="B48" s="217" t="s">
        <v>832</v>
      </c>
      <c r="C48" s="244">
        <v>256362340</v>
      </c>
      <c r="D48" s="19" t="s">
        <v>1052</v>
      </c>
    </row>
    <row r="49" spans="1:4" x14ac:dyDescent="0.2">
      <c r="A49" s="243" t="s">
        <v>390</v>
      </c>
      <c r="B49" s="217" t="s">
        <v>924</v>
      </c>
      <c r="C49" s="244">
        <v>1665576160</v>
      </c>
      <c r="D49" s="19" t="s">
        <v>1052</v>
      </c>
    </row>
    <row r="50" spans="1:4" x14ac:dyDescent="0.2">
      <c r="A50" s="243" t="s">
        <v>541</v>
      </c>
      <c r="B50" s="217" t="s">
        <v>925</v>
      </c>
      <c r="C50" s="244">
        <v>169364760</v>
      </c>
      <c r="D50" s="19" t="s">
        <v>1052</v>
      </c>
    </row>
    <row r="51" spans="1:4" x14ac:dyDescent="0.2">
      <c r="A51" s="327" t="s">
        <v>348</v>
      </c>
      <c r="B51" s="217" t="s">
        <v>833</v>
      </c>
      <c r="C51" s="244">
        <v>133035220</v>
      </c>
      <c r="D51" s="19" t="s">
        <v>1052</v>
      </c>
    </row>
    <row r="52" spans="1:4" x14ac:dyDescent="0.2">
      <c r="A52" s="326" t="s">
        <v>424</v>
      </c>
      <c r="B52" s="217" t="s">
        <v>834</v>
      </c>
      <c r="C52" s="244">
        <v>119382000</v>
      </c>
      <c r="D52" s="19" t="s">
        <v>1052</v>
      </c>
    </row>
    <row r="53" spans="1:4" x14ac:dyDescent="0.2">
      <c r="A53" s="326" t="s">
        <v>425</v>
      </c>
      <c r="B53" s="217" t="s">
        <v>835</v>
      </c>
      <c r="C53" s="244">
        <v>98640780</v>
      </c>
      <c r="D53" s="19" t="s">
        <v>1052</v>
      </c>
    </row>
    <row r="54" spans="1:4" x14ac:dyDescent="0.2">
      <c r="A54" s="243" t="s">
        <v>432</v>
      </c>
      <c r="B54" s="217" t="s">
        <v>934</v>
      </c>
      <c r="C54" s="244">
        <v>114156490</v>
      </c>
      <c r="D54" s="19" t="s">
        <v>1052</v>
      </c>
    </row>
    <row r="55" spans="1:4" x14ac:dyDescent="0.2">
      <c r="A55" s="326" t="s">
        <v>1345</v>
      </c>
      <c r="B55" s="217" t="s">
        <v>1704</v>
      </c>
      <c r="C55" s="244">
        <v>223591438</v>
      </c>
      <c r="D55" s="19" t="s">
        <v>1052</v>
      </c>
    </row>
    <row r="56" spans="1:4" x14ac:dyDescent="0.2">
      <c r="A56" s="326" t="s">
        <v>1707</v>
      </c>
      <c r="B56" s="217" t="s">
        <v>819</v>
      </c>
      <c r="C56" s="244">
        <v>260500000</v>
      </c>
      <c r="D56" s="19" t="s">
        <v>1052</v>
      </c>
    </row>
    <row r="57" spans="1:4" x14ac:dyDescent="0.2">
      <c r="A57" s="243" t="s">
        <v>328</v>
      </c>
      <c r="B57" s="217" t="s">
        <v>897</v>
      </c>
      <c r="C57" s="244">
        <v>615796850</v>
      </c>
      <c r="D57" s="19" t="s">
        <v>1052</v>
      </c>
    </row>
    <row r="58" spans="1:4" x14ac:dyDescent="0.2">
      <c r="A58" s="243" t="s">
        <v>435</v>
      </c>
      <c r="B58" s="217" t="s">
        <v>836</v>
      </c>
      <c r="C58" s="244">
        <v>61620000</v>
      </c>
      <c r="D58" s="19" t="s">
        <v>1052</v>
      </c>
    </row>
    <row r="59" spans="1:4" x14ac:dyDescent="0.2">
      <c r="A59" s="243" t="s">
        <v>339</v>
      </c>
      <c r="B59" s="217" t="s">
        <v>898</v>
      </c>
      <c r="C59" s="244">
        <v>3029763200</v>
      </c>
      <c r="D59" s="19" t="s">
        <v>1050</v>
      </c>
    </row>
    <row r="60" spans="1:4" x14ac:dyDescent="0.2">
      <c r="A60" s="326" t="s">
        <v>387</v>
      </c>
      <c r="B60" s="217" t="s">
        <v>837</v>
      </c>
      <c r="C60" s="244">
        <v>70600000</v>
      </c>
      <c r="D60" s="19" t="s">
        <v>1050</v>
      </c>
    </row>
    <row r="61" spans="1:4" x14ac:dyDescent="0.2">
      <c r="A61" s="326" t="s">
        <v>438</v>
      </c>
      <c r="B61" s="217" t="s">
        <v>838</v>
      </c>
      <c r="C61" s="244">
        <v>117250000</v>
      </c>
      <c r="D61" s="19" t="s">
        <v>1050</v>
      </c>
    </row>
    <row r="62" spans="1:4" x14ac:dyDescent="0.2">
      <c r="A62" s="328" t="s">
        <v>345</v>
      </c>
      <c r="B62" s="291" t="s">
        <v>936</v>
      </c>
      <c r="C62" s="244">
        <v>590000000</v>
      </c>
      <c r="D62" s="19" t="s">
        <v>1050</v>
      </c>
    </row>
    <row r="63" spans="1:4" x14ac:dyDescent="0.2">
      <c r="A63" s="326" t="s">
        <v>236</v>
      </c>
      <c r="B63" s="217" t="s">
        <v>1686</v>
      </c>
      <c r="C63" s="244">
        <v>472905340</v>
      </c>
      <c r="D63" s="19" t="s">
        <v>1050</v>
      </c>
    </row>
    <row r="64" spans="1:4" x14ac:dyDescent="0.2">
      <c r="A64" s="326" t="s">
        <v>565</v>
      </c>
      <c r="B64" s="217" t="s">
        <v>839</v>
      </c>
      <c r="C64" s="244">
        <v>22100000</v>
      </c>
      <c r="D64" s="19" t="s">
        <v>1050</v>
      </c>
    </row>
    <row r="65" spans="1:4" x14ac:dyDescent="0.2">
      <c r="A65" s="326" t="s">
        <v>566</v>
      </c>
      <c r="B65" s="217" t="s">
        <v>899</v>
      </c>
      <c r="C65" s="244">
        <v>946557250</v>
      </c>
      <c r="D65" s="19" t="s">
        <v>1052</v>
      </c>
    </row>
    <row r="66" spans="1:4" x14ac:dyDescent="0.2">
      <c r="A66" s="326" t="s">
        <v>798</v>
      </c>
      <c r="B66" s="217" t="s">
        <v>840</v>
      </c>
      <c r="C66" s="244">
        <v>11298796228</v>
      </c>
      <c r="D66" s="19" t="s">
        <v>1052</v>
      </c>
    </row>
    <row r="67" spans="1:4" x14ac:dyDescent="0.2">
      <c r="A67" s="326" t="s">
        <v>797</v>
      </c>
      <c r="B67" s="217" t="s">
        <v>841</v>
      </c>
      <c r="C67" s="244">
        <v>1549000000</v>
      </c>
      <c r="D67" s="19" t="s">
        <v>1052</v>
      </c>
    </row>
    <row r="68" spans="1:4" x14ac:dyDescent="0.2">
      <c r="A68" s="326" t="s">
        <v>802</v>
      </c>
      <c r="B68" s="217" t="s">
        <v>842</v>
      </c>
      <c r="C68" s="244">
        <v>300000</v>
      </c>
      <c r="D68" s="19" t="s">
        <v>1052</v>
      </c>
    </row>
    <row r="69" spans="1:4" x14ac:dyDescent="0.2">
      <c r="A69" s="326" t="s">
        <v>800</v>
      </c>
      <c r="B69" s="217" t="s">
        <v>926</v>
      </c>
      <c r="C69" s="244">
        <v>300000</v>
      </c>
      <c r="D69" s="19" t="s">
        <v>1052</v>
      </c>
    </row>
    <row r="70" spans="1:4" x14ac:dyDescent="0.2">
      <c r="A70" s="326" t="s">
        <v>799</v>
      </c>
      <c r="B70" s="217" t="s">
        <v>928</v>
      </c>
      <c r="C70" s="244">
        <v>25820000</v>
      </c>
      <c r="D70" s="19" t="s">
        <v>1052</v>
      </c>
    </row>
    <row r="71" spans="1:4" x14ac:dyDescent="0.2">
      <c r="A71" s="326" t="s">
        <v>801</v>
      </c>
      <c r="B71" s="217" t="s">
        <v>843</v>
      </c>
      <c r="C71" s="244">
        <v>300000</v>
      </c>
      <c r="D71" s="19" t="s">
        <v>1052</v>
      </c>
    </row>
    <row r="72" spans="1:4" x14ac:dyDescent="0.2">
      <c r="A72" s="326" t="s">
        <v>573</v>
      </c>
      <c r="B72" s="217" t="s">
        <v>927</v>
      </c>
      <c r="C72" s="244">
        <v>290113580</v>
      </c>
      <c r="D72" s="19" t="s">
        <v>1052</v>
      </c>
    </row>
    <row r="73" spans="1:4" x14ac:dyDescent="0.2">
      <c r="A73" s="245" t="s">
        <v>49</v>
      </c>
      <c r="B73" s="251" t="s">
        <v>1403</v>
      </c>
      <c r="C73" s="250">
        <v>4401475220</v>
      </c>
      <c r="D73" s="19" t="s">
        <v>1409</v>
      </c>
    </row>
    <row r="74" spans="1:4" x14ac:dyDescent="0.2">
      <c r="A74" s="326" t="s">
        <v>590</v>
      </c>
      <c r="B74" s="217" t="s">
        <v>937</v>
      </c>
      <c r="C74" s="244">
        <v>0</v>
      </c>
      <c r="D74" s="19" t="s">
        <v>1409</v>
      </c>
    </row>
    <row r="75" spans="1:4" x14ac:dyDescent="0.2">
      <c r="A75" s="243" t="s">
        <v>447</v>
      </c>
      <c r="B75" s="217" t="s">
        <v>844</v>
      </c>
      <c r="C75" s="244">
        <v>64678000</v>
      </c>
      <c r="D75" s="19" t="s">
        <v>1409</v>
      </c>
    </row>
    <row r="76" spans="1:4" x14ac:dyDescent="0.2">
      <c r="A76" s="243" t="s">
        <v>427</v>
      </c>
      <c r="B76" s="217" t="s">
        <v>845</v>
      </c>
      <c r="C76" s="244">
        <v>42422590</v>
      </c>
      <c r="D76" s="19" t="s">
        <v>1409</v>
      </c>
    </row>
    <row r="77" spans="1:4" x14ac:dyDescent="0.2">
      <c r="A77" s="243" t="s">
        <v>57</v>
      </c>
      <c r="B77" s="217" t="s">
        <v>846</v>
      </c>
      <c r="C77" s="244">
        <v>24121110</v>
      </c>
      <c r="D77" s="19" t="s">
        <v>1409</v>
      </c>
    </row>
    <row r="78" spans="1:4" x14ac:dyDescent="0.2">
      <c r="A78" s="329" t="s">
        <v>1376</v>
      </c>
      <c r="B78" s="330" t="s">
        <v>1377</v>
      </c>
      <c r="C78" s="244">
        <v>113129000</v>
      </c>
      <c r="D78" s="19" t="s">
        <v>1409</v>
      </c>
    </row>
    <row r="79" spans="1:4" x14ac:dyDescent="0.2">
      <c r="A79" s="290" t="s">
        <v>1338</v>
      </c>
      <c r="B79" s="217" t="s">
        <v>1404</v>
      </c>
      <c r="C79" s="244">
        <v>6724591438</v>
      </c>
      <c r="D79" s="19" t="s">
        <v>1410</v>
      </c>
    </row>
    <row r="80" spans="1:4" x14ac:dyDescent="0.2">
      <c r="A80" s="326" t="s">
        <v>1708</v>
      </c>
      <c r="B80" s="217" t="s">
        <v>847</v>
      </c>
      <c r="C80" s="244">
        <v>1079560900</v>
      </c>
      <c r="D80" s="19" t="s">
        <v>1410</v>
      </c>
    </row>
    <row r="81" spans="1:4" x14ac:dyDescent="0.2">
      <c r="A81" s="243" t="s">
        <v>0</v>
      </c>
      <c r="B81" s="331" t="s">
        <v>1405</v>
      </c>
      <c r="C81" s="244">
        <v>7520681010</v>
      </c>
      <c r="D81" s="19" t="s">
        <v>1410</v>
      </c>
    </row>
    <row r="82" spans="1:4" ht="12.75" customHeight="1" x14ac:dyDescent="0.2">
      <c r="A82" s="243" t="s">
        <v>395</v>
      </c>
      <c r="B82" s="217" t="s">
        <v>902</v>
      </c>
      <c r="C82" s="244">
        <v>360299600</v>
      </c>
      <c r="D82" s="19" t="s">
        <v>1052</v>
      </c>
    </row>
    <row r="83" spans="1:4" x14ac:dyDescent="0.2">
      <c r="A83" s="326" t="s">
        <v>398</v>
      </c>
      <c r="B83" s="217" t="s">
        <v>848</v>
      </c>
      <c r="C83" s="244">
        <v>1500000</v>
      </c>
      <c r="D83" s="19" t="s">
        <v>1052</v>
      </c>
    </row>
    <row r="84" spans="1:4" x14ac:dyDescent="0.2">
      <c r="A84" s="326" t="s">
        <v>399</v>
      </c>
      <c r="B84" s="217" t="s">
        <v>849</v>
      </c>
      <c r="C84" s="244">
        <v>1800000</v>
      </c>
      <c r="D84" s="19" t="s">
        <v>1052</v>
      </c>
    </row>
    <row r="85" spans="1:4" x14ac:dyDescent="0.2">
      <c r="A85" s="326" t="s">
        <v>400</v>
      </c>
      <c r="B85" s="217" t="s">
        <v>850</v>
      </c>
      <c r="C85" s="244">
        <v>6000000</v>
      </c>
      <c r="D85" s="19" t="s">
        <v>1052</v>
      </c>
    </row>
    <row r="86" spans="1:4" x14ac:dyDescent="0.2">
      <c r="A86" s="326" t="s">
        <v>402</v>
      </c>
      <c r="B86" s="217" t="s">
        <v>903</v>
      </c>
      <c r="C86" s="244">
        <v>81000000</v>
      </c>
      <c r="D86" s="19" t="s">
        <v>1052</v>
      </c>
    </row>
    <row r="87" spans="1:4" x14ac:dyDescent="0.2">
      <c r="A87" s="243" t="s">
        <v>224</v>
      </c>
      <c r="B87" s="217" t="s">
        <v>851</v>
      </c>
      <c r="C87" s="244">
        <v>191683190</v>
      </c>
      <c r="D87" s="19" t="s">
        <v>1052</v>
      </c>
    </row>
    <row r="88" spans="1:4" x14ac:dyDescent="0.2">
      <c r="A88" s="243" t="s">
        <v>58</v>
      </c>
      <c r="B88" s="217" t="s">
        <v>1406</v>
      </c>
      <c r="C88" s="244">
        <v>1186314300</v>
      </c>
      <c r="D88" s="19" t="s">
        <v>1049</v>
      </c>
    </row>
    <row r="89" spans="1:4" x14ac:dyDescent="0.2">
      <c r="A89" s="243" t="s">
        <v>64</v>
      </c>
      <c r="B89" s="217" t="s">
        <v>852</v>
      </c>
      <c r="C89" s="244">
        <v>688552330</v>
      </c>
      <c r="D89" s="19" t="s">
        <v>1049</v>
      </c>
    </row>
    <row r="90" spans="1:4" x14ac:dyDescent="0.2">
      <c r="A90" s="243" t="s">
        <v>69</v>
      </c>
      <c r="B90" s="217" t="s">
        <v>935</v>
      </c>
      <c r="C90" s="244">
        <v>397429750</v>
      </c>
      <c r="D90" s="19" t="s">
        <v>1049</v>
      </c>
    </row>
    <row r="91" spans="1:4" x14ac:dyDescent="0.2">
      <c r="A91" s="243" t="s">
        <v>42</v>
      </c>
      <c r="B91" s="217" t="s">
        <v>1361</v>
      </c>
      <c r="C91" s="244">
        <v>133591438</v>
      </c>
      <c r="D91" s="19" t="s">
        <v>1410</v>
      </c>
    </row>
    <row r="92" spans="1:4" x14ac:dyDescent="0.2">
      <c r="A92" s="326" t="s">
        <v>599</v>
      </c>
      <c r="B92" s="217" t="s">
        <v>853</v>
      </c>
      <c r="C92" s="244">
        <v>8056096550</v>
      </c>
      <c r="D92" s="19" t="s">
        <v>1410</v>
      </c>
    </row>
    <row r="93" spans="1:4" x14ac:dyDescent="0.2">
      <c r="A93" s="326" t="s">
        <v>1347</v>
      </c>
      <c r="B93" s="217" t="s">
        <v>1360</v>
      </c>
      <c r="C93" s="244">
        <v>669092860</v>
      </c>
      <c r="D93" s="19" t="s">
        <v>1410</v>
      </c>
    </row>
    <row r="94" spans="1:4" x14ac:dyDescent="0.2">
      <c r="A94" s="243" t="s">
        <v>258</v>
      </c>
      <c r="B94" s="217" t="s">
        <v>854</v>
      </c>
      <c r="C94" s="244">
        <v>329938190</v>
      </c>
      <c r="D94" s="19" t="s">
        <v>1411</v>
      </c>
    </row>
    <row r="95" spans="1:4" x14ac:dyDescent="0.2">
      <c r="A95" s="243" t="s">
        <v>264</v>
      </c>
      <c r="B95" s="217" t="s">
        <v>906</v>
      </c>
      <c r="C95" s="244">
        <v>348436000</v>
      </c>
      <c r="D95" s="19" t="s">
        <v>1411</v>
      </c>
    </row>
    <row r="96" spans="1:4" x14ac:dyDescent="0.2">
      <c r="A96" s="243" t="s">
        <v>262</v>
      </c>
      <c r="B96" s="217" t="s">
        <v>907</v>
      </c>
      <c r="C96" s="244">
        <v>51700000</v>
      </c>
      <c r="D96" s="19" t="s">
        <v>1411</v>
      </c>
    </row>
    <row r="97" spans="1:4" x14ac:dyDescent="0.2">
      <c r="A97" s="243" t="s">
        <v>471</v>
      </c>
      <c r="B97" s="217" t="s">
        <v>855</v>
      </c>
      <c r="C97" s="244">
        <v>1200000</v>
      </c>
      <c r="D97" s="19" t="s">
        <v>1411</v>
      </c>
    </row>
    <row r="98" spans="1:4" x14ac:dyDescent="0.2">
      <c r="A98" s="243" t="s">
        <v>472</v>
      </c>
      <c r="B98" s="217" t="s">
        <v>856</v>
      </c>
      <c r="C98" s="244">
        <v>1800000</v>
      </c>
      <c r="D98" s="19" t="s">
        <v>1411</v>
      </c>
    </row>
    <row r="99" spans="1:4" x14ac:dyDescent="0.2">
      <c r="A99" s="243" t="s">
        <v>473</v>
      </c>
      <c r="B99" s="217" t="s">
        <v>857</v>
      </c>
      <c r="C99" s="244">
        <v>480000</v>
      </c>
      <c r="D99" s="19" t="s">
        <v>1411</v>
      </c>
    </row>
    <row r="100" spans="1:4" x14ac:dyDescent="0.2">
      <c r="A100" s="243" t="s">
        <v>272</v>
      </c>
      <c r="B100" s="217" t="s">
        <v>908</v>
      </c>
      <c r="C100" s="244">
        <v>1220932330</v>
      </c>
      <c r="D100" s="19" t="s">
        <v>1411</v>
      </c>
    </row>
    <row r="101" spans="1:4" x14ac:dyDescent="0.2">
      <c r="A101" s="326" t="s">
        <v>273</v>
      </c>
      <c r="B101" s="217" t="s">
        <v>909</v>
      </c>
      <c r="C101" s="244">
        <v>79400000</v>
      </c>
      <c r="D101" s="19" t="s">
        <v>1411</v>
      </c>
    </row>
    <row r="102" spans="1:4" x14ac:dyDescent="0.2">
      <c r="A102" s="243" t="s">
        <v>274</v>
      </c>
      <c r="B102" s="217" t="s">
        <v>858</v>
      </c>
      <c r="C102" s="244">
        <v>309127020</v>
      </c>
      <c r="D102" s="19" t="s">
        <v>1411</v>
      </c>
    </row>
    <row r="103" spans="1:4" x14ac:dyDescent="0.2">
      <c r="A103" s="243" t="s">
        <v>254</v>
      </c>
      <c r="B103" s="217" t="s">
        <v>910</v>
      </c>
      <c r="C103" s="244">
        <v>740193400</v>
      </c>
      <c r="D103" s="19" t="s">
        <v>1411</v>
      </c>
    </row>
    <row r="104" spans="1:4" x14ac:dyDescent="0.2">
      <c r="A104" s="243" t="s">
        <v>296</v>
      </c>
      <c r="B104" s="217" t="s">
        <v>1407</v>
      </c>
      <c r="C104" s="244">
        <v>583258730</v>
      </c>
      <c r="D104" s="19" t="s">
        <v>1412</v>
      </c>
    </row>
    <row r="105" spans="1:4" x14ac:dyDescent="0.2">
      <c r="A105" s="243" t="s">
        <v>300</v>
      </c>
      <c r="B105" s="217" t="s">
        <v>859</v>
      </c>
      <c r="C105" s="244">
        <v>184425650</v>
      </c>
      <c r="D105" s="19" t="s">
        <v>1412</v>
      </c>
    </row>
    <row r="106" spans="1:4" x14ac:dyDescent="0.2">
      <c r="A106" s="243" t="s">
        <v>301</v>
      </c>
      <c r="B106" s="217" t="s">
        <v>860</v>
      </c>
      <c r="C106" s="244">
        <v>272525000</v>
      </c>
      <c r="D106" s="19" t="s">
        <v>1412</v>
      </c>
    </row>
    <row r="107" spans="1:4" x14ac:dyDescent="0.2">
      <c r="A107" s="326" t="s">
        <v>706</v>
      </c>
      <c r="B107" s="217" t="s">
        <v>299</v>
      </c>
      <c r="C107" s="244">
        <v>600000</v>
      </c>
      <c r="D107" s="19" t="s">
        <v>1412</v>
      </c>
    </row>
    <row r="108" spans="1:4" x14ac:dyDescent="0.2">
      <c r="A108" s="245" t="s">
        <v>291</v>
      </c>
      <c r="B108" s="251" t="s">
        <v>912</v>
      </c>
      <c r="C108" s="250">
        <v>242298540</v>
      </c>
      <c r="D108" s="19" t="s">
        <v>1412</v>
      </c>
    </row>
    <row r="109" spans="1:4" x14ac:dyDescent="0.2">
      <c r="A109" s="243" t="s">
        <v>70</v>
      </c>
      <c r="B109" s="217" t="s">
        <v>913</v>
      </c>
      <c r="C109" s="244">
        <v>4935577165</v>
      </c>
      <c r="D109" s="19" t="s">
        <v>1047</v>
      </c>
    </row>
    <row r="110" spans="1:4" x14ac:dyDescent="0.2">
      <c r="A110" s="243" t="s">
        <v>478</v>
      </c>
      <c r="B110" s="217" t="s">
        <v>861</v>
      </c>
      <c r="C110" s="244">
        <v>300000</v>
      </c>
      <c r="D110" s="19" t="s">
        <v>1047</v>
      </c>
    </row>
    <row r="111" spans="1:4" x14ac:dyDescent="0.2">
      <c r="A111" s="243" t="s">
        <v>302</v>
      </c>
      <c r="B111" s="217" t="s">
        <v>480</v>
      </c>
      <c r="C111" s="244">
        <v>2806000000</v>
      </c>
      <c r="D111" s="19" t="s">
        <v>1047</v>
      </c>
    </row>
    <row r="112" spans="1:4" x14ac:dyDescent="0.2">
      <c r="A112" s="243" t="s">
        <v>90</v>
      </c>
      <c r="B112" s="217" t="s">
        <v>863</v>
      </c>
      <c r="C112" s="244">
        <v>141330210</v>
      </c>
      <c r="D112" s="19" t="s">
        <v>1047</v>
      </c>
    </row>
    <row r="113" spans="1:4" x14ac:dyDescent="0.2">
      <c r="A113" s="243" t="s">
        <v>78</v>
      </c>
      <c r="B113" s="217" t="s">
        <v>864</v>
      </c>
      <c r="C113" s="244">
        <v>368707470</v>
      </c>
      <c r="D113" s="19" t="s">
        <v>1047</v>
      </c>
    </row>
    <row r="114" spans="1:4" x14ac:dyDescent="0.2">
      <c r="A114" s="243" t="s">
        <v>487</v>
      </c>
      <c r="B114" s="217" t="s">
        <v>867</v>
      </c>
      <c r="C114" s="244">
        <v>900000</v>
      </c>
      <c r="D114" s="19" t="s">
        <v>1047</v>
      </c>
    </row>
    <row r="115" spans="1:4" x14ac:dyDescent="0.2">
      <c r="A115" s="243" t="s">
        <v>88</v>
      </c>
      <c r="B115" s="217" t="s">
        <v>868</v>
      </c>
      <c r="C115" s="244">
        <v>191305040</v>
      </c>
      <c r="D115" s="19" t="s">
        <v>1047</v>
      </c>
    </row>
    <row r="116" spans="1:4" x14ac:dyDescent="0.2">
      <c r="A116" s="243" t="s">
        <v>101</v>
      </c>
      <c r="B116" s="217" t="s">
        <v>869</v>
      </c>
      <c r="C116" s="244">
        <v>2980865286.0799999</v>
      </c>
      <c r="D116" s="19" t="s">
        <v>1047</v>
      </c>
    </row>
    <row r="117" spans="1:4" x14ac:dyDescent="0.2">
      <c r="A117" s="326" t="s">
        <v>237</v>
      </c>
      <c r="B117" s="217" t="s">
        <v>870</v>
      </c>
      <c r="C117" s="244">
        <v>1692128430</v>
      </c>
      <c r="D117" s="19" t="s">
        <v>1047</v>
      </c>
    </row>
    <row r="118" spans="1:4" x14ac:dyDescent="0.2">
      <c r="A118" s="243" t="s">
        <v>84</v>
      </c>
      <c r="B118" s="217" t="s">
        <v>871</v>
      </c>
      <c r="C118" s="244">
        <v>506776875.31999999</v>
      </c>
      <c r="D118" s="19" t="s">
        <v>1047</v>
      </c>
    </row>
    <row r="119" spans="1:4" x14ac:dyDescent="0.2">
      <c r="A119" s="243" t="s">
        <v>486</v>
      </c>
      <c r="B119" s="217" t="s">
        <v>872</v>
      </c>
      <c r="C119" s="244">
        <v>1800000</v>
      </c>
      <c r="D119" s="19" t="s">
        <v>1047</v>
      </c>
    </row>
    <row r="120" spans="1:4" x14ac:dyDescent="0.2">
      <c r="A120" s="248" t="s">
        <v>1684</v>
      </c>
      <c r="B120" s="217" t="s">
        <v>1359</v>
      </c>
      <c r="C120" s="244">
        <v>371091438</v>
      </c>
      <c r="D120" s="19" t="s">
        <v>1047</v>
      </c>
    </row>
    <row r="121" spans="1:4" x14ac:dyDescent="0.2">
      <c r="A121" s="326" t="s">
        <v>1697</v>
      </c>
      <c r="B121" s="217" t="s">
        <v>862</v>
      </c>
      <c r="C121" s="244">
        <v>1200000</v>
      </c>
      <c r="D121" s="19" t="s">
        <v>1047</v>
      </c>
    </row>
    <row r="122" spans="1:4" x14ac:dyDescent="0.2">
      <c r="A122" s="326" t="s">
        <v>1703</v>
      </c>
      <c r="B122" s="217" t="s">
        <v>865</v>
      </c>
      <c r="C122" s="244">
        <v>526425340</v>
      </c>
      <c r="D122" s="19" t="s">
        <v>1047</v>
      </c>
    </row>
    <row r="123" spans="1:4" x14ac:dyDescent="0.2">
      <c r="A123" s="326" t="s">
        <v>1702</v>
      </c>
      <c r="B123" s="217" t="s">
        <v>866</v>
      </c>
      <c r="C123" s="244">
        <v>3232685650</v>
      </c>
      <c r="D123" s="19" t="s">
        <v>1047</v>
      </c>
    </row>
    <row r="124" spans="1:4" x14ac:dyDescent="0.2">
      <c r="A124" s="326" t="s">
        <v>1698</v>
      </c>
      <c r="B124" s="217" t="s">
        <v>914</v>
      </c>
      <c r="C124" s="244">
        <v>1555918830</v>
      </c>
      <c r="D124" s="19" t="s">
        <v>1047</v>
      </c>
    </row>
    <row r="125" spans="1:4" x14ac:dyDescent="0.2">
      <c r="A125" s="326" t="s">
        <v>1699</v>
      </c>
      <c r="B125" s="217" t="s">
        <v>873</v>
      </c>
      <c r="C125" s="244">
        <v>1052538069.9999999</v>
      </c>
      <c r="D125" s="19" t="s">
        <v>1047</v>
      </c>
    </row>
    <row r="126" spans="1:4" x14ac:dyDescent="0.2">
      <c r="A126" s="326" t="s">
        <v>1700</v>
      </c>
      <c r="B126" s="217" t="s">
        <v>915</v>
      </c>
      <c r="C126" s="244">
        <v>679853140</v>
      </c>
      <c r="D126" s="19" t="s">
        <v>1047</v>
      </c>
    </row>
    <row r="127" spans="1:4" x14ac:dyDescent="0.2">
      <c r="A127" s="326" t="s">
        <v>1701</v>
      </c>
      <c r="B127" s="217" t="s">
        <v>916</v>
      </c>
      <c r="C127" s="244">
        <v>815587170</v>
      </c>
      <c r="D127" s="19" t="s">
        <v>1047</v>
      </c>
    </row>
    <row r="128" spans="1:4" x14ac:dyDescent="0.2">
      <c r="A128" s="243" t="s">
        <v>105</v>
      </c>
      <c r="B128" s="217" t="s">
        <v>917</v>
      </c>
      <c r="C128" s="244">
        <v>4299133000</v>
      </c>
      <c r="D128" s="19" t="s">
        <v>1048</v>
      </c>
    </row>
    <row r="129" spans="1:4" x14ac:dyDescent="0.2">
      <c r="A129" s="243" t="s">
        <v>110</v>
      </c>
      <c r="B129" s="332" t="s">
        <v>874</v>
      </c>
      <c r="C129" s="244">
        <v>600000</v>
      </c>
      <c r="D129" s="19" t="s">
        <v>1048</v>
      </c>
    </row>
    <row r="130" spans="1:4" x14ac:dyDescent="0.2">
      <c r="A130" s="243" t="s">
        <v>111</v>
      </c>
      <c r="B130" s="332" t="s">
        <v>929</v>
      </c>
      <c r="C130" s="244">
        <v>600000</v>
      </c>
      <c r="D130" s="19" t="s">
        <v>1048</v>
      </c>
    </row>
    <row r="131" spans="1:4" x14ac:dyDescent="0.2">
      <c r="A131" s="243" t="s">
        <v>135</v>
      </c>
      <c r="B131" s="217" t="s">
        <v>875</v>
      </c>
      <c r="C131" s="244">
        <v>483200000.11000001</v>
      </c>
      <c r="D131" s="19" t="s">
        <v>1048</v>
      </c>
    </row>
    <row r="132" spans="1:4" x14ac:dyDescent="0.2">
      <c r="A132" s="243" t="s">
        <v>130</v>
      </c>
      <c r="B132" s="217" t="s">
        <v>876</v>
      </c>
      <c r="C132" s="244">
        <v>4620182400</v>
      </c>
      <c r="D132" s="19" t="s">
        <v>1048</v>
      </c>
    </row>
    <row r="133" spans="1:4" x14ac:dyDescent="0.2">
      <c r="A133" s="243" t="s">
        <v>112</v>
      </c>
      <c r="B133" s="217" t="s">
        <v>877</v>
      </c>
      <c r="C133" s="244">
        <v>1780121810.97</v>
      </c>
      <c r="D133" s="19" t="s">
        <v>1048</v>
      </c>
    </row>
    <row r="134" spans="1:4" x14ac:dyDescent="0.2">
      <c r="A134" s="243" t="s">
        <v>132</v>
      </c>
      <c r="B134" s="217" t="s">
        <v>918</v>
      </c>
      <c r="C134" s="244">
        <v>487613800</v>
      </c>
      <c r="D134" s="19" t="s">
        <v>1048</v>
      </c>
    </row>
    <row r="135" spans="1:4" x14ac:dyDescent="0.2">
      <c r="A135" s="243" t="s">
        <v>139</v>
      </c>
      <c r="B135" s="217" t="s">
        <v>919</v>
      </c>
      <c r="C135" s="244">
        <v>314666000</v>
      </c>
      <c r="D135" s="19" t="s">
        <v>1048</v>
      </c>
    </row>
    <row r="136" spans="1:4" x14ac:dyDescent="0.2">
      <c r="A136" s="243" t="s">
        <v>679</v>
      </c>
      <c r="B136" s="217" t="s">
        <v>878</v>
      </c>
      <c r="C136" s="244">
        <v>1500000</v>
      </c>
      <c r="D136" s="19" t="s">
        <v>1048</v>
      </c>
    </row>
    <row r="137" spans="1:4" x14ac:dyDescent="0.2">
      <c r="A137" s="243" t="s">
        <v>199</v>
      </c>
      <c r="B137" s="217" t="s">
        <v>920</v>
      </c>
      <c r="C137" s="244">
        <v>958495000</v>
      </c>
      <c r="D137" s="19" t="s">
        <v>1413</v>
      </c>
    </row>
    <row r="138" spans="1:4" x14ac:dyDescent="0.2">
      <c r="A138" s="243" t="s">
        <v>143</v>
      </c>
      <c r="B138" s="217" t="s">
        <v>146</v>
      </c>
      <c r="C138" s="244">
        <v>108633950</v>
      </c>
      <c r="D138" s="19" t="s">
        <v>1413</v>
      </c>
    </row>
    <row r="139" spans="1:4" x14ac:dyDescent="0.2">
      <c r="A139" s="243" t="s">
        <v>140</v>
      </c>
      <c r="B139" s="217" t="s">
        <v>879</v>
      </c>
      <c r="C139" s="244">
        <v>106200000</v>
      </c>
      <c r="D139" s="19" t="s">
        <v>1413</v>
      </c>
    </row>
    <row r="140" spans="1:4" x14ac:dyDescent="0.2">
      <c r="A140" s="326" t="s">
        <v>707</v>
      </c>
      <c r="B140" s="217" t="s">
        <v>218</v>
      </c>
      <c r="C140" s="244">
        <v>420862870</v>
      </c>
      <c r="D140" s="19" t="s">
        <v>1413</v>
      </c>
    </row>
    <row r="141" spans="1:4" x14ac:dyDescent="0.2">
      <c r="A141" s="243" t="s">
        <v>693</v>
      </c>
      <c r="B141" s="309" t="s">
        <v>1408</v>
      </c>
      <c r="C141" s="244">
        <v>105069190</v>
      </c>
      <c r="D141" s="19" t="s">
        <v>1052</v>
      </c>
    </row>
    <row r="142" spans="1:4" x14ac:dyDescent="0.2">
      <c r="A142" s="326" t="s">
        <v>769</v>
      </c>
      <c r="B142" s="309" t="s">
        <v>880</v>
      </c>
      <c r="C142" s="244">
        <v>263917150</v>
      </c>
      <c r="D142" s="19" t="s">
        <v>1052</v>
      </c>
    </row>
    <row r="143" spans="1:4" s="24" customFormat="1" x14ac:dyDescent="0.2">
      <c r="A143" s="249"/>
      <c r="B143" s="246" t="s">
        <v>26</v>
      </c>
      <c r="C143" s="247">
        <v>108314101082.03001</v>
      </c>
    </row>
    <row r="145" spans="1:5" x14ac:dyDescent="0.2">
      <c r="B145" s="417" t="s">
        <v>1052</v>
      </c>
      <c r="C145" s="414">
        <f>E145/1000000000</f>
        <v>33.100632240549999</v>
      </c>
      <c r="E145" s="15">
        <f t="shared" ref="E145:E154" si="0">SUMIF($D$1:$D$142,B145,$C$1:$C$142)</f>
        <v>33100632240.549999</v>
      </c>
    </row>
    <row r="146" spans="1:5" x14ac:dyDescent="0.2">
      <c r="B146" s="417" t="s">
        <v>1050</v>
      </c>
      <c r="C146" s="414">
        <f t="shared" ref="C146:C155" si="1">E146/1000000000</f>
        <v>4.3026185400000001</v>
      </c>
      <c r="E146" s="15">
        <f t="shared" si="0"/>
        <v>4302618540</v>
      </c>
    </row>
    <row r="147" spans="1:5" x14ac:dyDescent="0.2">
      <c r="B147" s="417" t="s">
        <v>1409</v>
      </c>
      <c r="C147" s="414">
        <f t="shared" si="1"/>
        <v>4.6458259200000001</v>
      </c>
      <c r="E147" s="15">
        <f t="shared" si="0"/>
        <v>4645825920</v>
      </c>
    </row>
    <row r="148" spans="1:5" x14ac:dyDescent="0.2">
      <c r="B148" s="417" t="s">
        <v>1410</v>
      </c>
      <c r="C148" s="414">
        <f t="shared" si="1"/>
        <v>24.183614196000001</v>
      </c>
      <c r="E148" s="15">
        <f t="shared" si="0"/>
        <v>24183614196</v>
      </c>
    </row>
    <row r="149" spans="1:5" x14ac:dyDescent="0.2">
      <c r="B149" s="417" t="s">
        <v>1049</v>
      </c>
      <c r="C149" s="414">
        <f t="shared" si="1"/>
        <v>2.2722963799999998</v>
      </c>
      <c r="E149" s="15">
        <f t="shared" si="0"/>
        <v>2272296380</v>
      </c>
    </row>
    <row r="150" spans="1:5" x14ac:dyDescent="0.2">
      <c r="B150" s="417" t="s">
        <v>1411</v>
      </c>
      <c r="C150" s="414">
        <f t="shared" si="1"/>
        <v>3.0832069400000002</v>
      </c>
      <c r="E150" s="15">
        <f t="shared" si="0"/>
        <v>3083206940</v>
      </c>
    </row>
    <row r="151" spans="1:5" x14ac:dyDescent="0.2">
      <c r="B151" s="417" t="s">
        <v>1412</v>
      </c>
      <c r="C151" s="414">
        <f t="shared" si="1"/>
        <v>1.28310792</v>
      </c>
      <c r="E151" s="15">
        <f t="shared" si="0"/>
        <v>1283107920</v>
      </c>
    </row>
    <row r="152" spans="1:5" x14ac:dyDescent="0.2">
      <c r="B152" s="417" t="s">
        <v>1047</v>
      </c>
      <c r="C152" s="414">
        <f t="shared" si="1"/>
        <v>21.8609901144</v>
      </c>
      <c r="E152" s="15">
        <f t="shared" si="0"/>
        <v>21860990114.400002</v>
      </c>
    </row>
    <row r="153" spans="1:5" x14ac:dyDescent="0.2">
      <c r="B153" s="417" t="s">
        <v>1048</v>
      </c>
      <c r="C153" s="414">
        <f t="shared" si="1"/>
        <v>11.987617011079999</v>
      </c>
      <c r="E153" s="15">
        <f t="shared" si="0"/>
        <v>11987617011.08</v>
      </c>
    </row>
    <row r="154" spans="1:5" x14ac:dyDescent="0.2">
      <c r="B154" s="417" t="s">
        <v>1413</v>
      </c>
      <c r="C154" s="414">
        <f t="shared" si="1"/>
        <v>1.59419182</v>
      </c>
      <c r="E154" s="15">
        <f t="shared" si="0"/>
        <v>1594191820</v>
      </c>
    </row>
    <row r="155" spans="1:5" s="24" customFormat="1" ht="15" x14ac:dyDescent="0.25">
      <c r="A155" s="408"/>
      <c r="B155" s="336"/>
      <c r="C155" s="415">
        <f t="shared" si="1"/>
        <v>108.31410108203002</v>
      </c>
      <c r="E155" s="416">
        <f>SUM(E145:E154)</f>
        <v>108314101082.03001</v>
      </c>
    </row>
    <row r="156" spans="1:5" ht="15" x14ac:dyDescent="0.25">
      <c r="B156"/>
    </row>
    <row r="157" spans="1:5" ht="15" x14ac:dyDescent="0.25">
      <c r="B157"/>
    </row>
    <row r="158" spans="1:5" ht="15" x14ac:dyDescent="0.25">
      <c r="B158"/>
    </row>
    <row r="159" spans="1:5" ht="15" x14ac:dyDescent="0.25">
      <c r="B159"/>
    </row>
    <row r="160" spans="1:5" ht="15" x14ac:dyDescent="0.25">
      <c r="B160"/>
    </row>
    <row r="161" spans="2:2" ht="15" x14ac:dyDescent="0.25">
      <c r="B161"/>
    </row>
    <row r="162" spans="2:2" ht="15" x14ac:dyDescent="0.25">
      <c r="B162"/>
    </row>
    <row r="163" spans="2:2" ht="15" x14ac:dyDescent="0.25">
      <c r="B163"/>
    </row>
    <row r="164" spans="2:2" ht="15" x14ac:dyDescent="0.25">
      <c r="B164"/>
    </row>
    <row r="165" spans="2:2" ht="15" x14ac:dyDescent="0.25">
      <c r="B165"/>
    </row>
    <row r="166" spans="2:2" ht="15" x14ac:dyDescent="0.25">
      <c r="B166"/>
    </row>
    <row r="167" spans="2:2" ht="15" x14ac:dyDescent="0.25">
      <c r="B167"/>
    </row>
    <row r="168" spans="2:2" ht="15" x14ac:dyDescent="0.25">
      <c r="B168"/>
    </row>
    <row r="169" spans="2:2" ht="15" x14ac:dyDescent="0.25">
      <c r="B169"/>
    </row>
    <row r="170" spans="2:2" ht="15" x14ac:dyDescent="0.25">
      <c r="B170"/>
    </row>
    <row r="171" spans="2:2" ht="15" x14ac:dyDescent="0.25">
      <c r="B171"/>
    </row>
    <row r="172" spans="2:2" ht="15" x14ac:dyDescent="0.25">
      <c r="B172"/>
    </row>
    <row r="173" spans="2:2" ht="15" x14ac:dyDescent="0.25">
      <c r="B173"/>
    </row>
    <row r="174" spans="2:2" ht="15" x14ac:dyDescent="0.25">
      <c r="B174"/>
    </row>
    <row r="175" spans="2:2" ht="15" x14ac:dyDescent="0.25">
      <c r="B175"/>
    </row>
    <row r="176" spans="2:2" ht="15" x14ac:dyDescent="0.25">
      <c r="B176"/>
    </row>
    <row r="177" spans="2:2" ht="15" x14ac:dyDescent="0.25">
      <c r="B177"/>
    </row>
    <row r="178" spans="2:2" ht="15" x14ac:dyDescent="0.25">
      <c r="B178"/>
    </row>
    <row r="179" spans="2:2" ht="15" x14ac:dyDescent="0.25">
      <c r="B179"/>
    </row>
    <row r="180" spans="2:2" ht="15" x14ac:dyDescent="0.25">
      <c r="B180"/>
    </row>
    <row r="181" spans="2:2" ht="15" x14ac:dyDescent="0.25">
      <c r="B181"/>
    </row>
    <row r="182" spans="2:2" ht="15" x14ac:dyDescent="0.25">
      <c r="B182"/>
    </row>
    <row r="183" spans="2:2" ht="15" x14ac:dyDescent="0.25">
      <c r="B183"/>
    </row>
    <row r="184" spans="2:2" ht="15" x14ac:dyDescent="0.25">
      <c r="B184"/>
    </row>
    <row r="185" spans="2:2" ht="15" x14ac:dyDescent="0.25">
      <c r="B185"/>
    </row>
    <row r="186" spans="2:2" ht="15" x14ac:dyDescent="0.25">
      <c r="B186"/>
    </row>
    <row r="187" spans="2:2" ht="15" x14ac:dyDescent="0.25">
      <c r="B187"/>
    </row>
    <row r="188" spans="2:2" ht="15" x14ac:dyDescent="0.25">
      <c r="B188"/>
    </row>
    <row r="189" spans="2:2" ht="15" x14ac:dyDescent="0.25">
      <c r="B189"/>
    </row>
    <row r="190" spans="2:2" ht="15" x14ac:dyDescent="0.25">
      <c r="B190"/>
    </row>
    <row r="191" spans="2:2" ht="15" x14ac:dyDescent="0.25">
      <c r="B191"/>
    </row>
    <row r="192" spans="2:2" ht="15" x14ac:dyDescent="0.25">
      <c r="B192"/>
    </row>
    <row r="193" spans="2:2" ht="15" x14ac:dyDescent="0.25">
      <c r="B193"/>
    </row>
    <row r="194" spans="2:2" ht="15" x14ac:dyDescent="0.25">
      <c r="B194"/>
    </row>
    <row r="195" spans="2:2" ht="15" x14ac:dyDescent="0.25">
      <c r="B195"/>
    </row>
    <row r="196" spans="2:2" ht="15" x14ac:dyDescent="0.25">
      <c r="B196"/>
    </row>
    <row r="197" spans="2:2" ht="15" x14ac:dyDescent="0.25">
      <c r="B197"/>
    </row>
    <row r="198" spans="2:2" ht="15" x14ac:dyDescent="0.25">
      <c r="B198"/>
    </row>
    <row r="199" spans="2:2" ht="15" x14ac:dyDescent="0.25">
      <c r="B199"/>
    </row>
    <row r="200" spans="2:2" ht="15" x14ac:dyDescent="0.25">
      <c r="B200"/>
    </row>
    <row r="201" spans="2:2" ht="15" x14ac:dyDescent="0.25">
      <c r="B201"/>
    </row>
    <row r="202" spans="2:2" ht="15" x14ac:dyDescent="0.25">
      <c r="B202"/>
    </row>
    <row r="203" spans="2:2" ht="15" x14ac:dyDescent="0.25">
      <c r="B203"/>
    </row>
    <row r="204" spans="2:2" ht="15" x14ac:dyDescent="0.25">
      <c r="B204"/>
    </row>
    <row r="205" spans="2:2" ht="15" x14ac:dyDescent="0.25">
      <c r="B205"/>
    </row>
    <row r="206" spans="2:2" ht="15" x14ac:dyDescent="0.25">
      <c r="B206"/>
    </row>
    <row r="207" spans="2:2" ht="15" x14ac:dyDescent="0.25">
      <c r="B207"/>
    </row>
    <row r="208" spans="2:2" ht="15" x14ac:dyDescent="0.25">
      <c r="B208"/>
    </row>
    <row r="209" spans="2:2" ht="15" x14ac:dyDescent="0.25">
      <c r="B209"/>
    </row>
    <row r="210" spans="2:2" ht="15" x14ac:dyDescent="0.25">
      <c r="B210"/>
    </row>
    <row r="211" spans="2:2" ht="15" x14ac:dyDescent="0.25">
      <c r="B211"/>
    </row>
    <row r="212" spans="2:2" ht="15" x14ac:dyDescent="0.25">
      <c r="B212"/>
    </row>
    <row r="213" spans="2:2" ht="15" x14ac:dyDescent="0.25">
      <c r="B213"/>
    </row>
    <row r="214" spans="2:2" ht="15" x14ac:dyDescent="0.25">
      <c r="B214"/>
    </row>
    <row r="215" spans="2:2" ht="15" x14ac:dyDescent="0.25">
      <c r="B215"/>
    </row>
    <row r="216" spans="2:2" ht="15" x14ac:dyDescent="0.25">
      <c r="B216"/>
    </row>
    <row r="217" spans="2:2" ht="15" x14ac:dyDescent="0.25">
      <c r="B217"/>
    </row>
    <row r="218" spans="2:2" ht="15" x14ac:dyDescent="0.25">
      <c r="B218"/>
    </row>
    <row r="219" spans="2:2" ht="15" x14ac:dyDescent="0.25">
      <c r="B219"/>
    </row>
    <row r="220" spans="2:2" ht="15" x14ac:dyDescent="0.25">
      <c r="B220"/>
    </row>
    <row r="221" spans="2:2" ht="15" x14ac:dyDescent="0.25">
      <c r="B221"/>
    </row>
    <row r="222" spans="2:2" ht="15" x14ac:dyDescent="0.25">
      <c r="B222"/>
    </row>
    <row r="223" spans="2:2" ht="15" x14ac:dyDescent="0.25">
      <c r="B223"/>
    </row>
    <row r="224" spans="2:2" ht="15" x14ac:dyDescent="0.25">
      <c r="B224"/>
    </row>
    <row r="225" spans="2:2" ht="15" x14ac:dyDescent="0.25">
      <c r="B225"/>
    </row>
    <row r="226" spans="2:2" ht="15" x14ac:dyDescent="0.25">
      <c r="B226"/>
    </row>
    <row r="227" spans="2:2" ht="15" x14ac:dyDescent="0.25">
      <c r="B227"/>
    </row>
    <row r="228" spans="2:2" ht="15" x14ac:dyDescent="0.25">
      <c r="B228"/>
    </row>
    <row r="229" spans="2:2" ht="15" x14ac:dyDescent="0.25">
      <c r="B229"/>
    </row>
    <row r="230" spans="2:2" ht="15" x14ac:dyDescent="0.25">
      <c r="B230"/>
    </row>
    <row r="231" spans="2:2" ht="15" x14ac:dyDescent="0.25">
      <c r="B231"/>
    </row>
    <row r="232" spans="2:2" ht="15" x14ac:dyDescent="0.25">
      <c r="B232"/>
    </row>
    <row r="233" spans="2:2" ht="15" x14ac:dyDescent="0.25">
      <c r="B233"/>
    </row>
    <row r="234" spans="2:2" ht="15" x14ac:dyDescent="0.25">
      <c r="B234"/>
    </row>
    <row r="235" spans="2:2" ht="15" x14ac:dyDescent="0.25">
      <c r="B235"/>
    </row>
    <row r="236" spans="2:2" ht="15" x14ac:dyDescent="0.25">
      <c r="B236"/>
    </row>
    <row r="237" spans="2:2" ht="15" x14ac:dyDescent="0.25">
      <c r="B237"/>
    </row>
    <row r="238" spans="2:2" ht="15" x14ac:dyDescent="0.25">
      <c r="B238"/>
    </row>
    <row r="239" spans="2:2" ht="15" x14ac:dyDescent="0.25">
      <c r="B239"/>
    </row>
    <row r="240" spans="2:2" ht="15" x14ac:dyDescent="0.25">
      <c r="B240"/>
    </row>
    <row r="241" spans="2:2" ht="15" x14ac:dyDescent="0.25">
      <c r="B241"/>
    </row>
    <row r="242" spans="2:2" ht="15" x14ac:dyDescent="0.25">
      <c r="B242"/>
    </row>
    <row r="243" spans="2:2" ht="15" x14ac:dyDescent="0.25">
      <c r="B243"/>
    </row>
    <row r="244" spans="2:2" ht="15" x14ac:dyDescent="0.25">
      <c r="B244"/>
    </row>
    <row r="245" spans="2:2" ht="15" x14ac:dyDescent="0.25">
      <c r="B245"/>
    </row>
    <row r="246" spans="2:2" ht="15" x14ac:dyDescent="0.25">
      <c r="B246"/>
    </row>
    <row r="247" spans="2:2" ht="15" x14ac:dyDescent="0.25">
      <c r="B247"/>
    </row>
    <row r="248" spans="2:2" ht="15" x14ac:dyDescent="0.25">
      <c r="B248"/>
    </row>
    <row r="249" spans="2:2" ht="15" x14ac:dyDescent="0.25">
      <c r="B249"/>
    </row>
    <row r="250" spans="2:2" ht="15" x14ac:dyDescent="0.25">
      <c r="B250"/>
    </row>
    <row r="251" spans="2:2" ht="15" x14ac:dyDescent="0.25">
      <c r="B251"/>
    </row>
    <row r="252" spans="2:2" ht="15" x14ac:dyDescent="0.25">
      <c r="B252"/>
    </row>
    <row r="253" spans="2:2" ht="15" x14ac:dyDescent="0.25">
      <c r="B253"/>
    </row>
    <row r="254" spans="2:2" ht="15" x14ac:dyDescent="0.25">
      <c r="B254"/>
    </row>
    <row r="255" spans="2:2" ht="15" x14ac:dyDescent="0.25">
      <c r="B255"/>
    </row>
    <row r="256" spans="2:2" ht="15" x14ac:dyDescent="0.25">
      <c r="B256"/>
    </row>
    <row r="257" spans="2:2" ht="15" x14ac:dyDescent="0.25">
      <c r="B257"/>
    </row>
    <row r="258" spans="2:2" ht="15" x14ac:dyDescent="0.25">
      <c r="B258"/>
    </row>
    <row r="259" spans="2:2" ht="15" x14ac:dyDescent="0.25">
      <c r="B259"/>
    </row>
    <row r="260" spans="2:2" ht="15" x14ac:dyDescent="0.25">
      <c r="B260"/>
    </row>
    <row r="261" spans="2:2" ht="15" x14ac:dyDescent="0.25">
      <c r="B261"/>
    </row>
    <row r="262" spans="2:2" ht="15" x14ac:dyDescent="0.25">
      <c r="B262"/>
    </row>
    <row r="263" spans="2:2" ht="15" x14ac:dyDescent="0.25">
      <c r="B263"/>
    </row>
    <row r="264" spans="2:2" ht="15" x14ac:dyDescent="0.25">
      <c r="B264"/>
    </row>
    <row r="265" spans="2:2" ht="15" x14ac:dyDescent="0.25">
      <c r="B265"/>
    </row>
    <row r="266" spans="2:2" ht="15" x14ac:dyDescent="0.25">
      <c r="B266"/>
    </row>
    <row r="267" spans="2:2" ht="15" x14ac:dyDescent="0.25">
      <c r="B267"/>
    </row>
    <row r="268" spans="2:2" ht="15" x14ac:dyDescent="0.25">
      <c r="B268"/>
    </row>
    <row r="269" spans="2:2" ht="15" x14ac:dyDescent="0.25">
      <c r="B269"/>
    </row>
    <row r="270" spans="2:2" ht="15" x14ac:dyDescent="0.25">
      <c r="B270"/>
    </row>
    <row r="271" spans="2:2" ht="15" x14ac:dyDescent="0.25">
      <c r="B271"/>
    </row>
    <row r="272" spans="2:2" ht="15" x14ac:dyDescent="0.25">
      <c r="B272"/>
    </row>
    <row r="273" spans="2:2" ht="15" x14ac:dyDescent="0.25">
      <c r="B273"/>
    </row>
    <row r="274" spans="2:2" ht="15" x14ac:dyDescent="0.25">
      <c r="B274"/>
    </row>
    <row r="275" spans="2:2" ht="15" x14ac:dyDescent="0.25">
      <c r="B275"/>
    </row>
    <row r="276" spans="2:2" ht="15" x14ac:dyDescent="0.25">
      <c r="B276"/>
    </row>
    <row r="277" spans="2:2" ht="15" x14ac:dyDescent="0.25">
      <c r="B277"/>
    </row>
    <row r="278" spans="2:2" ht="15" x14ac:dyDescent="0.25">
      <c r="B278"/>
    </row>
    <row r="279" spans="2:2" ht="15" x14ac:dyDescent="0.25">
      <c r="B279"/>
    </row>
    <row r="280" spans="2:2" ht="15" x14ac:dyDescent="0.25">
      <c r="B280"/>
    </row>
    <row r="281" spans="2:2" ht="15" x14ac:dyDescent="0.25">
      <c r="B281"/>
    </row>
    <row r="282" spans="2:2" ht="15" x14ac:dyDescent="0.25">
      <c r="B282"/>
    </row>
    <row r="283" spans="2:2" ht="15" x14ac:dyDescent="0.25">
      <c r="B283"/>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2"/>
  <sheetViews>
    <sheetView zoomScaleNormal="100" workbookViewId="0">
      <selection activeCell="F16" sqref="F16"/>
    </sheetView>
  </sheetViews>
  <sheetFormatPr defaultColWidth="9.140625" defaultRowHeight="12.75" x14ac:dyDescent="0.2"/>
  <cols>
    <col min="1" max="1" width="5.28515625" style="23" bestFit="1" customWidth="1"/>
    <col min="2" max="2" width="4.7109375" style="23" bestFit="1" customWidth="1"/>
    <col min="3" max="3" width="8.7109375" style="23" bestFit="1" customWidth="1"/>
    <col min="4" max="4" width="8.42578125" style="23" bestFit="1" customWidth="1"/>
    <col min="5" max="5" width="12.42578125" style="23" customWidth="1"/>
    <col min="6" max="6" width="49" style="19" customWidth="1"/>
    <col min="7" max="16384" width="9.140625" style="19"/>
  </cols>
  <sheetData>
    <row r="1" spans="1:6" s="30" customFormat="1" x14ac:dyDescent="0.25">
      <c r="A1" s="1248" t="s">
        <v>275</v>
      </c>
      <c r="B1" s="1249"/>
      <c r="C1" s="1249"/>
      <c r="D1" s="1249"/>
      <c r="E1" s="1249"/>
      <c r="F1" s="1250" t="s">
        <v>938</v>
      </c>
    </row>
    <row r="2" spans="1:6" s="30" customFormat="1" x14ac:dyDescent="0.25">
      <c r="A2" s="401" t="s">
        <v>1739</v>
      </c>
      <c r="B2" s="401" t="s">
        <v>1740</v>
      </c>
      <c r="C2" s="401" t="s">
        <v>1741</v>
      </c>
      <c r="D2" s="401" t="s">
        <v>1742</v>
      </c>
      <c r="E2" s="401" t="s">
        <v>1743</v>
      </c>
      <c r="F2" s="1250"/>
    </row>
    <row r="3" spans="1:6" x14ac:dyDescent="0.2">
      <c r="A3" s="23" t="s">
        <v>1744</v>
      </c>
      <c r="B3" s="23" t="s">
        <v>1745</v>
      </c>
      <c r="C3" s="23" t="s">
        <v>1746</v>
      </c>
      <c r="D3" s="23" t="s">
        <v>1747</v>
      </c>
      <c r="E3" s="23" t="s">
        <v>1748</v>
      </c>
      <c r="F3" s="403" t="s">
        <v>818</v>
      </c>
    </row>
    <row r="4" spans="1:6" x14ac:dyDescent="0.2">
      <c r="A4" s="23" t="s">
        <v>1744</v>
      </c>
      <c r="B4" s="23" t="s">
        <v>1745</v>
      </c>
      <c r="C4" s="23" t="s">
        <v>1746</v>
      </c>
      <c r="D4" s="23" t="s">
        <v>1749</v>
      </c>
      <c r="E4" s="23" t="s">
        <v>1748</v>
      </c>
      <c r="F4" s="403" t="s">
        <v>881</v>
      </c>
    </row>
    <row r="5" spans="1:6" x14ac:dyDescent="0.2">
      <c r="A5" s="23" t="s">
        <v>1744</v>
      </c>
      <c r="B5" s="23" t="s">
        <v>1745</v>
      </c>
      <c r="C5" s="23" t="s">
        <v>1746</v>
      </c>
      <c r="D5" s="23" t="s">
        <v>1750</v>
      </c>
      <c r="E5" s="23" t="s">
        <v>1744</v>
      </c>
      <c r="F5" s="403" t="s">
        <v>882</v>
      </c>
    </row>
    <row r="6" spans="1:6" x14ac:dyDescent="0.2">
      <c r="A6" s="23" t="s">
        <v>1744</v>
      </c>
      <c r="B6" s="23" t="s">
        <v>1745</v>
      </c>
      <c r="C6" s="23" t="s">
        <v>1746</v>
      </c>
      <c r="D6" s="23" t="s">
        <v>1750</v>
      </c>
      <c r="E6" s="23" t="s">
        <v>1751</v>
      </c>
      <c r="F6" s="403" t="s">
        <v>883</v>
      </c>
    </row>
    <row r="7" spans="1:6" x14ac:dyDescent="0.2">
      <c r="A7" s="23" t="s">
        <v>1744</v>
      </c>
      <c r="B7" s="23" t="s">
        <v>1745</v>
      </c>
      <c r="C7" s="23" t="s">
        <v>1746</v>
      </c>
      <c r="D7" s="23" t="s">
        <v>1750</v>
      </c>
      <c r="E7" s="23" t="s">
        <v>1752</v>
      </c>
      <c r="F7" s="403" t="s">
        <v>884</v>
      </c>
    </row>
    <row r="8" spans="1:6" x14ac:dyDescent="0.2">
      <c r="A8" s="23" t="s">
        <v>1744</v>
      </c>
      <c r="B8" s="23" t="s">
        <v>1745</v>
      </c>
      <c r="C8" s="23" t="s">
        <v>1746</v>
      </c>
      <c r="D8" s="23" t="s">
        <v>1750</v>
      </c>
      <c r="E8" s="23" t="s">
        <v>1753</v>
      </c>
      <c r="F8" s="403" t="s">
        <v>885</v>
      </c>
    </row>
    <row r="9" spans="1:6" x14ac:dyDescent="0.2">
      <c r="A9" s="23" t="s">
        <v>1744</v>
      </c>
      <c r="B9" s="23" t="s">
        <v>1745</v>
      </c>
      <c r="C9" s="23" t="s">
        <v>1746</v>
      </c>
      <c r="D9" s="23" t="s">
        <v>1750</v>
      </c>
      <c r="E9" s="23" t="s">
        <v>1754</v>
      </c>
      <c r="F9" s="403" t="s">
        <v>886</v>
      </c>
    </row>
    <row r="10" spans="1:6" x14ac:dyDescent="0.2">
      <c r="A10" s="23" t="s">
        <v>1744</v>
      </c>
      <c r="B10" s="23" t="s">
        <v>1745</v>
      </c>
      <c r="C10" s="23" t="s">
        <v>1746</v>
      </c>
      <c r="D10" s="23" t="s">
        <v>1750</v>
      </c>
      <c r="E10" s="23" t="s">
        <v>1755</v>
      </c>
      <c r="F10" s="403" t="s">
        <v>887</v>
      </c>
    </row>
    <row r="11" spans="1:6" x14ac:dyDescent="0.2">
      <c r="A11" s="23" t="s">
        <v>1744</v>
      </c>
      <c r="B11" s="23" t="s">
        <v>1745</v>
      </c>
      <c r="C11" s="23" t="s">
        <v>1746</v>
      </c>
      <c r="D11" s="23" t="s">
        <v>1750</v>
      </c>
      <c r="E11" s="23" t="s">
        <v>1756</v>
      </c>
      <c r="F11" s="403" t="s">
        <v>888</v>
      </c>
    </row>
    <row r="12" spans="1:6" x14ac:dyDescent="0.2">
      <c r="A12" s="23" t="s">
        <v>1744</v>
      </c>
      <c r="B12" s="23" t="s">
        <v>1745</v>
      </c>
      <c r="C12" s="23" t="s">
        <v>1746</v>
      </c>
      <c r="D12" s="23" t="s">
        <v>1750</v>
      </c>
      <c r="E12" s="23" t="s">
        <v>1757</v>
      </c>
      <c r="F12" s="403" t="s">
        <v>889</v>
      </c>
    </row>
    <row r="13" spans="1:6" x14ac:dyDescent="0.2">
      <c r="A13" s="23" t="s">
        <v>1744</v>
      </c>
      <c r="B13" s="23" t="s">
        <v>1745</v>
      </c>
      <c r="C13" s="23" t="s">
        <v>1746</v>
      </c>
      <c r="D13" s="23" t="s">
        <v>1750</v>
      </c>
      <c r="E13" s="23" t="s">
        <v>1758</v>
      </c>
      <c r="F13" s="403" t="s">
        <v>890</v>
      </c>
    </row>
    <row r="14" spans="1:6" x14ac:dyDescent="0.2">
      <c r="A14" s="23" t="s">
        <v>1744</v>
      </c>
      <c r="B14" s="23" t="s">
        <v>1745</v>
      </c>
      <c r="C14" s="23" t="s">
        <v>1746</v>
      </c>
      <c r="D14" s="23" t="s">
        <v>1750</v>
      </c>
      <c r="E14" s="23" t="s">
        <v>1759</v>
      </c>
      <c r="F14" s="403" t="s">
        <v>891</v>
      </c>
    </row>
    <row r="15" spans="1:6" x14ac:dyDescent="0.2">
      <c r="A15" s="23" t="s">
        <v>1744</v>
      </c>
      <c r="B15" s="23" t="s">
        <v>1745</v>
      </c>
      <c r="C15" s="23" t="s">
        <v>1746</v>
      </c>
      <c r="D15" s="23" t="s">
        <v>1750</v>
      </c>
      <c r="E15" s="23" t="s">
        <v>1745</v>
      </c>
      <c r="F15" s="403" t="s">
        <v>892</v>
      </c>
    </row>
    <row r="16" spans="1:6" x14ac:dyDescent="0.2">
      <c r="A16" s="23" t="s">
        <v>1744</v>
      </c>
      <c r="B16" s="23" t="s">
        <v>1745</v>
      </c>
      <c r="C16" s="23" t="s">
        <v>1746</v>
      </c>
      <c r="D16" s="23" t="s">
        <v>1750</v>
      </c>
      <c r="E16" s="23" t="s">
        <v>1760</v>
      </c>
      <c r="F16" s="403" t="s">
        <v>893</v>
      </c>
    </row>
    <row r="17" spans="1:6" x14ac:dyDescent="0.2">
      <c r="A17" s="23" t="s">
        <v>1744</v>
      </c>
      <c r="B17" s="23" t="s">
        <v>1745</v>
      </c>
      <c r="C17" s="23" t="s">
        <v>1746</v>
      </c>
      <c r="D17" s="23" t="s">
        <v>1750</v>
      </c>
      <c r="E17" s="23" t="s">
        <v>1761</v>
      </c>
      <c r="F17" s="403" t="s">
        <v>1350</v>
      </c>
    </row>
    <row r="18" spans="1:6" x14ac:dyDescent="0.2">
      <c r="A18" s="23" t="s">
        <v>1744</v>
      </c>
      <c r="B18" s="23" t="s">
        <v>1745</v>
      </c>
      <c r="C18" s="23" t="s">
        <v>1746</v>
      </c>
      <c r="D18" s="23" t="s">
        <v>1750</v>
      </c>
      <c r="E18" s="23" t="s">
        <v>1762</v>
      </c>
      <c r="F18" s="403" t="s">
        <v>1351</v>
      </c>
    </row>
    <row r="19" spans="1:6" x14ac:dyDescent="0.2">
      <c r="A19" s="23" t="s">
        <v>1744</v>
      </c>
      <c r="B19" s="23" t="s">
        <v>1745</v>
      </c>
      <c r="C19" s="23" t="s">
        <v>1746</v>
      </c>
      <c r="D19" s="23" t="s">
        <v>1750</v>
      </c>
      <c r="E19" s="23" t="s">
        <v>1763</v>
      </c>
      <c r="F19" s="403" t="s">
        <v>1352</v>
      </c>
    </row>
    <row r="20" spans="1:6" x14ac:dyDescent="0.2">
      <c r="A20" s="23" t="s">
        <v>1744</v>
      </c>
      <c r="B20" s="23" t="s">
        <v>1745</v>
      </c>
      <c r="C20" s="23" t="s">
        <v>1746</v>
      </c>
      <c r="D20" s="23" t="s">
        <v>1750</v>
      </c>
      <c r="E20" s="23" t="s">
        <v>1421</v>
      </c>
      <c r="F20" s="403" t="s">
        <v>1353</v>
      </c>
    </row>
    <row r="21" spans="1:6" x14ac:dyDescent="0.2">
      <c r="A21" s="23" t="s">
        <v>1744</v>
      </c>
      <c r="B21" s="23" t="s">
        <v>1745</v>
      </c>
      <c r="C21" s="23" t="s">
        <v>1746</v>
      </c>
      <c r="D21" s="23" t="s">
        <v>1750</v>
      </c>
      <c r="E21" s="23" t="s">
        <v>1422</v>
      </c>
      <c r="F21" s="403" t="s">
        <v>1354</v>
      </c>
    </row>
    <row r="22" spans="1:6" x14ac:dyDescent="0.2">
      <c r="A22" s="23" t="s">
        <v>1744</v>
      </c>
      <c r="B22" s="23" t="s">
        <v>1745</v>
      </c>
      <c r="C22" s="23" t="s">
        <v>1746</v>
      </c>
      <c r="D22" s="23" t="s">
        <v>1750</v>
      </c>
      <c r="E22" s="23" t="s">
        <v>1423</v>
      </c>
      <c r="F22" s="403" t="s">
        <v>1355</v>
      </c>
    </row>
    <row r="23" spans="1:6" x14ac:dyDescent="0.2">
      <c r="A23" s="23" t="s">
        <v>1744</v>
      </c>
      <c r="B23" s="23" t="s">
        <v>1745</v>
      </c>
      <c r="C23" s="23" t="s">
        <v>1746</v>
      </c>
      <c r="D23" s="23" t="s">
        <v>1750</v>
      </c>
      <c r="E23" s="23" t="s">
        <v>1424</v>
      </c>
      <c r="F23" s="403" t="s">
        <v>1356</v>
      </c>
    </row>
    <row r="24" spans="1:6" x14ac:dyDescent="0.2">
      <c r="A24" s="23" t="s">
        <v>1744</v>
      </c>
      <c r="B24" s="23" t="s">
        <v>1745</v>
      </c>
      <c r="C24" s="23" t="s">
        <v>1746</v>
      </c>
      <c r="D24" s="23" t="s">
        <v>1750</v>
      </c>
      <c r="E24" s="23" t="s">
        <v>1425</v>
      </c>
      <c r="F24" s="403" t="s">
        <v>1357</v>
      </c>
    </row>
    <row r="25" spans="1:6" x14ac:dyDescent="0.2">
      <c r="A25" s="23" t="s">
        <v>1744</v>
      </c>
      <c r="B25" s="23" t="s">
        <v>1745</v>
      </c>
      <c r="C25" s="23" t="s">
        <v>1746</v>
      </c>
      <c r="D25" s="23" t="s">
        <v>1750</v>
      </c>
      <c r="E25" s="23" t="s">
        <v>1426</v>
      </c>
      <c r="F25" s="403" t="s">
        <v>1358</v>
      </c>
    </row>
    <row r="26" spans="1:6" x14ac:dyDescent="0.2">
      <c r="A26" s="23" t="s">
        <v>1744</v>
      </c>
      <c r="B26" s="23" t="s">
        <v>1745</v>
      </c>
      <c r="C26" s="23" t="s">
        <v>1764</v>
      </c>
      <c r="D26" s="23" t="s">
        <v>1747</v>
      </c>
      <c r="E26" s="23" t="s">
        <v>1748</v>
      </c>
      <c r="F26" s="403" t="s">
        <v>921</v>
      </c>
    </row>
    <row r="27" spans="1:6" x14ac:dyDescent="0.2">
      <c r="A27" s="23" t="s">
        <v>1744</v>
      </c>
      <c r="B27" s="23" t="s">
        <v>1745</v>
      </c>
      <c r="C27" s="23" t="s">
        <v>1504</v>
      </c>
      <c r="D27" s="23" t="s">
        <v>1747</v>
      </c>
      <c r="E27" s="23" t="s">
        <v>1748</v>
      </c>
      <c r="F27" s="403" t="s">
        <v>894</v>
      </c>
    </row>
    <row r="28" spans="1:6" x14ac:dyDescent="0.2">
      <c r="A28" s="23" t="s">
        <v>1744</v>
      </c>
      <c r="B28" s="23" t="s">
        <v>1745</v>
      </c>
      <c r="C28" s="23" t="s">
        <v>1765</v>
      </c>
      <c r="D28" s="23" t="s">
        <v>1747</v>
      </c>
      <c r="E28" s="23" t="s">
        <v>1748</v>
      </c>
      <c r="F28" s="403" t="s">
        <v>931</v>
      </c>
    </row>
    <row r="29" spans="1:6" x14ac:dyDescent="0.2">
      <c r="A29" s="23" t="s">
        <v>1744</v>
      </c>
      <c r="B29" s="23" t="s">
        <v>1745</v>
      </c>
      <c r="C29" s="23" t="s">
        <v>1765</v>
      </c>
      <c r="D29" s="23" t="s">
        <v>1749</v>
      </c>
      <c r="E29" s="23" t="s">
        <v>1748</v>
      </c>
      <c r="F29" s="403" t="s">
        <v>820</v>
      </c>
    </row>
    <row r="30" spans="1:6" x14ac:dyDescent="0.2">
      <c r="A30" s="23" t="s">
        <v>1744</v>
      </c>
      <c r="B30" s="23" t="s">
        <v>1745</v>
      </c>
      <c r="C30" s="23" t="s">
        <v>1765</v>
      </c>
      <c r="D30" s="23" t="s">
        <v>1750</v>
      </c>
      <c r="E30" s="23" t="s">
        <v>1748</v>
      </c>
      <c r="F30" s="403" t="s">
        <v>821</v>
      </c>
    </row>
    <row r="31" spans="1:6" x14ac:dyDescent="0.2">
      <c r="A31" s="23" t="s">
        <v>1744</v>
      </c>
      <c r="B31" s="23" t="s">
        <v>1745</v>
      </c>
      <c r="C31" s="23" t="s">
        <v>1765</v>
      </c>
      <c r="D31" s="23" t="s">
        <v>1766</v>
      </c>
      <c r="E31" s="23" t="s">
        <v>1748</v>
      </c>
      <c r="F31" s="403" t="s">
        <v>822</v>
      </c>
    </row>
    <row r="32" spans="1:6" x14ac:dyDescent="0.2">
      <c r="A32" s="23" t="s">
        <v>1744</v>
      </c>
      <c r="B32" s="23" t="s">
        <v>1745</v>
      </c>
      <c r="C32" s="23" t="s">
        <v>1765</v>
      </c>
      <c r="D32" s="23" t="s">
        <v>1767</v>
      </c>
      <c r="E32" s="23" t="s">
        <v>1748</v>
      </c>
      <c r="F32" s="403" t="s">
        <v>823</v>
      </c>
    </row>
    <row r="33" spans="1:6" x14ac:dyDescent="0.2">
      <c r="A33" s="23" t="s">
        <v>1744</v>
      </c>
      <c r="B33" s="23" t="s">
        <v>1745</v>
      </c>
      <c r="C33" s="23" t="s">
        <v>1768</v>
      </c>
      <c r="D33" s="23" t="s">
        <v>1747</v>
      </c>
      <c r="E33" s="23" t="s">
        <v>1748</v>
      </c>
      <c r="F33" s="403" t="s">
        <v>824</v>
      </c>
    </row>
    <row r="34" spans="1:6" x14ac:dyDescent="0.2">
      <c r="A34" s="23" t="s">
        <v>1744</v>
      </c>
      <c r="B34" s="23" t="s">
        <v>1745</v>
      </c>
      <c r="C34" s="23" t="s">
        <v>1768</v>
      </c>
      <c r="D34" s="23" t="s">
        <v>1749</v>
      </c>
      <c r="E34" s="23" t="s">
        <v>1748</v>
      </c>
      <c r="F34" s="403" t="s">
        <v>825</v>
      </c>
    </row>
    <row r="35" spans="1:6" x14ac:dyDescent="0.2">
      <c r="A35" s="23" t="s">
        <v>1744</v>
      </c>
      <c r="B35" s="23" t="s">
        <v>1745</v>
      </c>
      <c r="C35" s="23" t="s">
        <v>1768</v>
      </c>
      <c r="D35" s="23" t="s">
        <v>1750</v>
      </c>
      <c r="E35" s="23" t="s">
        <v>1748</v>
      </c>
      <c r="F35" s="403" t="s">
        <v>826</v>
      </c>
    </row>
    <row r="36" spans="1:6" x14ac:dyDescent="0.2">
      <c r="A36" s="23" t="s">
        <v>1744</v>
      </c>
      <c r="B36" s="23" t="s">
        <v>1745</v>
      </c>
      <c r="C36" s="23" t="s">
        <v>1768</v>
      </c>
      <c r="D36" s="23" t="s">
        <v>1766</v>
      </c>
      <c r="E36" s="23" t="s">
        <v>1748</v>
      </c>
      <c r="F36" s="403" t="s">
        <v>827</v>
      </c>
    </row>
    <row r="37" spans="1:6" x14ac:dyDescent="0.2">
      <c r="A37" s="23" t="s">
        <v>1744</v>
      </c>
      <c r="B37" s="23" t="s">
        <v>1745</v>
      </c>
      <c r="C37" s="23" t="s">
        <v>1769</v>
      </c>
      <c r="D37" s="23" t="s">
        <v>1747</v>
      </c>
      <c r="E37" s="23" t="s">
        <v>1748</v>
      </c>
      <c r="F37" s="403" t="s">
        <v>203</v>
      </c>
    </row>
    <row r="38" spans="1:6" x14ac:dyDescent="0.2">
      <c r="A38" s="23" t="s">
        <v>1744</v>
      </c>
      <c r="B38" s="23" t="s">
        <v>1745</v>
      </c>
      <c r="C38" s="23" t="s">
        <v>1770</v>
      </c>
      <c r="D38" s="23" t="s">
        <v>1747</v>
      </c>
      <c r="E38" s="23" t="s">
        <v>1748</v>
      </c>
      <c r="F38" s="403" t="s">
        <v>828</v>
      </c>
    </row>
    <row r="39" spans="1:6" x14ac:dyDescent="0.2">
      <c r="A39" s="23" t="s">
        <v>1744</v>
      </c>
      <c r="B39" s="23" t="s">
        <v>1745</v>
      </c>
      <c r="C39" s="23" t="s">
        <v>1771</v>
      </c>
      <c r="D39" s="23" t="s">
        <v>1747</v>
      </c>
      <c r="E39" s="23" t="s">
        <v>1748</v>
      </c>
      <c r="F39" s="403" t="s">
        <v>829</v>
      </c>
    </row>
    <row r="40" spans="1:6" x14ac:dyDescent="0.2">
      <c r="A40" s="23" t="s">
        <v>1744</v>
      </c>
      <c r="B40" s="23" t="s">
        <v>1760</v>
      </c>
      <c r="C40" s="23" t="s">
        <v>1772</v>
      </c>
      <c r="D40" s="23" t="s">
        <v>1747</v>
      </c>
      <c r="E40" s="23" t="s">
        <v>1748</v>
      </c>
      <c r="F40" s="403" t="s">
        <v>895</v>
      </c>
    </row>
    <row r="41" spans="1:6" x14ac:dyDescent="0.2">
      <c r="A41" s="23" t="s">
        <v>1744</v>
      </c>
      <c r="B41" s="23" t="s">
        <v>1760</v>
      </c>
      <c r="C41" s="23" t="s">
        <v>1773</v>
      </c>
      <c r="D41" s="23" t="s">
        <v>1747</v>
      </c>
      <c r="E41" s="23" t="s">
        <v>1748</v>
      </c>
      <c r="F41" s="403" t="s">
        <v>896</v>
      </c>
    </row>
    <row r="42" spans="1:6" x14ac:dyDescent="0.2">
      <c r="A42" s="23" t="s">
        <v>1744</v>
      </c>
      <c r="B42" s="23" t="s">
        <v>1433</v>
      </c>
      <c r="C42" s="23" t="s">
        <v>1746</v>
      </c>
      <c r="D42" s="23" t="s">
        <v>1747</v>
      </c>
      <c r="E42" s="23" t="s">
        <v>1748</v>
      </c>
      <c r="F42" s="403" t="s">
        <v>1402</v>
      </c>
    </row>
    <row r="43" spans="1:6" x14ac:dyDescent="0.2">
      <c r="A43" s="23" t="s">
        <v>1744</v>
      </c>
      <c r="B43" s="23" t="s">
        <v>1433</v>
      </c>
      <c r="C43" s="23" t="s">
        <v>1772</v>
      </c>
      <c r="D43" s="23" t="s">
        <v>1747</v>
      </c>
      <c r="E43" s="23" t="s">
        <v>1748</v>
      </c>
      <c r="F43" s="403" t="s">
        <v>922</v>
      </c>
    </row>
    <row r="44" spans="1:6" x14ac:dyDescent="0.2">
      <c r="A44" s="23" t="s">
        <v>1744</v>
      </c>
      <c r="B44" s="23" t="s">
        <v>1433</v>
      </c>
      <c r="C44" s="23" t="s">
        <v>1773</v>
      </c>
      <c r="D44" s="23" t="s">
        <v>1747</v>
      </c>
      <c r="E44" s="23" t="s">
        <v>1748</v>
      </c>
      <c r="F44" s="403" t="s">
        <v>923</v>
      </c>
    </row>
    <row r="45" spans="1:6" x14ac:dyDescent="0.2">
      <c r="A45" s="23" t="s">
        <v>1744</v>
      </c>
      <c r="B45" s="23" t="s">
        <v>1433</v>
      </c>
      <c r="C45" s="23" t="s">
        <v>1765</v>
      </c>
      <c r="D45" s="23" t="s">
        <v>1747</v>
      </c>
      <c r="E45" s="23" t="s">
        <v>1748</v>
      </c>
      <c r="F45" s="403" t="s">
        <v>830</v>
      </c>
    </row>
    <row r="46" spans="1:6" x14ac:dyDescent="0.2">
      <c r="A46" s="23" t="s">
        <v>1744</v>
      </c>
      <c r="B46" s="23" t="s">
        <v>1433</v>
      </c>
      <c r="C46" s="23" t="s">
        <v>1774</v>
      </c>
      <c r="D46" s="23" t="s">
        <v>1747</v>
      </c>
      <c r="E46" s="23" t="s">
        <v>1748</v>
      </c>
      <c r="F46" s="403" t="s">
        <v>831</v>
      </c>
    </row>
    <row r="47" spans="1:6" x14ac:dyDescent="0.2">
      <c r="A47" s="23" t="s">
        <v>1744</v>
      </c>
      <c r="B47" s="23" t="s">
        <v>1434</v>
      </c>
      <c r="C47" s="23" t="s">
        <v>1775</v>
      </c>
      <c r="D47" s="23" t="s">
        <v>1747</v>
      </c>
      <c r="E47" s="23" t="s">
        <v>1748</v>
      </c>
      <c r="F47" s="403" t="s">
        <v>832</v>
      </c>
    </row>
    <row r="48" spans="1:6" x14ac:dyDescent="0.2">
      <c r="A48" s="23" t="s">
        <v>1744</v>
      </c>
      <c r="B48" s="23" t="s">
        <v>1435</v>
      </c>
      <c r="C48" s="23" t="s">
        <v>1746</v>
      </c>
      <c r="D48" s="23" t="s">
        <v>1747</v>
      </c>
      <c r="E48" s="23" t="s">
        <v>1748</v>
      </c>
      <c r="F48" s="403" t="s">
        <v>924</v>
      </c>
    </row>
    <row r="49" spans="1:6" x14ac:dyDescent="0.2">
      <c r="A49" s="23" t="s">
        <v>1744</v>
      </c>
      <c r="B49" s="23" t="s">
        <v>1448</v>
      </c>
      <c r="C49" s="23" t="s">
        <v>1746</v>
      </c>
      <c r="D49" s="23" t="s">
        <v>1747</v>
      </c>
      <c r="E49" s="23" t="s">
        <v>1748</v>
      </c>
      <c r="F49" s="403" t="s">
        <v>925</v>
      </c>
    </row>
    <row r="50" spans="1:6" x14ac:dyDescent="0.2">
      <c r="A50" s="23" t="s">
        <v>1744</v>
      </c>
      <c r="B50" s="23" t="s">
        <v>1448</v>
      </c>
      <c r="C50" s="23" t="s">
        <v>1776</v>
      </c>
      <c r="D50" s="23" t="s">
        <v>1747</v>
      </c>
      <c r="E50" s="23" t="s">
        <v>1748</v>
      </c>
      <c r="F50" s="403" t="s">
        <v>833</v>
      </c>
    </row>
    <row r="51" spans="1:6" x14ac:dyDescent="0.2">
      <c r="A51" s="23" t="s">
        <v>1744</v>
      </c>
      <c r="B51" s="23" t="s">
        <v>1715</v>
      </c>
      <c r="C51" s="23" t="s">
        <v>1746</v>
      </c>
      <c r="D51" s="23" t="s">
        <v>1747</v>
      </c>
      <c r="E51" s="23" t="s">
        <v>1748</v>
      </c>
      <c r="F51" s="403" t="s">
        <v>834</v>
      </c>
    </row>
    <row r="52" spans="1:6" x14ac:dyDescent="0.2">
      <c r="A52" s="23" t="s">
        <v>1744</v>
      </c>
      <c r="B52" s="23" t="s">
        <v>1715</v>
      </c>
      <c r="C52" s="23" t="s">
        <v>1776</v>
      </c>
      <c r="D52" s="23" t="s">
        <v>1747</v>
      </c>
      <c r="E52" s="23" t="s">
        <v>1748</v>
      </c>
      <c r="F52" s="403" t="s">
        <v>835</v>
      </c>
    </row>
    <row r="53" spans="1:6" x14ac:dyDescent="0.2">
      <c r="A53" s="23" t="s">
        <v>1744</v>
      </c>
      <c r="B53" s="23" t="s">
        <v>1455</v>
      </c>
      <c r="C53" s="23" t="s">
        <v>1746</v>
      </c>
      <c r="D53" s="23" t="s">
        <v>1747</v>
      </c>
      <c r="E53" s="23" t="s">
        <v>1748</v>
      </c>
      <c r="F53" s="403" t="s">
        <v>934</v>
      </c>
    </row>
    <row r="54" spans="1:6" x14ac:dyDescent="0.2">
      <c r="A54" s="23" t="s">
        <v>1744</v>
      </c>
      <c r="B54" s="23" t="s">
        <v>1458</v>
      </c>
      <c r="C54" s="23" t="s">
        <v>1746</v>
      </c>
      <c r="D54" s="23" t="s">
        <v>1747</v>
      </c>
      <c r="E54" s="23" t="s">
        <v>1748</v>
      </c>
      <c r="F54" s="403" t="s">
        <v>1704</v>
      </c>
    </row>
    <row r="55" spans="1:6" x14ac:dyDescent="0.2">
      <c r="A55" s="23" t="s">
        <v>1744</v>
      </c>
      <c r="B55" s="23" t="s">
        <v>1458</v>
      </c>
      <c r="C55" s="23" t="s">
        <v>1777</v>
      </c>
      <c r="D55" s="23" t="s">
        <v>1747</v>
      </c>
      <c r="E55" s="23" t="s">
        <v>1748</v>
      </c>
      <c r="F55" s="403" t="s">
        <v>819</v>
      </c>
    </row>
    <row r="56" spans="1:6" x14ac:dyDescent="0.2">
      <c r="A56" s="23" t="s">
        <v>1744</v>
      </c>
      <c r="B56" s="23" t="s">
        <v>1672</v>
      </c>
      <c r="C56" s="23" t="s">
        <v>1746</v>
      </c>
      <c r="D56" s="23" t="s">
        <v>1747</v>
      </c>
      <c r="E56" s="23" t="s">
        <v>1748</v>
      </c>
      <c r="F56" s="403" t="s">
        <v>897</v>
      </c>
    </row>
    <row r="57" spans="1:6" x14ac:dyDescent="0.2">
      <c r="A57" s="23" t="s">
        <v>1744</v>
      </c>
      <c r="B57" s="23" t="s">
        <v>1672</v>
      </c>
      <c r="C57" s="23" t="s">
        <v>1746</v>
      </c>
      <c r="D57" s="23" t="s">
        <v>1749</v>
      </c>
      <c r="E57" s="23" t="s">
        <v>1748</v>
      </c>
      <c r="F57" s="403" t="s">
        <v>836</v>
      </c>
    </row>
    <row r="58" spans="1:6" x14ac:dyDescent="0.2">
      <c r="A58" s="23" t="s">
        <v>1751</v>
      </c>
      <c r="B58" s="23" t="s">
        <v>1763</v>
      </c>
      <c r="C58" s="23" t="s">
        <v>1746</v>
      </c>
      <c r="D58" s="23" t="s">
        <v>1747</v>
      </c>
      <c r="E58" s="23" t="s">
        <v>1748</v>
      </c>
      <c r="F58" s="403" t="s">
        <v>898</v>
      </c>
    </row>
    <row r="59" spans="1:6" x14ac:dyDescent="0.2">
      <c r="A59" s="23" t="s">
        <v>1751</v>
      </c>
      <c r="B59" s="23" t="s">
        <v>1763</v>
      </c>
      <c r="C59" s="23" t="s">
        <v>1746</v>
      </c>
      <c r="D59" s="23" t="s">
        <v>1749</v>
      </c>
      <c r="E59" s="23" t="s">
        <v>1748</v>
      </c>
      <c r="F59" s="403" t="s">
        <v>837</v>
      </c>
    </row>
    <row r="60" spans="1:6" x14ac:dyDescent="0.2">
      <c r="A60" s="23" t="s">
        <v>1751</v>
      </c>
      <c r="B60" s="23" t="s">
        <v>1763</v>
      </c>
      <c r="C60" s="23" t="s">
        <v>1746</v>
      </c>
      <c r="D60" s="23" t="s">
        <v>1750</v>
      </c>
      <c r="E60" s="23" t="s">
        <v>1748</v>
      </c>
      <c r="F60" s="403" t="s">
        <v>838</v>
      </c>
    </row>
    <row r="61" spans="1:6" x14ac:dyDescent="0.2">
      <c r="A61" s="23" t="s">
        <v>1751</v>
      </c>
      <c r="B61" s="23" t="s">
        <v>1763</v>
      </c>
      <c r="C61" s="23" t="s">
        <v>1746</v>
      </c>
      <c r="D61" s="23" t="s">
        <v>1766</v>
      </c>
      <c r="E61" s="23" t="s">
        <v>1748</v>
      </c>
      <c r="F61" s="403" t="s">
        <v>936</v>
      </c>
    </row>
    <row r="62" spans="1:6" x14ac:dyDescent="0.2">
      <c r="A62" s="23" t="s">
        <v>1751</v>
      </c>
      <c r="B62" s="23" t="s">
        <v>1763</v>
      </c>
      <c r="C62" s="23" t="s">
        <v>1776</v>
      </c>
      <c r="D62" s="23" t="s">
        <v>1747</v>
      </c>
      <c r="E62" s="23" t="s">
        <v>1748</v>
      </c>
      <c r="F62" s="403" t="s">
        <v>1686</v>
      </c>
    </row>
    <row r="63" spans="1:6" x14ac:dyDescent="0.2">
      <c r="A63" s="23" t="s">
        <v>1751</v>
      </c>
      <c r="B63" s="23" t="s">
        <v>1763</v>
      </c>
      <c r="C63" s="23" t="s">
        <v>1504</v>
      </c>
      <c r="D63" s="23" t="s">
        <v>1747</v>
      </c>
      <c r="E63" s="23" t="s">
        <v>1748</v>
      </c>
      <c r="F63" s="403" t="s">
        <v>839</v>
      </c>
    </row>
    <row r="64" spans="1:6" x14ac:dyDescent="0.2">
      <c r="A64" s="23" t="s">
        <v>1751</v>
      </c>
      <c r="B64" s="23" t="s">
        <v>1425</v>
      </c>
      <c r="C64" s="23" t="s">
        <v>1746</v>
      </c>
      <c r="D64" s="23" t="s">
        <v>1747</v>
      </c>
      <c r="E64" s="23" t="s">
        <v>1748</v>
      </c>
      <c r="F64" s="403" t="s">
        <v>899</v>
      </c>
    </row>
    <row r="65" spans="1:6" x14ac:dyDescent="0.2">
      <c r="A65" s="23" t="s">
        <v>1751</v>
      </c>
      <c r="B65" s="23" t="s">
        <v>1425</v>
      </c>
      <c r="C65" s="23" t="s">
        <v>1746</v>
      </c>
      <c r="D65" s="23" t="s">
        <v>1749</v>
      </c>
      <c r="E65" s="23" t="s">
        <v>1748</v>
      </c>
      <c r="F65" s="403" t="s">
        <v>840</v>
      </c>
    </row>
    <row r="66" spans="1:6" x14ac:dyDescent="0.2">
      <c r="A66" s="23" t="s">
        <v>1751</v>
      </c>
      <c r="B66" s="23" t="s">
        <v>1425</v>
      </c>
      <c r="C66" s="23" t="s">
        <v>1746</v>
      </c>
      <c r="D66" s="23" t="s">
        <v>1750</v>
      </c>
      <c r="E66" s="23" t="s">
        <v>1748</v>
      </c>
      <c r="F66" s="403" t="s">
        <v>841</v>
      </c>
    </row>
    <row r="67" spans="1:6" x14ac:dyDescent="0.2">
      <c r="A67" s="23" t="s">
        <v>1751</v>
      </c>
      <c r="B67" s="23" t="s">
        <v>1425</v>
      </c>
      <c r="C67" s="23" t="s">
        <v>1746</v>
      </c>
      <c r="D67" s="23" t="s">
        <v>1766</v>
      </c>
      <c r="E67" s="23" t="s">
        <v>1748</v>
      </c>
      <c r="F67" s="403" t="s">
        <v>842</v>
      </c>
    </row>
    <row r="68" spans="1:6" x14ac:dyDescent="0.2">
      <c r="A68" s="23" t="s">
        <v>1751</v>
      </c>
      <c r="B68" s="23" t="s">
        <v>1425</v>
      </c>
      <c r="C68" s="23" t="s">
        <v>1776</v>
      </c>
      <c r="D68" s="23" t="s">
        <v>1747</v>
      </c>
      <c r="E68" s="23" t="s">
        <v>1748</v>
      </c>
      <c r="F68" s="403" t="s">
        <v>926</v>
      </c>
    </row>
    <row r="69" spans="1:6" x14ac:dyDescent="0.2">
      <c r="A69" s="23" t="s">
        <v>1751</v>
      </c>
      <c r="B69" s="23" t="s">
        <v>1425</v>
      </c>
      <c r="C69" s="23" t="s">
        <v>1775</v>
      </c>
      <c r="D69" s="23" t="s">
        <v>1747</v>
      </c>
      <c r="E69" s="23" t="s">
        <v>1748</v>
      </c>
      <c r="F69" s="403" t="s">
        <v>928</v>
      </c>
    </row>
    <row r="70" spans="1:6" x14ac:dyDescent="0.2">
      <c r="A70" s="23" t="s">
        <v>1751</v>
      </c>
      <c r="B70" s="23" t="s">
        <v>1425</v>
      </c>
      <c r="C70" s="23" t="s">
        <v>1775</v>
      </c>
      <c r="D70" s="23" t="s">
        <v>1749</v>
      </c>
      <c r="E70" s="23" t="s">
        <v>1748</v>
      </c>
      <c r="F70" s="403" t="s">
        <v>843</v>
      </c>
    </row>
    <row r="71" spans="1:6" x14ac:dyDescent="0.2">
      <c r="A71" s="23" t="s">
        <v>1751</v>
      </c>
      <c r="B71" s="23" t="s">
        <v>1425</v>
      </c>
      <c r="C71" s="23" t="s">
        <v>1777</v>
      </c>
      <c r="D71" s="23" t="s">
        <v>1747</v>
      </c>
      <c r="E71" s="23" t="s">
        <v>1748</v>
      </c>
      <c r="F71" s="403" t="s">
        <v>927</v>
      </c>
    </row>
    <row r="72" spans="1:6" x14ac:dyDescent="0.2">
      <c r="A72" s="23" t="s">
        <v>1751</v>
      </c>
      <c r="B72" s="23" t="s">
        <v>1432</v>
      </c>
      <c r="C72" s="23" t="s">
        <v>1746</v>
      </c>
      <c r="D72" s="23" t="s">
        <v>1747</v>
      </c>
      <c r="E72" s="23" t="s">
        <v>1748</v>
      </c>
      <c r="F72" s="403" t="s">
        <v>1403</v>
      </c>
    </row>
    <row r="73" spans="1:6" x14ac:dyDescent="0.2">
      <c r="A73" s="23" t="s">
        <v>1751</v>
      </c>
      <c r="B73" s="23" t="s">
        <v>1432</v>
      </c>
      <c r="C73" s="23" t="s">
        <v>1778</v>
      </c>
      <c r="D73" s="23" t="s">
        <v>1747</v>
      </c>
      <c r="E73" s="23" t="s">
        <v>1748</v>
      </c>
      <c r="F73" s="403" t="s">
        <v>937</v>
      </c>
    </row>
    <row r="74" spans="1:6" x14ac:dyDescent="0.2">
      <c r="A74" s="23" t="s">
        <v>1751</v>
      </c>
      <c r="B74" s="23" t="s">
        <v>1432</v>
      </c>
      <c r="C74" s="23" t="s">
        <v>1779</v>
      </c>
      <c r="D74" s="23" t="s">
        <v>1747</v>
      </c>
      <c r="E74" s="23" t="s">
        <v>1748</v>
      </c>
      <c r="F74" s="403" t="s">
        <v>844</v>
      </c>
    </row>
    <row r="75" spans="1:6" x14ac:dyDescent="0.2">
      <c r="A75" s="23" t="s">
        <v>1751</v>
      </c>
      <c r="B75" s="23" t="s">
        <v>1432</v>
      </c>
      <c r="C75" s="23" t="s">
        <v>1780</v>
      </c>
      <c r="D75" s="23" t="s">
        <v>1747</v>
      </c>
      <c r="E75" s="23" t="s">
        <v>1748</v>
      </c>
      <c r="F75" s="403" t="s">
        <v>845</v>
      </c>
    </row>
    <row r="76" spans="1:6" x14ac:dyDescent="0.2">
      <c r="A76" s="23" t="s">
        <v>1751</v>
      </c>
      <c r="B76" s="23" t="s">
        <v>1432</v>
      </c>
      <c r="C76" s="23" t="s">
        <v>1781</v>
      </c>
      <c r="D76" s="23" t="s">
        <v>1747</v>
      </c>
      <c r="E76" s="23" t="s">
        <v>1748</v>
      </c>
      <c r="F76" s="403" t="s">
        <v>846</v>
      </c>
    </row>
    <row r="77" spans="1:6" x14ac:dyDescent="0.2">
      <c r="A77" s="23" t="s">
        <v>1751</v>
      </c>
      <c r="B77" s="23" t="s">
        <v>1432</v>
      </c>
      <c r="C77" s="23" t="s">
        <v>1782</v>
      </c>
      <c r="D77" s="23" t="s">
        <v>1747</v>
      </c>
      <c r="E77" s="23" t="s">
        <v>1748</v>
      </c>
      <c r="F77" s="403" t="s">
        <v>1377</v>
      </c>
    </row>
    <row r="78" spans="1:6" x14ac:dyDescent="0.2">
      <c r="A78" s="23" t="s">
        <v>1751</v>
      </c>
      <c r="B78" s="23" t="s">
        <v>1439</v>
      </c>
      <c r="C78" s="23" t="s">
        <v>1746</v>
      </c>
      <c r="D78" s="23" t="s">
        <v>1747</v>
      </c>
      <c r="E78" s="23" t="s">
        <v>1748</v>
      </c>
      <c r="F78" s="403" t="s">
        <v>1404</v>
      </c>
    </row>
    <row r="79" spans="1:6" x14ac:dyDescent="0.2">
      <c r="A79" s="23" t="s">
        <v>1751</v>
      </c>
      <c r="B79" s="23" t="s">
        <v>1439</v>
      </c>
      <c r="C79" s="23" t="s">
        <v>1772</v>
      </c>
      <c r="D79" s="23" t="s">
        <v>1747</v>
      </c>
      <c r="E79" s="23" t="s">
        <v>1748</v>
      </c>
      <c r="F79" s="403" t="s">
        <v>847</v>
      </c>
    </row>
    <row r="80" spans="1:6" x14ac:dyDescent="0.2">
      <c r="A80" s="23" t="s">
        <v>1751</v>
      </c>
      <c r="B80" s="23" t="s">
        <v>1783</v>
      </c>
      <c r="C80" s="23" t="s">
        <v>1746</v>
      </c>
      <c r="D80" s="23" t="s">
        <v>1747</v>
      </c>
      <c r="E80" s="23" t="s">
        <v>1748</v>
      </c>
      <c r="F80" s="403" t="s">
        <v>1405</v>
      </c>
    </row>
    <row r="81" spans="1:6" ht="12.75" customHeight="1" x14ac:dyDescent="0.2">
      <c r="A81" s="23" t="s">
        <v>1751</v>
      </c>
      <c r="B81" s="23" t="s">
        <v>1446</v>
      </c>
      <c r="C81" s="23" t="s">
        <v>1746</v>
      </c>
      <c r="D81" s="23" t="s">
        <v>1747</v>
      </c>
      <c r="E81" s="23" t="s">
        <v>1748</v>
      </c>
      <c r="F81" s="403" t="s">
        <v>902</v>
      </c>
    </row>
    <row r="82" spans="1:6" x14ac:dyDescent="0.2">
      <c r="A82" s="23" t="s">
        <v>1751</v>
      </c>
      <c r="B82" s="23" t="s">
        <v>1446</v>
      </c>
      <c r="C82" s="23" t="s">
        <v>1746</v>
      </c>
      <c r="D82" s="23" t="s">
        <v>1749</v>
      </c>
      <c r="E82" s="23" t="s">
        <v>1748</v>
      </c>
      <c r="F82" s="403" t="s">
        <v>848</v>
      </c>
    </row>
    <row r="83" spans="1:6" x14ac:dyDescent="0.2">
      <c r="A83" s="23" t="s">
        <v>1751</v>
      </c>
      <c r="B83" s="23" t="s">
        <v>1446</v>
      </c>
      <c r="C83" s="23" t="s">
        <v>1746</v>
      </c>
      <c r="D83" s="23" t="s">
        <v>1750</v>
      </c>
      <c r="E83" s="23" t="s">
        <v>1748</v>
      </c>
      <c r="F83" s="403" t="s">
        <v>849</v>
      </c>
    </row>
    <row r="84" spans="1:6" x14ac:dyDescent="0.2">
      <c r="A84" s="23" t="s">
        <v>1751</v>
      </c>
      <c r="B84" s="23" t="s">
        <v>1446</v>
      </c>
      <c r="C84" s="23" t="s">
        <v>1746</v>
      </c>
      <c r="D84" s="23" t="s">
        <v>1766</v>
      </c>
      <c r="E84" s="23" t="s">
        <v>1748</v>
      </c>
      <c r="F84" s="403" t="s">
        <v>850</v>
      </c>
    </row>
    <row r="85" spans="1:6" x14ac:dyDescent="0.2">
      <c r="A85" s="23" t="s">
        <v>1751</v>
      </c>
      <c r="B85" s="23" t="s">
        <v>1446</v>
      </c>
      <c r="C85" s="23" t="s">
        <v>1746</v>
      </c>
      <c r="D85" s="23" t="s">
        <v>1767</v>
      </c>
      <c r="E85" s="23" t="s">
        <v>1748</v>
      </c>
      <c r="F85" s="403" t="s">
        <v>903</v>
      </c>
    </row>
    <row r="86" spans="1:6" x14ac:dyDescent="0.2">
      <c r="A86" s="23" t="s">
        <v>1751</v>
      </c>
      <c r="B86" s="23" t="s">
        <v>1458</v>
      </c>
      <c r="C86" s="23" t="s">
        <v>1746</v>
      </c>
      <c r="D86" s="23" t="s">
        <v>1747</v>
      </c>
      <c r="E86" s="23" t="s">
        <v>1748</v>
      </c>
      <c r="F86" s="403" t="s">
        <v>851</v>
      </c>
    </row>
    <row r="87" spans="1:6" x14ac:dyDescent="0.2">
      <c r="A87" s="23" t="s">
        <v>1751</v>
      </c>
      <c r="B87" s="23" t="s">
        <v>1459</v>
      </c>
      <c r="C87" s="23" t="s">
        <v>1746</v>
      </c>
      <c r="D87" s="23" t="s">
        <v>1747</v>
      </c>
      <c r="E87" s="23" t="s">
        <v>1748</v>
      </c>
      <c r="F87" s="403" t="s">
        <v>1406</v>
      </c>
    </row>
    <row r="88" spans="1:6" x14ac:dyDescent="0.2">
      <c r="A88" s="23" t="s">
        <v>1751</v>
      </c>
      <c r="B88" s="23" t="s">
        <v>1459</v>
      </c>
      <c r="C88" s="23" t="s">
        <v>1776</v>
      </c>
      <c r="D88" s="23" t="s">
        <v>1747</v>
      </c>
      <c r="E88" s="23" t="s">
        <v>1748</v>
      </c>
      <c r="F88" s="403" t="s">
        <v>852</v>
      </c>
    </row>
    <row r="89" spans="1:6" x14ac:dyDescent="0.2">
      <c r="A89" s="23" t="s">
        <v>1751</v>
      </c>
      <c r="B89" s="23" t="s">
        <v>1459</v>
      </c>
      <c r="C89" s="23" t="s">
        <v>1772</v>
      </c>
      <c r="D89" s="23" t="s">
        <v>1747</v>
      </c>
      <c r="E89" s="23" t="s">
        <v>1748</v>
      </c>
      <c r="F89" s="403" t="s">
        <v>935</v>
      </c>
    </row>
    <row r="90" spans="1:6" x14ac:dyDescent="0.2">
      <c r="A90" s="23" t="s">
        <v>1751</v>
      </c>
      <c r="B90" s="23" t="s">
        <v>1460</v>
      </c>
      <c r="C90" s="23" t="s">
        <v>1746</v>
      </c>
      <c r="D90" s="23" t="s">
        <v>1747</v>
      </c>
      <c r="E90" s="23" t="s">
        <v>1748</v>
      </c>
      <c r="F90" s="403" t="s">
        <v>1361</v>
      </c>
    </row>
    <row r="91" spans="1:6" x14ac:dyDescent="0.2">
      <c r="A91" s="23" t="s">
        <v>1751</v>
      </c>
      <c r="B91" s="23" t="s">
        <v>1460</v>
      </c>
      <c r="C91" s="23" t="s">
        <v>1504</v>
      </c>
      <c r="D91" s="23" t="s">
        <v>1747</v>
      </c>
      <c r="E91" s="23" t="s">
        <v>1748</v>
      </c>
      <c r="F91" s="403" t="s">
        <v>853</v>
      </c>
    </row>
    <row r="92" spans="1:6" x14ac:dyDescent="0.2">
      <c r="A92" s="23" t="s">
        <v>1751</v>
      </c>
      <c r="B92" s="23" t="s">
        <v>1784</v>
      </c>
      <c r="C92" s="23" t="s">
        <v>1746</v>
      </c>
      <c r="D92" s="23" t="s">
        <v>1747</v>
      </c>
      <c r="E92" s="23" t="s">
        <v>1748</v>
      </c>
      <c r="F92" s="403" t="s">
        <v>1360</v>
      </c>
    </row>
    <row r="93" spans="1:6" x14ac:dyDescent="0.2">
      <c r="A93" s="23" t="s">
        <v>1752</v>
      </c>
      <c r="B93" s="23" t="s">
        <v>1423</v>
      </c>
      <c r="C93" s="23" t="s">
        <v>1746</v>
      </c>
      <c r="D93" s="23" t="s">
        <v>1747</v>
      </c>
      <c r="E93" s="23" t="s">
        <v>1748</v>
      </c>
      <c r="F93" s="403" t="s">
        <v>854</v>
      </c>
    </row>
    <row r="94" spans="1:6" x14ac:dyDescent="0.2">
      <c r="A94" s="23" t="s">
        <v>1752</v>
      </c>
      <c r="B94" s="23" t="s">
        <v>1436</v>
      </c>
      <c r="C94" s="23" t="s">
        <v>1746</v>
      </c>
      <c r="D94" s="23" t="s">
        <v>1747</v>
      </c>
      <c r="E94" s="23" t="s">
        <v>1748</v>
      </c>
      <c r="F94" s="403" t="s">
        <v>906</v>
      </c>
    </row>
    <row r="95" spans="1:6" x14ac:dyDescent="0.2">
      <c r="A95" s="23" t="s">
        <v>1752</v>
      </c>
      <c r="B95" s="23" t="s">
        <v>1436</v>
      </c>
      <c r="C95" s="23" t="s">
        <v>1746</v>
      </c>
      <c r="D95" s="23" t="s">
        <v>1749</v>
      </c>
      <c r="E95" s="23" t="s">
        <v>1748</v>
      </c>
      <c r="F95" s="403" t="s">
        <v>907</v>
      </c>
    </row>
    <row r="96" spans="1:6" x14ac:dyDescent="0.2">
      <c r="A96" s="23" t="s">
        <v>1752</v>
      </c>
      <c r="B96" s="23" t="s">
        <v>1436</v>
      </c>
      <c r="C96" s="23" t="s">
        <v>1746</v>
      </c>
      <c r="D96" s="23" t="s">
        <v>1750</v>
      </c>
      <c r="E96" s="23" t="s">
        <v>1748</v>
      </c>
      <c r="F96" s="403" t="s">
        <v>855</v>
      </c>
    </row>
    <row r="97" spans="1:6" x14ac:dyDescent="0.2">
      <c r="A97" s="23" t="s">
        <v>1752</v>
      </c>
      <c r="B97" s="23" t="s">
        <v>1436</v>
      </c>
      <c r="C97" s="23" t="s">
        <v>1746</v>
      </c>
      <c r="D97" s="23" t="s">
        <v>1766</v>
      </c>
      <c r="E97" s="23" t="s">
        <v>1748</v>
      </c>
      <c r="F97" s="403" t="s">
        <v>856</v>
      </c>
    </row>
    <row r="98" spans="1:6" x14ac:dyDescent="0.2">
      <c r="A98" s="23" t="s">
        <v>1752</v>
      </c>
      <c r="B98" s="23" t="s">
        <v>1436</v>
      </c>
      <c r="C98" s="23" t="s">
        <v>1746</v>
      </c>
      <c r="D98" s="23" t="s">
        <v>1767</v>
      </c>
      <c r="E98" s="23" t="s">
        <v>1748</v>
      </c>
      <c r="F98" s="403" t="s">
        <v>857</v>
      </c>
    </row>
    <row r="99" spans="1:6" x14ac:dyDescent="0.2">
      <c r="A99" s="23" t="s">
        <v>1752</v>
      </c>
      <c r="B99" s="23" t="s">
        <v>1436</v>
      </c>
      <c r="C99" s="23" t="s">
        <v>1779</v>
      </c>
      <c r="D99" s="23" t="s">
        <v>1747</v>
      </c>
      <c r="E99" s="23" t="s">
        <v>1748</v>
      </c>
      <c r="F99" s="403" t="s">
        <v>908</v>
      </c>
    </row>
    <row r="100" spans="1:6" x14ac:dyDescent="0.2">
      <c r="A100" s="23" t="s">
        <v>1752</v>
      </c>
      <c r="B100" s="23" t="s">
        <v>1436</v>
      </c>
      <c r="C100" s="23" t="s">
        <v>1779</v>
      </c>
      <c r="D100" s="23" t="s">
        <v>1749</v>
      </c>
      <c r="E100" s="23" t="s">
        <v>1748</v>
      </c>
      <c r="F100" s="403" t="s">
        <v>909</v>
      </c>
    </row>
    <row r="101" spans="1:6" x14ac:dyDescent="0.2">
      <c r="A101" s="23" t="s">
        <v>1752</v>
      </c>
      <c r="B101" s="23" t="s">
        <v>1436</v>
      </c>
      <c r="C101" s="23" t="s">
        <v>1780</v>
      </c>
      <c r="D101" s="23" t="s">
        <v>1747</v>
      </c>
      <c r="E101" s="23" t="s">
        <v>1748</v>
      </c>
      <c r="F101" s="403" t="s">
        <v>858</v>
      </c>
    </row>
    <row r="102" spans="1:6" x14ac:dyDescent="0.2">
      <c r="A102" s="23" t="s">
        <v>1752</v>
      </c>
      <c r="B102" s="23" t="s">
        <v>1436</v>
      </c>
      <c r="C102" s="23" t="s">
        <v>1785</v>
      </c>
      <c r="D102" s="23" t="s">
        <v>1747</v>
      </c>
      <c r="E102" s="23" t="s">
        <v>1748</v>
      </c>
      <c r="F102" s="403" t="s">
        <v>910</v>
      </c>
    </row>
    <row r="103" spans="1:6" x14ac:dyDescent="0.2">
      <c r="A103" s="23" t="s">
        <v>1754</v>
      </c>
      <c r="B103" s="23" t="s">
        <v>1761</v>
      </c>
      <c r="C103" s="23" t="s">
        <v>1746</v>
      </c>
      <c r="D103" s="23" t="s">
        <v>1747</v>
      </c>
      <c r="E103" s="23" t="s">
        <v>1748</v>
      </c>
      <c r="F103" s="403" t="s">
        <v>1407</v>
      </c>
    </row>
    <row r="104" spans="1:6" x14ac:dyDescent="0.2">
      <c r="A104" s="23" t="s">
        <v>1754</v>
      </c>
      <c r="B104" s="23" t="s">
        <v>1761</v>
      </c>
      <c r="C104" s="23" t="s">
        <v>1746</v>
      </c>
      <c r="D104" s="23" t="s">
        <v>1749</v>
      </c>
      <c r="E104" s="23" t="s">
        <v>1748</v>
      </c>
      <c r="F104" s="403" t="s">
        <v>859</v>
      </c>
    </row>
    <row r="105" spans="1:6" x14ac:dyDescent="0.2">
      <c r="A105" s="23" t="s">
        <v>1754</v>
      </c>
      <c r="B105" s="23" t="s">
        <v>1761</v>
      </c>
      <c r="C105" s="23" t="s">
        <v>1746</v>
      </c>
      <c r="D105" s="23" t="s">
        <v>1750</v>
      </c>
      <c r="E105" s="23" t="s">
        <v>1748</v>
      </c>
      <c r="F105" s="403" t="s">
        <v>860</v>
      </c>
    </row>
    <row r="106" spans="1:6" x14ac:dyDescent="0.2">
      <c r="A106" s="23" t="s">
        <v>1754</v>
      </c>
      <c r="B106" s="23" t="s">
        <v>1761</v>
      </c>
      <c r="C106" s="23" t="s">
        <v>1776</v>
      </c>
      <c r="D106" s="23" t="s">
        <v>1747</v>
      </c>
      <c r="E106" s="23" t="s">
        <v>1748</v>
      </c>
      <c r="F106" s="403" t="s">
        <v>299</v>
      </c>
    </row>
    <row r="107" spans="1:6" x14ac:dyDescent="0.2">
      <c r="A107" s="23" t="s">
        <v>1754</v>
      </c>
      <c r="B107" s="23" t="s">
        <v>1762</v>
      </c>
      <c r="C107" s="23" t="s">
        <v>1746</v>
      </c>
      <c r="D107" s="23" t="s">
        <v>1747</v>
      </c>
      <c r="E107" s="23" t="s">
        <v>1748</v>
      </c>
      <c r="F107" s="403" t="s">
        <v>912</v>
      </c>
    </row>
    <row r="108" spans="1:6" x14ac:dyDescent="0.2">
      <c r="A108" s="23" t="s">
        <v>1754</v>
      </c>
      <c r="B108" s="23" t="s">
        <v>1422</v>
      </c>
      <c r="C108" s="23" t="s">
        <v>1746</v>
      </c>
      <c r="D108" s="23" t="s">
        <v>1747</v>
      </c>
      <c r="E108" s="23" t="s">
        <v>1748</v>
      </c>
      <c r="F108" s="403" t="s">
        <v>913</v>
      </c>
    </row>
    <row r="109" spans="1:6" x14ac:dyDescent="0.2">
      <c r="A109" s="23" t="s">
        <v>1754</v>
      </c>
      <c r="B109" s="23" t="s">
        <v>1422</v>
      </c>
      <c r="C109" s="23" t="s">
        <v>1746</v>
      </c>
      <c r="D109" s="23" t="s">
        <v>1749</v>
      </c>
      <c r="E109" s="23" t="s">
        <v>1748</v>
      </c>
      <c r="F109" s="403" t="s">
        <v>861</v>
      </c>
    </row>
    <row r="110" spans="1:6" x14ac:dyDescent="0.2">
      <c r="A110" s="23" t="s">
        <v>1754</v>
      </c>
      <c r="B110" s="23" t="s">
        <v>1422</v>
      </c>
      <c r="C110" s="23" t="s">
        <v>1772</v>
      </c>
      <c r="D110" s="23" t="s">
        <v>1747</v>
      </c>
      <c r="E110" s="23" t="s">
        <v>1748</v>
      </c>
      <c r="F110" s="403" t="s">
        <v>480</v>
      </c>
    </row>
    <row r="111" spans="1:6" x14ac:dyDescent="0.2">
      <c r="A111" s="23" t="s">
        <v>1754</v>
      </c>
      <c r="B111" s="23" t="s">
        <v>1422</v>
      </c>
      <c r="C111" s="23" t="s">
        <v>1777</v>
      </c>
      <c r="D111" s="23" t="s">
        <v>1747</v>
      </c>
      <c r="E111" s="23" t="s">
        <v>1748</v>
      </c>
      <c r="F111" s="403" t="s">
        <v>863</v>
      </c>
    </row>
    <row r="112" spans="1:6" x14ac:dyDescent="0.2">
      <c r="A112" s="23" t="s">
        <v>1754</v>
      </c>
      <c r="B112" s="23" t="s">
        <v>1422</v>
      </c>
      <c r="C112" s="23" t="s">
        <v>1504</v>
      </c>
      <c r="D112" s="23" t="s">
        <v>1747</v>
      </c>
      <c r="E112" s="23" t="s">
        <v>1748</v>
      </c>
      <c r="F112" s="403" t="s">
        <v>864</v>
      </c>
    </row>
    <row r="113" spans="1:6" x14ac:dyDescent="0.2">
      <c r="A113" s="23" t="s">
        <v>1754</v>
      </c>
      <c r="B113" s="23" t="s">
        <v>1422</v>
      </c>
      <c r="C113" s="23" t="s">
        <v>1786</v>
      </c>
      <c r="D113" s="23" t="s">
        <v>1747</v>
      </c>
      <c r="E113" s="23" t="s">
        <v>1748</v>
      </c>
      <c r="F113" s="403" t="s">
        <v>867</v>
      </c>
    </row>
    <row r="114" spans="1:6" x14ac:dyDescent="0.2">
      <c r="A114" s="23" t="s">
        <v>1754</v>
      </c>
      <c r="B114" s="23" t="s">
        <v>1422</v>
      </c>
      <c r="C114" s="23" t="s">
        <v>1787</v>
      </c>
      <c r="D114" s="23" t="s">
        <v>1747</v>
      </c>
      <c r="E114" s="23" t="s">
        <v>1748</v>
      </c>
      <c r="F114" s="403" t="s">
        <v>868</v>
      </c>
    </row>
    <row r="115" spans="1:6" x14ac:dyDescent="0.2">
      <c r="A115" s="23" t="s">
        <v>1754</v>
      </c>
      <c r="B115" s="23" t="s">
        <v>1422</v>
      </c>
      <c r="C115" s="23" t="s">
        <v>1788</v>
      </c>
      <c r="D115" s="23" t="s">
        <v>1747</v>
      </c>
      <c r="E115" s="23" t="s">
        <v>1748</v>
      </c>
      <c r="F115" s="403" t="s">
        <v>869</v>
      </c>
    </row>
    <row r="116" spans="1:6" x14ac:dyDescent="0.2">
      <c r="A116" s="23" t="s">
        <v>1754</v>
      </c>
      <c r="B116" s="23" t="s">
        <v>1422</v>
      </c>
      <c r="C116" s="23" t="s">
        <v>1789</v>
      </c>
      <c r="D116" s="23" t="s">
        <v>1747</v>
      </c>
      <c r="E116" s="23" t="s">
        <v>1748</v>
      </c>
      <c r="F116" s="403" t="s">
        <v>870</v>
      </c>
    </row>
    <row r="117" spans="1:6" x14ac:dyDescent="0.2">
      <c r="A117" s="23" t="s">
        <v>1754</v>
      </c>
      <c r="B117" s="23" t="s">
        <v>1422</v>
      </c>
      <c r="C117" s="23" t="s">
        <v>1790</v>
      </c>
      <c r="D117" s="23" t="s">
        <v>1747</v>
      </c>
      <c r="E117" s="23" t="s">
        <v>1748</v>
      </c>
      <c r="F117" s="403" t="s">
        <v>871</v>
      </c>
    </row>
    <row r="118" spans="1:6" x14ac:dyDescent="0.2">
      <c r="A118" s="23" t="s">
        <v>1754</v>
      </c>
      <c r="B118" s="23" t="s">
        <v>1422</v>
      </c>
      <c r="C118" s="23" t="s">
        <v>1791</v>
      </c>
      <c r="D118" s="23" t="s">
        <v>1747</v>
      </c>
      <c r="E118" s="23" t="s">
        <v>1748</v>
      </c>
      <c r="F118" s="403" t="s">
        <v>872</v>
      </c>
    </row>
    <row r="119" spans="1:6" x14ac:dyDescent="0.2">
      <c r="A119" s="23" t="s">
        <v>1754</v>
      </c>
      <c r="B119" s="23" t="s">
        <v>1422</v>
      </c>
      <c r="C119" s="23" t="s">
        <v>1746</v>
      </c>
      <c r="D119" s="23" t="s">
        <v>1747</v>
      </c>
      <c r="E119" s="23" t="s">
        <v>1748</v>
      </c>
      <c r="F119" s="403" t="s">
        <v>1359</v>
      </c>
    </row>
    <row r="120" spans="1:6" x14ac:dyDescent="0.2">
      <c r="A120" s="23" t="s">
        <v>1754</v>
      </c>
      <c r="B120" s="23" t="s">
        <v>1422</v>
      </c>
      <c r="C120" s="23" t="s">
        <v>1746</v>
      </c>
      <c r="D120" s="23" t="s">
        <v>1750</v>
      </c>
      <c r="E120" s="23" t="s">
        <v>1748</v>
      </c>
      <c r="F120" s="403" t="s">
        <v>862</v>
      </c>
    </row>
    <row r="121" spans="1:6" x14ac:dyDescent="0.2">
      <c r="A121" s="23" t="s">
        <v>1754</v>
      </c>
      <c r="B121" s="23" t="s">
        <v>1422</v>
      </c>
      <c r="C121" s="23" t="s">
        <v>1778</v>
      </c>
      <c r="D121" s="23" t="s">
        <v>1747</v>
      </c>
      <c r="E121" s="23" t="s">
        <v>1748</v>
      </c>
      <c r="F121" s="403" t="s">
        <v>865</v>
      </c>
    </row>
    <row r="122" spans="1:6" x14ac:dyDescent="0.2">
      <c r="A122" s="23" t="s">
        <v>1754</v>
      </c>
      <c r="B122" s="23" t="s">
        <v>1422</v>
      </c>
      <c r="C122" s="23" t="s">
        <v>1768</v>
      </c>
      <c r="D122" s="23" t="s">
        <v>1747</v>
      </c>
      <c r="E122" s="23" t="s">
        <v>1748</v>
      </c>
      <c r="F122" s="403" t="s">
        <v>866</v>
      </c>
    </row>
    <row r="123" spans="1:6" x14ac:dyDescent="0.2">
      <c r="A123" s="23" t="s">
        <v>1754</v>
      </c>
      <c r="B123" s="23" t="s">
        <v>1422</v>
      </c>
      <c r="C123" s="23" t="s">
        <v>1792</v>
      </c>
      <c r="D123" s="23" t="s">
        <v>1747</v>
      </c>
      <c r="E123" s="23" t="s">
        <v>1748</v>
      </c>
      <c r="F123" s="403" t="s">
        <v>914</v>
      </c>
    </row>
    <row r="124" spans="1:6" x14ac:dyDescent="0.2">
      <c r="A124" s="23" t="s">
        <v>1754</v>
      </c>
      <c r="B124" s="23" t="s">
        <v>1422</v>
      </c>
      <c r="C124" s="23" t="s">
        <v>1793</v>
      </c>
      <c r="D124" s="23" t="s">
        <v>1747</v>
      </c>
      <c r="E124" s="23" t="s">
        <v>1748</v>
      </c>
      <c r="F124" s="403" t="s">
        <v>873</v>
      </c>
    </row>
    <row r="125" spans="1:6" x14ac:dyDescent="0.2">
      <c r="A125" s="23" t="s">
        <v>1754</v>
      </c>
      <c r="B125" s="23" t="s">
        <v>1422</v>
      </c>
      <c r="C125" s="23" t="s">
        <v>1794</v>
      </c>
      <c r="D125" s="23" t="s">
        <v>1747</v>
      </c>
      <c r="E125" s="23" t="s">
        <v>1748</v>
      </c>
      <c r="F125" s="403" t="s">
        <v>915</v>
      </c>
    </row>
    <row r="126" spans="1:6" x14ac:dyDescent="0.2">
      <c r="A126" s="23" t="s">
        <v>1754</v>
      </c>
      <c r="B126" s="23" t="s">
        <v>1422</v>
      </c>
      <c r="C126" s="23" t="s">
        <v>1795</v>
      </c>
      <c r="D126" s="23" t="s">
        <v>1747</v>
      </c>
      <c r="E126" s="23" t="s">
        <v>1748</v>
      </c>
      <c r="F126" s="403" t="s">
        <v>916</v>
      </c>
    </row>
    <row r="127" spans="1:6" x14ac:dyDescent="0.2">
      <c r="A127" s="23" t="s">
        <v>1754</v>
      </c>
      <c r="B127" s="23" t="s">
        <v>1426</v>
      </c>
      <c r="C127" s="23" t="s">
        <v>1746</v>
      </c>
      <c r="D127" s="23" t="s">
        <v>1747</v>
      </c>
      <c r="E127" s="23" t="s">
        <v>1748</v>
      </c>
      <c r="F127" s="403" t="s">
        <v>917</v>
      </c>
    </row>
    <row r="128" spans="1:6" x14ac:dyDescent="0.2">
      <c r="A128" s="23" t="s">
        <v>1754</v>
      </c>
      <c r="B128" s="23" t="s">
        <v>1426</v>
      </c>
      <c r="C128" s="23" t="s">
        <v>1746</v>
      </c>
      <c r="D128" s="23" t="s">
        <v>1749</v>
      </c>
      <c r="E128" s="23" t="s">
        <v>1748</v>
      </c>
      <c r="F128" s="403" t="s">
        <v>874</v>
      </c>
    </row>
    <row r="129" spans="1:6" x14ac:dyDescent="0.2">
      <c r="A129" s="23" t="s">
        <v>1754</v>
      </c>
      <c r="B129" s="23" t="s">
        <v>1426</v>
      </c>
      <c r="C129" s="23" t="s">
        <v>1746</v>
      </c>
      <c r="D129" s="23" t="s">
        <v>1750</v>
      </c>
      <c r="E129" s="23" t="s">
        <v>1748</v>
      </c>
      <c r="F129" s="403" t="s">
        <v>929</v>
      </c>
    </row>
    <row r="130" spans="1:6" x14ac:dyDescent="0.2">
      <c r="A130" s="23" t="s">
        <v>1754</v>
      </c>
      <c r="B130" s="23" t="s">
        <v>1426</v>
      </c>
      <c r="C130" s="23" t="s">
        <v>1772</v>
      </c>
      <c r="D130" s="23" t="s">
        <v>1747</v>
      </c>
      <c r="E130" s="23" t="s">
        <v>1748</v>
      </c>
      <c r="F130" s="403" t="s">
        <v>875</v>
      </c>
    </row>
    <row r="131" spans="1:6" x14ac:dyDescent="0.2">
      <c r="A131" s="23" t="s">
        <v>1754</v>
      </c>
      <c r="B131" s="23" t="s">
        <v>1426</v>
      </c>
      <c r="C131" s="23" t="s">
        <v>1776</v>
      </c>
      <c r="D131" s="23" t="s">
        <v>1747</v>
      </c>
      <c r="E131" s="23" t="s">
        <v>1748</v>
      </c>
      <c r="F131" s="403" t="s">
        <v>876</v>
      </c>
    </row>
    <row r="132" spans="1:6" x14ac:dyDescent="0.2">
      <c r="A132" s="23" t="s">
        <v>1754</v>
      </c>
      <c r="B132" s="23" t="s">
        <v>1426</v>
      </c>
      <c r="C132" s="23" t="s">
        <v>1776</v>
      </c>
      <c r="D132" s="23" t="s">
        <v>1749</v>
      </c>
      <c r="E132" s="23" t="s">
        <v>1748</v>
      </c>
      <c r="F132" s="403" t="s">
        <v>877</v>
      </c>
    </row>
    <row r="133" spans="1:6" x14ac:dyDescent="0.2">
      <c r="A133" s="23" t="s">
        <v>1754</v>
      </c>
      <c r="B133" s="23" t="s">
        <v>1426</v>
      </c>
      <c r="C133" s="23" t="s">
        <v>1773</v>
      </c>
      <c r="D133" s="23" t="s">
        <v>1747</v>
      </c>
      <c r="E133" s="23" t="s">
        <v>1748</v>
      </c>
      <c r="F133" s="403" t="s">
        <v>918</v>
      </c>
    </row>
    <row r="134" spans="1:6" x14ac:dyDescent="0.2">
      <c r="A134" s="23" t="s">
        <v>1754</v>
      </c>
      <c r="B134" s="23" t="s">
        <v>1426</v>
      </c>
      <c r="C134" s="23" t="s">
        <v>1796</v>
      </c>
      <c r="D134" s="23" t="s">
        <v>1747</v>
      </c>
      <c r="E134" s="23" t="s">
        <v>1748</v>
      </c>
      <c r="F134" s="403" t="s">
        <v>919</v>
      </c>
    </row>
    <row r="135" spans="1:6" x14ac:dyDescent="0.2">
      <c r="A135" s="23" t="s">
        <v>1754</v>
      </c>
      <c r="B135" s="23" t="s">
        <v>1426</v>
      </c>
      <c r="C135" s="23" t="s">
        <v>1775</v>
      </c>
      <c r="D135" s="23" t="s">
        <v>1747</v>
      </c>
      <c r="E135" s="23" t="s">
        <v>1748</v>
      </c>
      <c r="F135" s="403" t="s">
        <v>878</v>
      </c>
    </row>
    <row r="136" spans="1:6" x14ac:dyDescent="0.2">
      <c r="A136" s="23" t="s">
        <v>1754</v>
      </c>
      <c r="B136" s="23" t="s">
        <v>1713</v>
      </c>
      <c r="C136" s="23" t="s">
        <v>1746</v>
      </c>
      <c r="D136" s="23" t="s">
        <v>1747</v>
      </c>
      <c r="E136" s="23" t="s">
        <v>1748</v>
      </c>
      <c r="F136" s="403" t="s">
        <v>920</v>
      </c>
    </row>
    <row r="137" spans="1:6" x14ac:dyDescent="0.2">
      <c r="A137" s="23" t="s">
        <v>1754</v>
      </c>
      <c r="B137" s="23" t="s">
        <v>1713</v>
      </c>
      <c r="C137" s="23" t="s">
        <v>1790</v>
      </c>
      <c r="D137" s="23" t="s">
        <v>1747</v>
      </c>
      <c r="E137" s="23" t="s">
        <v>1748</v>
      </c>
      <c r="F137" s="403" t="s">
        <v>146</v>
      </c>
    </row>
    <row r="138" spans="1:6" x14ac:dyDescent="0.2">
      <c r="A138" s="23" t="s">
        <v>1754</v>
      </c>
      <c r="B138" s="23" t="s">
        <v>1713</v>
      </c>
      <c r="C138" s="23" t="s">
        <v>1774</v>
      </c>
      <c r="D138" s="23" t="s">
        <v>1747</v>
      </c>
      <c r="E138" s="23" t="s">
        <v>1748</v>
      </c>
      <c r="F138" s="403" t="s">
        <v>879</v>
      </c>
    </row>
    <row r="139" spans="1:6" x14ac:dyDescent="0.2">
      <c r="A139" s="23" t="s">
        <v>1754</v>
      </c>
      <c r="B139" s="23" t="s">
        <v>1713</v>
      </c>
      <c r="C139" s="23" t="s">
        <v>1797</v>
      </c>
      <c r="D139" s="23" t="s">
        <v>1747</v>
      </c>
      <c r="E139" s="23" t="s">
        <v>1748</v>
      </c>
      <c r="F139" s="403" t="s">
        <v>218</v>
      </c>
    </row>
    <row r="140" spans="1:6" x14ac:dyDescent="0.2">
      <c r="A140" s="23" t="s">
        <v>1754</v>
      </c>
      <c r="B140" s="23" t="s">
        <v>1429</v>
      </c>
      <c r="C140" s="23" t="s">
        <v>1746</v>
      </c>
      <c r="D140" s="23" t="s">
        <v>1747</v>
      </c>
      <c r="E140" s="23" t="s">
        <v>1748</v>
      </c>
      <c r="F140" s="403" t="s">
        <v>1408</v>
      </c>
    </row>
    <row r="141" spans="1:6" x14ac:dyDescent="0.2">
      <c r="A141" s="23" t="s">
        <v>1754</v>
      </c>
      <c r="B141" s="23" t="s">
        <v>1429</v>
      </c>
      <c r="C141" s="23" t="s">
        <v>1776</v>
      </c>
      <c r="D141" s="23" t="s">
        <v>1747</v>
      </c>
      <c r="E141" s="23" t="s">
        <v>1748</v>
      </c>
      <c r="F141" s="403" t="s">
        <v>880</v>
      </c>
    </row>
    <row r="142" spans="1:6" s="24" customFormat="1" x14ac:dyDescent="0.2">
      <c r="A142" s="402"/>
      <c r="B142" s="402"/>
      <c r="C142" s="402"/>
      <c r="D142" s="402"/>
      <c r="E142" s="402"/>
    </row>
  </sheetData>
  <mergeCells count="2">
    <mergeCell ref="A1:E1"/>
    <mergeCell ref="F1:F2"/>
  </mergeCells>
  <printOptions horizontalCentered="1" gridLines="1"/>
  <pageMargins left="0.51181102362204722" right="0.51181102362204722" top="0.55118110236220474" bottom="0.55118110236220474"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L25"/>
  <sheetViews>
    <sheetView workbookViewId="0">
      <selection activeCell="O19" sqref="O19"/>
    </sheetView>
  </sheetViews>
  <sheetFormatPr defaultColWidth="9.140625" defaultRowHeight="12.75" x14ac:dyDescent="0.2"/>
  <cols>
    <col min="1" max="2" width="13.28515625" style="6" customWidth="1"/>
    <col min="3" max="3" width="13.5703125" style="2" customWidth="1"/>
    <col min="4" max="5" width="4.7109375" style="11" customWidth="1"/>
    <col min="6" max="6" width="11.42578125" style="2" customWidth="1"/>
    <col min="7" max="10" width="17.7109375" style="3" customWidth="1"/>
    <col min="11" max="12" width="17.7109375" style="3" hidden="1" customWidth="1"/>
    <col min="13" max="16384" width="9.140625" style="2"/>
  </cols>
  <sheetData>
    <row r="1" spans="1:12" s="8" customFormat="1" ht="38.25" x14ac:dyDescent="0.25">
      <c r="A1" s="9" t="s">
        <v>275</v>
      </c>
      <c r="B1" s="9"/>
      <c r="C1" s="4" t="s">
        <v>276</v>
      </c>
      <c r="D1" s="10" t="s">
        <v>277</v>
      </c>
      <c r="E1" s="10"/>
      <c r="F1" s="4" t="s">
        <v>278</v>
      </c>
      <c r="G1" s="5" t="s">
        <v>279</v>
      </c>
      <c r="H1" s="5" t="s">
        <v>282</v>
      </c>
      <c r="I1" s="5" t="s">
        <v>280</v>
      </c>
      <c r="J1" s="5" t="s">
        <v>281</v>
      </c>
      <c r="K1" s="5" t="s">
        <v>283</v>
      </c>
      <c r="L1" s="5" t="s">
        <v>284</v>
      </c>
    </row>
    <row r="2" spans="1:12" x14ac:dyDescent="0.2">
      <c r="A2" s="7" t="s">
        <v>272</v>
      </c>
      <c r="B2" s="7"/>
      <c r="C2" s="2">
        <v>21010101</v>
      </c>
      <c r="D2" s="11">
        <v>1</v>
      </c>
    </row>
    <row r="3" spans="1:12" x14ac:dyDescent="0.2">
      <c r="A3" s="7" t="s">
        <v>272</v>
      </c>
      <c r="B3" s="7"/>
      <c r="D3" s="11">
        <v>2</v>
      </c>
    </row>
    <row r="4" spans="1:12" x14ac:dyDescent="0.2">
      <c r="A4" s="7" t="s">
        <v>272</v>
      </c>
      <c r="B4" s="7"/>
      <c r="D4" s="11">
        <v>3</v>
      </c>
    </row>
    <row r="5" spans="1:12" x14ac:dyDescent="0.2">
      <c r="A5" s="7" t="s">
        <v>272</v>
      </c>
      <c r="B5" s="7"/>
      <c r="D5" s="11">
        <v>4</v>
      </c>
    </row>
    <row r="6" spans="1:12" x14ac:dyDescent="0.2">
      <c r="A6" s="7" t="s">
        <v>272</v>
      </c>
      <c r="B6" s="7"/>
      <c r="D6" s="11">
        <v>5</v>
      </c>
    </row>
    <row r="7" spans="1:12" x14ac:dyDescent="0.2">
      <c r="A7" s="7" t="s">
        <v>272</v>
      </c>
      <c r="B7" s="7"/>
      <c r="D7" s="11">
        <v>6</v>
      </c>
    </row>
    <row r="8" spans="1:12" x14ac:dyDescent="0.2">
      <c r="A8" s="7" t="s">
        <v>272</v>
      </c>
      <c r="B8" s="7"/>
      <c r="F8" s="2">
        <f>SUM(F2:F7)</f>
        <v>0</v>
      </c>
      <c r="G8" s="2">
        <f t="shared" ref="G8:L8" si="0">SUM(G2:G7)</f>
        <v>0</v>
      </c>
      <c r="H8" s="2">
        <f>SUM(H2:H7)</f>
        <v>0</v>
      </c>
      <c r="I8" s="2">
        <f t="shared" si="0"/>
        <v>0</v>
      </c>
      <c r="J8" s="2">
        <f t="shared" si="0"/>
        <v>0</v>
      </c>
      <c r="K8" s="2">
        <f t="shared" si="0"/>
        <v>0</v>
      </c>
      <c r="L8" s="2">
        <f t="shared" si="0"/>
        <v>0</v>
      </c>
    </row>
    <row r="9" spans="1:12" x14ac:dyDescent="0.2">
      <c r="A9" s="7" t="s">
        <v>272</v>
      </c>
      <c r="B9" s="7"/>
      <c r="D9" s="11">
        <v>7</v>
      </c>
    </row>
    <row r="10" spans="1:12" x14ac:dyDescent="0.2">
      <c r="A10" s="7" t="s">
        <v>272</v>
      </c>
      <c r="B10" s="7"/>
      <c r="D10" s="11">
        <v>8</v>
      </c>
    </row>
    <row r="11" spans="1:12" x14ac:dyDescent="0.2">
      <c r="A11" s="7" t="s">
        <v>272</v>
      </c>
      <c r="B11" s="7"/>
      <c r="D11" s="11">
        <v>9</v>
      </c>
    </row>
    <row r="12" spans="1:12" x14ac:dyDescent="0.2">
      <c r="A12" s="7" t="s">
        <v>272</v>
      </c>
      <c r="B12" s="7"/>
      <c r="D12" s="11">
        <v>10</v>
      </c>
    </row>
    <row r="13" spans="1:12" x14ac:dyDescent="0.2">
      <c r="A13" s="7" t="s">
        <v>272</v>
      </c>
      <c r="B13" s="7"/>
      <c r="D13" s="11">
        <v>11</v>
      </c>
    </row>
    <row r="14" spans="1:12" x14ac:dyDescent="0.2">
      <c r="A14" s="7" t="s">
        <v>272</v>
      </c>
      <c r="B14" s="7"/>
      <c r="D14" s="11">
        <v>12</v>
      </c>
    </row>
    <row r="15" spans="1:12" x14ac:dyDescent="0.2">
      <c r="A15" s="7" t="s">
        <v>272</v>
      </c>
      <c r="B15" s="7"/>
      <c r="D15" s="11">
        <v>13</v>
      </c>
    </row>
    <row r="16" spans="1:12" x14ac:dyDescent="0.2">
      <c r="A16" s="7" t="s">
        <v>272</v>
      </c>
      <c r="B16" s="7"/>
      <c r="F16" s="2">
        <f>SUM(F9:F15)</f>
        <v>0</v>
      </c>
      <c r="G16" s="2">
        <f t="shared" ref="G16:L16" si="1">SUM(G9:G15)</f>
        <v>0</v>
      </c>
      <c r="H16" s="2">
        <f>SUM(H9:H15)</f>
        <v>0</v>
      </c>
      <c r="I16" s="2">
        <f t="shared" si="1"/>
        <v>0</v>
      </c>
      <c r="J16" s="2">
        <f t="shared" si="1"/>
        <v>0</v>
      </c>
      <c r="K16" s="2">
        <f t="shared" si="1"/>
        <v>0</v>
      </c>
      <c r="L16" s="2">
        <f t="shared" si="1"/>
        <v>0</v>
      </c>
    </row>
    <row r="17" spans="1:12" x14ac:dyDescent="0.2">
      <c r="A17" s="7" t="s">
        <v>272</v>
      </c>
      <c r="B17" s="7"/>
      <c r="D17" s="11">
        <v>14</v>
      </c>
    </row>
    <row r="18" spans="1:12" x14ac:dyDescent="0.2">
      <c r="A18" s="7" t="s">
        <v>272</v>
      </c>
      <c r="B18" s="7"/>
      <c r="D18" s="11">
        <v>15</v>
      </c>
    </row>
    <row r="19" spans="1:12" x14ac:dyDescent="0.2">
      <c r="A19" s="7" t="s">
        <v>272</v>
      </c>
      <c r="B19" s="7"/>
      <c r="D19" s="11">
        <v>16</v>
      </c>
    </row>
    <row r="20" spans="1:12" x14ac:dyDescent="0.2">
      <c r="A20" s="7" t="s">
        <v>272</v>
      </c>
      <c r="B20" s="7"/>
      <c r="D20" s="11">
        <v>17</v>
      </c>
    </row>
    <row r="21" spans="1:12" x14ac:dyDescent="0.2">
      <c r="A21" s="7" t="s">
        <v>272</v>
      </c>
      <c r="B21" s="7"/>
      <c r="F21" s="2">
        <f>SUM(F17:F20)</f>
        <v>0</v>
      </c>
      <c r="G21" s="2">
        <f t="shared" ref="G21:L21" si="2">SUM(G17:G20)</f>
        <v>0</v>
      </c>
      <c r="H21" s="2">
        <f>SUM(H17:H20)</f>
        <v>0</v>
      </c>
      <c r="I21" s="2">
        <f t="shared" si="2"/>
        <v>0</v>
      </c>
      <c r="J21" s="2">
        <f t="shared" si="2"/>
        <v>0</v>
      </c>
      <c r="K21" s="2">
        <f t="shared" si="2"/>
        <v>0</v>
      </c>
      <c r="L21" s="2">
        <f t="shared" si="2"/>
        <v>0</v>
      </c>
    </row>
    <row r="22" spans="1:12" x14ac:dyDescent="0.2">
      <c r="A22" s="7" t="s">
        <v>272</v>
      </c>
      <c r="B22" s="7"/>
      <c r="F22" s="1">
        <f>F8+F16+F21</f>
        <v>0</v>
      </c>
      <c r="G22" s="1">
        <f t="shared" ref="G22:L22" si="3">G8+G16+G21</f>
        <v>0</v>
      </c>
      <c r="H22" s="1">
        <f>H8+H16+H21</f>
        <v>0</v>
      </c>
      <c r="I22" s="1">
        <f t="shared" si="3"/>
        <v>0</v>
      </c>
      <c r="J22" s="1">
        <f t="shared" si="3"/>
        <v>0</v>
      </c>
      <c r="K22" s="1">
        <f t="shared" si="3"/>
        <v>0</v>
      </c>
      <c r="L22" s="1">
        <f t="shared" si="3"/>
        <v>0</v>
      </c>
    </row>
    <row r="23" spans="1:12" ht="51" x14ac:dyDescent="0.2">
      <c r="A23" s="7" t="s">
        <v>272</v>
      </c>
      <c r="B23" s="7"/>
      <c r="C23" s="12" t="s">
        <v>286</v>
      </c>
    </row>
    <row r="24" spans="1:12" ht="25.5" x14ac:dyDescent="0.2">
      <c r="A24" s="7" t="s">
        <v>272</v>
      </c>
      <c r="B24" s="7"/>
      <c r="C24" s="12" t="s">
        <v>285</v>
      </c>
    </row>
    <row r="25" spans="1:12" ht="25.5" x14ac:dyDescent="0.2">
      <c r="A25" s="7" t="s">
        <v>272</v>
      </c>
      <c r="B25" s="7"/>
      <c r="C25" s="12" t="s">
        <v>287</v>
      </c>
      <c r="F25" s="1">
        <f>F22+F23+F24</f>
        <v>0</v>
      </c>
      <c r="G25" s="1">
        <f t="shared" ref="G25:L25" si="4">G22+G23+G24</f>
        <v>0</v>
      </c>
      <c r="H25" s="1">
        <f>H22+H23+H24</f>
        <v>0</v>
      </c>
      <c r="I25" s="1">
        <f t="shared" si="4"/>
        <v>0</v>
      </c>
      <c r="J25" s="1">
        <f t="shared" si="4"/>
        <v>0</v>
      </c>
      <c r="K25" s="1">
        <f t="shared" si="4"/>
        <v>0</v>
      </c>
      <c r="L25" s="1">
        <f t="shared" si="4"/>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H146"/>
  <sheetViews>
    <sheetView topLeftCell="A136" zoomScaleNormal="100" workbookViewId="0">
      <selection activeCell="A140" sqref="A140"/>
    </sheetView>
  </sheetViews>
  <sheetFormatPr defaultRowHeight="15" x14ac:dyDescent="0.25"/>
  <cols>
    <col min="1" max="1" width="13.28515625" customWidth="1"/>
    <col min="2" max="2" width="40.7109375" bestFit="1" customWidth="1"/>
    <col min="3" max="3" width="21.7109375" bestFit="1" customWidth="1"/>
    <col min="4" max="4" width="20.140625" bestFit="1" customWidth="1"/>
  </cols>
  <sheetData>
    <row r="1" spans="1:4" x14ac:dyDescent="0.25">
      <c r="A1" s="1166" t="s">
        <v>992</v>
      </c>
      <c r="B1" s="1167"/>
      <c r="C1" s="1167"/>
      <c r="D1" s="1167"/>
    </row>
    <row r="2" spans="1:4" s="32" customFormat="1" ht="37.5" customHeight="1" x14ac:dyDescent="0.25">
      <c r="A2" s="1164" t="s">
        <v>275</v>
      </c>
      <c r="B2" s="1164" t="s">
        <v>938</v>
      </c>
      <c r="C2" s="470" t="s">
        <v>1822</v>
      </c>
      <c r="D2" s="704" t="s">
        <v>1821</v>
      </c>
    </row>
    <row r="3" spans="1:4" s="32" customFormat="1" ht="12.75" customHeight="1" x14ac:dyDescent="0.25">
      <c r="A3" s="1165"/>
      <c r="B3" s="1165"/>
      <c r="C3" s="474" t="s">
        <v>939</v>
      </c>
      <c r="D3" s="474" t="s">
        <v>939</v>
      </c>
    </row>
    <row r="4" spans="1:4" x14ac:dyDescent="0.25">
      <c r="A4" s="703" t="s">
        <v>367</v>
      </c>
      <c r="B4" t="s">
        <v>818</v>
      </c>
      <c r="C4" s="705">
        <v>2580000000</v>
      </c>
      <c r="D4" s="705">
        <v>2517747600</v>
      </c>
    </row>
    <row r="5" spans="1:4" x14ac:dyDescent="0.25">
      <c r="A5" s="703">
        <v>11100100200</v>
      </c>
      <c r="B5" t="s">
        <v>881</v>
      </c>
      <c r="C5" s="705">
        <v>400000000</v>
      </c>
      <c r="D5" s="705">
        <v>400000000</v>
      </c>
    </row>
    <row r="6" spans="1:4" x14ac:dyDescent="0.25">
      <c r="A6" s="703" t="s">
        <v>403</v>
      </c>
      <c r="B6" t="s">
        <v>882</v>
      </c>
      <c r="C6" s="705">
        <v>1750000</v>
      </c>
      <c r="D6" s="705">
        <v>3000000</v>
      </c>
    </row>
    <row r="7" spans="1:4" x14ac:dyDescent="0.25">
      <c r="A7" s="703" t="s">
        <v>405</v>
      </c>
      <c r="B7" t="s">
        <v>884</v>
      </c>
      <c r="C7" s="705">
        <v>1750000</v>
      </c>
      <c r="D7" s="705">
        <v>3000000</v>
      </c>
    </row>
    <row r="8" spans="1:4" x14ac:dyDescent="0.25">
      <c r="A8" s="703" t="s">
        <v>406</v>
      </c>
      <c r="B8" t="s">
        <v>885</v>
      </c>
      <c r="C8" s="705">
        <v>1750000</v>
      </c>
      <c r="D8" s="705">
        <v>3000000</v>
      </c>
    </row>
    <row r="9" spans="1:4" x14ac:dyDescent="0.25">
      <c r="A9" s="703" t="s">
        <v>407</v>
      </c>
      <c r="B9" t="s">
        <v>886</v>
      </c>
      <c r="C9" s="705">
        <v>1750000</v>
      </c>
      <c r="D9" s="705">
        <v>3000000</v>
      </c>
    </row>
    <row r="10" spans="1:4" x14ac:dyDescent="0.25">
      <c r="A10" s="703" t="s">
        <v>408</v>
      </c>
      <c r="B10" t="s">
        <v>887</v>
      </c>
      <c r="C10" s="705">
        <v>1750000</v>
      </c>
      <c r="D10" s="705">
        <v>3000000</v>
      </c>
    </row>
    <row r="11" spans="1:4" x14ac:dyDescent="0.25">
      <c r="A11" s="703" t="s">
        <v>409</v>
      </c>
      <c r="B11" t="s">
        <v>888</v>
      </c>
      <c r="C11" s="705">
        <v>1750000</v>
      </c>
      <c r="D11" s="705">
        <v>3000000</v>
      </c>
    </row>
    <row r="12" spans="1:4" x14ac:dyDescent="0.25">
      <c r="A12" s="703" t="s">
        <v>410</v>
      </c>
      <c r="B12" t="s">
        <v>889</v>
      </c>
      <c r="C12" s="705">
        <v>1750000</v>
      </c>
      <c r="D12" s="705">
        <v>3000000</v>
      </c>
    </row>
    <row r="13" spans="1:4" x14ac:dyDescent="0.25">
      <c r="A13" s="703" t="s">
        <v>411</v>
      </c>
      <c r="B13" t="s">
        <v>890</v>
      </c>
      <c r="C13" s="705">
        <v>1750000</v>
      </c>
      <c r="D13" s="705">
        <v>3000000</v>
      </c>
    </row>
    <row r="14" spans="1:4" x14ac:dyDescent="0.25">
      <c r="A14" s="703" t="s">
        <v>412</v>
      </c>
      <c r="B14" t="s">
        <v>891</v>
      </c>
      <c r="C14" s="705">
        <v>1750000</v>
      </c>
      <c r="D14" s="705">
        <v>3000000</v>
      </c>
    </row>
    <row r="15" spans="1:4" x14ac:dyDescent="0.25">
      <c r="A15" s="703" t="s">
        <v>413</v>
      </c>
      <c r="B15" t="s">
        <v>892</v>
      </c>
      <c r="C15" s="705">
        <v>1750000</v>
      </c>
      <c r="D15" s="705">
        <v>3000000</v>
      </c>
    </row>
    <row r="16" spans="1:4" x14ac:dyDescent="0.25">
      <c r="A16" s="703" t="s">
        <v>414</v>
      </c>
      <c r="B16" t="s">
        <v>893</v>
      </c>
      <c r="C16" s="705">
        <v>1750000</v>
      </c>
      <c r="D16" s="705">
        <v>3000000</v>
      </c>
    </row>
    <row r="17" spans="1:4" x14ac:dyDescent="0.25">
      <c r="A17" s="703" t="s">
        <v>1328</v>
      </c>
      <c r="B17" t="s">
        <v>1350</v>
      </c>
      <c r="C17" s="705">
        <v>1750000</v>
      </c>
      <c r="D17" s="705">
        <v>3000000</v>
      </c>
    </row>
    <row r="18" spans="1:4" x14ac:dyDescent="0.25">
      <c r="A18" s="703" t="s">
        <v>1329</v>
      </c>
      <c r="B18" t="s">
        <v>1351</v>
      </c>
      <c r="C18" s="705">
        <v>1750000</v>
      </c>
      <c r="D18" s="705">
        <v>3000000</v>
      </c>
    </row>
    <row r="19" spans="1:4" x14ac:dyDescent="0.25">
      <c r="A19" s="703" t="s">
        <v>1330</v>
      </c>
      <c r="B19" t="s">
        <v>1352</v>
      </c>
      <c r="C19" s="705">
        <v>1750000</v>
      </c>
      <c r="D19" s="705">
        <v>3000000</v>
      </c>
    </row>
    <row r="20" spans="1:4" x14ac:dyDescent="0.25">
      <c r="A20" s="703" t="s">
        <v>1331</v>
      </c>
      <c r="B20" t="s">
        <v>1353</v>
      </c>
      <c r="C20" s="705">
        <v>1750000</v>
      </c>
      <c r="D20" s="705">
        <v>3000000</v>
      </c>
    </row>
    <row r="21" spans="1:4" x14ac:dyDescent="0.25">
      <c r="A21" s="703" t="s">
        <v>1332</v>
      </c>
      <c r="B21" t="s">
        <v>1354</v>
      </c>
      <c r="C21" s="705">
        <v>1750000</v>
      </c>
      <c r="D21" s="705">
        <v>3000000</v>
      </c>
    </row>
    <row r="22" spans="1:4" x14ac:dyDescent="0.25">
      <c r="A22" s="703" t="s">
        <v>1333</v>
      </c>
      <c r="B22" t="s">
        <v>1872</v>
      </c>
      <c r="C22" s="705">
        <v>1750000</v>
      </c>
      <c r="D22" s="705">
        <v>3000000</v>
      </c>
    </row>
    <row r="23" spans="1:4" x14ac:dyDescent="0.25">
      <c r="A23" s="703" t="s">
        <v>1334</v>
      </c>
      <c r="B23" t="s">
        <v>1871</v>
      </c>
      <c r="C23" s="705">
        <v>1750000</v>
      </c>
      <c r="D23" s="705">
        <v>3000000</v>
      </c>
    </row>
    <row r="24" spans="1:4" x14ac:dyDescent="0.25">
      <c r="A24" s="703" t="s">
        <v>1335</v>
      </c>
      <c r="B24" t="s">
        <v>1357</v>
      </c>
      <c r="C24" s="705">
        <v>1750000</v>
      </c>
      <c r="D24" s="705">
        <v>3000000</v>
      </c>
    </row>
    <row r="25" spans="1:4" x14ac:dyDescent="0.25">
      <c r="A25" s="703" t="s">
        <v>1336</v>
      </c>
      <c r="B25" t="s">
        <v>1358</v>
      </c>
      <c r="C25" s="705">
        <v>1750000</v>
      </c>
      <c r="D25" s="705">
        <v>3000000</v>
      </c>
    </row>
    <row r="26" spans="1:4" x14ac:dyDescent="0.25">
      <c r="A26" s="703" t="s">
        <v>416</v>
      </c>
      <c r="B26" t="s">
        <v>921</v>
      </c>
      <c r="C26" s="705">
        <v>46880000</v>
      </c>
      <c r="D26" s="705">
        <v>62000000</v>
      </c>
    </row>
    <row r="27" spans="1:4" x14ac:dyDescent="0.25">
      <c r="A27" s="703" t="s">
        <v>418</v>
      </c>
      <c r="B27" t="s">
        <v>894</v>
      </c>
      <c r="C27" s="705">
        <v>47188056.549999997</v>
      </c>
      <c r="D27" s="705">
        <v>58688056.549999997</v>
      </c>
    </row>
    <row r="28" spans="1:4" x14ac:dyDescent="0.25">
      <c r="A28" s="703" t="s">
        <v>380</v>
      </c>
      <c r="B28" t="s">
        <v>931</v>
      </c>
      <c r="C28" s="705">
        <v>2387000000</v>
      </c>
      <c r="D28" s="705">
        <v>2496555560</v>
      </c>
    </row>
    <row r="29" spans="1:4" x14ac:dyDescent="0.25">
      <c r="A29" s="703" t="s">
        <v>700</v>
      </c>
      <c r="B29" t="s">
        <v>820</v>
      </c>
      <c r="C29" s="705">
        <v>250000</v>
      </c>
      <c r="D29" s="705">
        <v>600000</v>
      </c>
    </row>
    <row r="30" spans="1:4" x14ac:dyDescent="0.25">
      <c r="A30" s="703" t="s">
        <v>701</v>
      </c>
      <c r="B30" t="s">
        <v>821</v>
      </c>
      <c r="C30" s="705">
        <v>125000</v>
      </c>
      <c r="D30" s="705">
        <v>300000</v>
      </c>
    </row>
    <row r="31" spans="1:4" x14ac:dyDescent="0.25">
      <c r="A31" s="703" t="s">
        <v>702</v>
      </c>
      <c r="B31" t="s">
        <v>822</v>
      </c>
      <c r="C31" s="705">
        <v>50000</v>
      </c>
      <c r="D31" s="705">
        <v>120000</v>
      </c>
    </row>
    <row r="32" spans="1:4" x14ac:dyDescent="0.25">
      <c r="A32" s="703" t="s">
        <v>703</v>
      </c>
      <c r="B32" t="s">
        <v>823</v>
      </c>
      <c r="C32" s="705">
        <v>125000</v>
      </c>
      <c r="D32" s="705">
        <v>300000</v>
      </c>
    </row>
    <row r="33" spans="1:4" x14ac:dyDescent="0.25">
      <c r="A33" s="703" t="s">
        <v>382</v>
      </c>
      <c r="B33" t="s">
        <v>824</v>
      </c>
      <c r="C33" s="705">
        <v>4800000</v>
      </c>
      <c r="D33" s="705">
        <v>4800000</v>
      </c>
    </row>
    <row r="34" spans="1:4" x14ac:dyDescent="0.25">
      <c r="A34" s="703" t="s">
        <v>383</v>
      </c>
      <c r="B34" t="s">
        <v>825</v>
      </c>
      <c r="C34" s="705">
        <v>6612000</v>
      </c>
      <c r="D34" s="705">
        <v>6612000</v>
      </c>
    </row>
    <row r="35" spans="1:4" x14ac:dyDescent="0.25">
      <c r="A35" s="703" t="s">
        <v>384</v>
      </c>
      <c r="B35" t="s">
        <v>826</v>
      </c>
      <c r="C35" s="705">
        <v>21600000</v>
      </c>
      <c r="D35" s="705">
        <v>21600000</v>
      </c>
    </row>
    <row r="36" spans="1:4" x14ac:dyDescent="0.25">
      <c r="A36" s="703" t="s">
        <v>385</v>
      </c>
      <c r="B36" t="s">
        <v>827</v>
      </c>
      <c r="C36" s="705">
        <v>2400000</v>
      </c>
      <c r="D36" s="705">
        <v>2400000</v>
      </c>
    </row>
    <row r="37" spans="1:4" x14ac:dyDescent="0.25">
      <c r="A37" s="703" t="s">
        <v>704</v>
      </c>
      <c r="B37" t="s">
        <v>203</v>
      </c>
      <c r="C37" s="705">
        <v>43445000</v>
      </c>
      <c r="D37" s="705">
        <v>43705000</v>
      </c>
    </row>
    <row r="38" spans="1:4" x14ac:dyDescent="0.25">
      <c r="A38" s="703" t="s">
        <v>705</v>
      </c>
      <c r="B38" t="s">
        <v>828</v>
      </c>
      <c r="C38" s="705">
        <v>23357780</v>
      </c>
      <c r="D38" s="705">
        <v>23732780</v>
      </c>
    </row>
    <row r="39" spans="1:4" x14ac:dyDescent="0.25">
      <c r="A39" s="703" t="s">
        <v>346</v>
      </c>
      <c r="B39" t="s">
        <v>829</v>
      </c>
      <c r="C39" s="705">
        <v>260064840</v>
      </c>
      <c r="D39" s="705">
        <v>462564840</v>
      </c>
    </row>
    <row r="40" spans="1:4" x14ac:dyDescent="0.25">
      <c r="A40" s="703" t="s">
        <v>709</v>
      </c>
      <c r="B40" t="s">
        <v>895</v>
      </c>
      <c r="C40" s="705">
        <v>2087205248</v>
      </c>
      <c r="D40" s="705">
        <v>2545205248</v>
      </c>
    </row>
    <row r="41" spans="1:4" x14ac:dyDescent="0.25">
      <c r="A41" s="703" t="s">
        <v>322</v>
      </c>
      <c r="B41" t="s">
        <v>896</v>
      </c>
      <c r="C41" s="705">
        <v>75929820</v>
      </c>
      <c r="D41" s="705">
        <v>122479820</v>
      </c>
    </row>
    <row r="42" spans="1:4" x14ac:dyDescent="0.25">
      <c r="A42" s="703" t="s">
        <v>315</v>
      </c>
      <c r="B42" t="s">
        <v>1402</v>
      </c>
      <c r="C42" s="705">
        <v>186076130</v>
      </c>
      <c r="D42" s="705">
        <v>157476130</v>
      </c>
    </row>
    <row r="43" spans="1:4" x14ac:dyDescent="0.25">
      <c r="A43" s="703" t="s">
        <v>318</v>
      </c>
      <c r="B43" t="s">
        <v>922</v>
      </c>
      <c r="C43" s="705">
        <v>154639260</v>
      </c>
      <c r="D43" s="705">
        <v>154639260</v>
      </c>
    </row>
    <row r="44" spans="1:4" x14ac:dyDescent="0.25">
      <c r="A44" s="703" t="s">
        <v>317</v>
      </c>
      <c r="B44" t="s">
        <v>923</v>
      </c>
      <c r="C44" s="705">
        <v>152907840</v>
      </c>
      <c r="D44" s="705">
        <v>152907840</v>
      </c>
    </row>
    <row r="45" spans="1:4" x14ac:dyDescent="0.25">
      <c r="A45" s="703" t="s">
        <v>530</v>
      </c>
      <c r="B45" t="s">
        <v>830</v>
      </c>
      <c r="C45" s="705">
        <v>41897360</v>
      </c>
      <c r="D45" s="705">
        <v>42772360</v>
      </c>
    </row>
    <row r="46" spans="1:4" x14ac:dyDescent="0.25">
      <c r="A46" s="703" t="s">
        <v>465</v>
      </c>
      <c r="B46" t="s">
        <v>1870</v>
      </c>
      <c r="C46" s="705">
        <v>60818520</v>
      </c>
      <c r="D46" s="705">
        <v>64443520</v>
      </c>
    </row>
    <row r="47" spans="1:4" x14ac:dyDescent="0.25">
      <c r="A47" s="703" t="s">
        <v>30</v>
      </c>
      <c r="B47" t="s">
        <v>832</v>
      </c>
      <c r="C47" s="705">
        <v>221362340</v>
      </c>
      <c r="D47" s="705">
        <v>184362340</v>
      </c>
    </row>
    <row r="48" spans="1:4" x14ac:dyDescent="0.25">
      <c r="A48" s="703" t="s">
        <v>390</v>
      </c>
      <c r="B48" t="s">
        <v>924</v>
      </c>
      <c r="C48" s="705">
        <v>1435576160</v>
      </c>
      <c r="D48" s="705">
        <v>1035576160</v>
      </c>
    </row>
    <row r="49" spans="1:4" x14ac:dyDescent="0.25">
      <c r="A49" s="703" t="s">
        <v>541</v>
      </c>
      <c r="B49" t="s">
        <v>925</v>
      </c>
      <c r="C49" s="705">
        <v>139814760</v>
      </c>
      <c r="D49" s="705">
        <v>137564760</v>
      </c>
    </row>
    <row r="50" spans="1:4" x14ac:dyDescent="0.25">
      <c r="A50" s="703" t="s">
        <v>348</v>
      </c>
      <c r="B50" t="s">
        <v>833</v>
      </c>
      <c r="C50" s="705">
        <v>99410220</v>
      </c>
      <c r="D50" s="705">
        <v>103035220</v>
      </c>
    </row>
    <row r="51" spans="1:4" x14ac:dyDescent="0.25">
      <c r="A51" s="703" t="s">
        <v>424</v>
      </c>
      <c r="B51" t="s">
        <v>834</v>
      </c>
      <c r="C51" s="705">
        <v>95750000</v>
      </c>
      <c r="D51" s="705">
        <v>99382000</v>
      </c>
    </row>
    <row r="52" spans="1:4" x14ac:dyDescent="0.25">
      <c r="A52" s="703" t="s">
        <v>425</v>
      </c>
      <c r="B52" t="s">
        <v>835</v>
      </c>
      <c r="C52" s="705">
        <v>73890780</v>
      </c>
      <c r="D52" s="705">
        <v>72640780</v>
      </c>
    </row>
    <row r="53" spans="1:4" x14ac:dyDescent="0.25">
      <c r="A53" s="703" t="s">
        <v>432</v>
      </c>
      <c r="B53" t="s">
        <v>1876</v>
      </c>
      <c r="C53" s="705">
        <v>12906490</v>
      </c>
      <c r="D53" s="705">
        <v>14156490</v>
      </c>
    </row>
    <row r="54" spans="1:4" x14ac:dyDescent="0.25">
      <c r="A54" s="703" t="s">
        <v>1345</v>
      </c>
      <c r="B54" t="s">
        <v>1704</v>
      </c>
      <c r="C54" s="705">
        <v>368591438</v>
      </c>
      <c r="D54" s="705">
        <v>223591438</v>
      </c>
    </row>
    <row r="55" spans="1:4" x14ac:dyDescent="0.25">
      <c r="A55" s="703" t="s">
        <v>1707</v>
      </c>
      <c r="B55" t="s">
        <v>819</v>
      </c>
      <c r="C55" s="705">
        <v>962000000</v>
      </c>
      <c r="D55" s="705">
        <v>260500000</v>
      </c>
    </row>
    <row r="56" spans="1:4" x14ac:dyDescent="0.25">
      <c r="A56" s="703" t="s">
        <v>328</v>
      </c>
      <c r="B56" t="s">
        <v>897</v>
      </c>
      <c r="C56" s="705">
        <v>243496850</v>
      </c>
      <c r="D56" s="705">
        <v>285796850</v>
      </c>
    </row>
    <row r="57" spans="1:4" x14ac:dyDescent="0.25">
      <c r="A57" s="703" t="s">
        <v>435</v>
      </c>
      <c r="B57" t="s">
        <v>836</v>
      </c>
      <c r="C57" s="705">
        <v>61370000</v>
      </c>
      <c r="D57" s="705">
        <v>61620000</v>
      </c>
    </row>
    <row r="58" spans="1:4" x14ac:dyDescent="0.25">
      <c r="A58" s="703" t="s">
        <v>339</v>
      </c>
      <c r="B58" t="s">
        <v>898</v>
      </c>
      <c r="C58" s="705">
        <v>1537763200</v>
      </c>
      <c r="D58" s="705">
        <v>1961763200</v>
      </c>
    </row>
    <row r="59" spans="1:4" x14ac:dyDescent="0.25">
      <c r="A59" s="703" t="s">
        <v>387</v>
      </c>
      <c r="B59" t="s">
        <v>837</v>
      </c>
      <c r="C59" s="705">
        <v>23485000</v>
      </c>
      <c r="D59" s="705">
        <v>23600000</v>
      </c>
    </row>
    <row r="60" spans="1:4" x14ac:dyDescent="0.25">
      <c r="A60" s="703" t="s">
        <v>438</v>
      </c>
      <c r="B60" t="s">
        <v>838</v>
      </c>
      <c r="C60" s="705">
        <v>37250000</v>
      </c>
      <c r="D60" s="705">
        <v>52250000</v>
      </c>
    </row>
    <row r="61" spans="1:4" x14ac:dyDescent="0.25">
      <c r="A61" s="703" t="s">
        <v>236</v>
      </c>
      <c r="B61" t="s">
        <v>1686</v>
      </c>
      <c r="C61" s="705">
        <v>305905340</v>
      </c>
      <c r="D61" s="705">
        <v>310905340</v>
      </c>
    </row>
    <row r="62" spans="1:4" x14ac:dyDescent="0.25">
      <c r="A62" s="703" t="s">
        <v>565</v>
      </c>
      <c r="B62" t="s">
        <v>839</v>
      </c>
      <c r="C62" s="705">
        <v>1975000</v>
      </c>
      <c r="D62" s="705">
        <v>2100000</v>
      </c>
    </row>
    <row r="63" spans="1:4" x14ac:dyDescent="0.25">
      <c r="A63" s="703" t="s">
        <v>566</v>
      </c>
      <c r="B63" t="s">
        <v>899</v>
      </c>
      <c r="C63" s="705">
        <v>830157250</v>
      </c>
      <c r="D63" s="705">
        <v>856557250</v>
      </c>
    </row>
    <row r="64" spans="1:4" x14ac:dyDescent="0.25">
      <c r="A64" s="703" t="s">
        <v>798</v>
      </c>
      <c r="B64" t="s">
        <v>840</v>
      </c>
      <c r="C64" s="705">
        <v>4537542000</v>
      </c>
      <c r="D64" s="705">
        <v>4212542000</v>
      </c>
    </row>
    <row r="65" spans="1:4" x14ac:dyDescent="0.25">
      <c r="A65" s="703" t="s">
        <v>2080</v>
      </c>
      <c r="B65" t="s">
        <v>2105</v>
      </c>
      <c r="C65" s="705">
        <v>2141254228</v>
      </c>
      <c r="D65" s="705">
        <v>7086254228</v>
      </c>
    </row>
    <row r="66" spans="1:4" x14ac:dyDescent="0.25">
      <c r="A66" s="703" t="s">
        <v>797</v>
      </c>
      <c r="B66" t="s">
        <v>841</v>
      </c>
      <c r="C66" s="705">
        <v>1537000000</v>
      </c>
      <c r="D66" s="705">
        <v>1549000000</v>
      </c>
    </row>
    <row r="67" spans="1:4" x14ac:dyDescent="0.25">
      <c r="A67" s="703" t="s">
        <v>802</v>
      </c>
      <c r="B67" t="s">
        <v>842</v>
      </c>
      <c r="C67" s="705">
        <v>300000</v>
      </c>
      <c r="D67" s="705">
        <v>300000</v>
      </c>
    </row>
    <row r="68" spans="1:4" x14ac:dyDescent="0.25">
      <c r="A68" s="703" t="s">
        <v>800</v>
      </c>
      <c r="B68" t="s">
        <v>926</v>
      </c>
      <c r="C68" s="705">
        <v>175000</v>
      </c>
      <c r="D68" s="705">
        <v>300000</v>
      </c>
    </row>
    <row r="69" spans="1:4" x14ac:dyDescent="0.25">
      <c r="A69" s="703" t="s">
        <v>799</v>
      </c>
      <c r="B69" t="s">
        <v>928</v>
      </c>
      <c r="C69" s="705">
        <v>24320000</v>
      </c>
      <c r="D69" s="705">
        <v>25820000</v>
      </c>
    </row>
    <row r="70" spans="1:4" x14ac:dyDescent="0.25">
      <c r="A70" s="703" t="s">
        <v>801</v>
      </c>
      <c r="B70" t="s">
        <v>843</v>
      </c>
      <c r="C70" s="705">
        <v>175000</v>
      </c>
      <c r="D70" s="705">
        <v>300000</v>
      </c>
    </row>
    <row r="71" spans="1:4" x14ac:dyDescent="0.25">
      <c r="A71" s="703" t="s">
        <v>573</v>
      </c>
      <c r="B71" t="s">
        <v>927</v>
      </c>
      <c r="C71" s="705">
        <v>510863580</v>
      </c>
      <c r="D71" s="705">
        <v>207113580</v>
      </c>
    </row>
    <row r="72" spans="1:4" x14ac:dyDescent="0.25">
      <c r="A72" s="703" t="s">
        <v>49</v>
      </c>
      <c r="B72" t="s">
        <v>1403</v>
      </c>
      <c r="C72" s="705">
        <v>174475220</v>
      </c>
      <c r="D72" s="705">
        <v>169475220</v>
      </c>
    </row>
    <row r="73" spans="1:4" x14ac:dyDescent="0.25">
      <c r="A73" s="703" t="s">
        <v>447</v>
      </c>
      <c r="B73" t="s">
        <v>844</v>
      </c>
      <c r="C73" s="705">
        <v>24803000</v>
      </c>
      <c r="D73" s="705">
        <v>25678000</v>
      </c>
    </row>
    <row r="74" spans="1:4" x14ac:dyDescent="0.25">
      <c r="A74" s="703" t="s">
        <v>427</v>
      </c>
      <c r="B74" t="s">
        <v>845</v>
      </c>
      <c r="C74" s="705">
        <v>22422590</v>
      </c>
      <c r="D74" s="705">
        <v>22422590</v>
      </c>
    </row>
    <row r="75" spans="1:4" x14ac:dyDescent="0.25">
      <c r="A75" s="703" t="s">
        <v>57</v>
      </c>
      <c r="B75" t="s">
        <v>846</v>
      </c>
      <c r="C75" s="705">
        <v>2121110</v>
      </c>
      <c r="D75" s="705">
        <v>4121110</v>
      </c>
    </row>
    <row r="76" spans="1:4" x14ac:dyDescent="0.25">
      <c r="A76" s="703" t="s">
        <v>1382</v>
      </c>
      <c r="B76" t="s">
        <v>1869</v>
      </c>
      <c r="C76" s="705">
        <v>8879000</v>
      </c>
      <c r="D76" s="705">
        <v>13129000</v>
      </c>
    </row>
    <row r="77" spans="1:4" x14ac:dyDescent="0.25">
      <c r="A77" s="703" t="s">
        <v>1338</v>
      </c>
      <c r="B77" t="s">
        <v>1404</v>
      </c>
      <c r="C77" s="705">
        <v>113591438</v>
      </c>
      <c r="D77" s="705">
        <v>30591438</v>
      </c>
    </row>
    <row r="78" spans="1:4" x14ac:dyDescent="0.25">
      <c r="A78" s="703" t="s">
        <v>1708</v>
      </c>
      <c r="B78" t="s">
        <v>847</v>
      </c>
      <c r="C78" s="705">
        <v>494560900</v>
      </c>
      <c r="D78" s="705">
        <v>524560900</v>
      </c>
    </row>
    <row r="79" spans="1:4" x14ac:dyDescent="0.25">
      <c r="A79" s="703" t="s">
        <v>1834</v>
      </c>
      <c r="B79" t="s">
        <v>1851</v>
      </c>
      <c r="C79" s="705">
        <v>82250000</v>
      </c>
      <c r="D79" s="705">
        <v>0</v>
      </c>
    </row>
    <row r="80" spans="1:4" x14ac:dyDescent="0.25">
      <c r="A80" s="703" t="s">
        <v>1837</v>
      </c>
      <c r="B80" t="s">
        <v>1852</v>
      </c>
      <c r="C80" s="705">
        <v>1500000</v>
      </c>
      <c r="D80" s="705">
        <v>0</v>
      </c>
    </row>
    <row r="81" spans="1:4" x14ac:dyDescent="0.25">
      <c r="A81" s="703" t="s">
        <v>0</v>
      </c>
      <c r="B81" t="s">
        <v>1405</v>
      </c>
      <c r="C81" s="705">
        <v>391281010</v>
      </c>
      <c r="D81" s="705">
        <v>440681010</v>
      </c>
    </row>
    <row r="82" spans="1:4" x14ac:dyDescent="0.25">
      <c r="A82" s="703" t="s">
        <v>1839</v>
      </c>
      <c r="B82" t="s">
        <v>1853</v>
      </c>
      <c r="C82" s="705">
        <v>8000000</v>
      </c>
      <c r="D82" s="705">
        <v>0</v>
      </c>
    </row>
    <row r="83" spans="1:4" x14ac:dyDescent="0.25">
      <c r="A83" s="703" t="s">
        <v>395</v>
      </c>
      <c r="B83" t="s">
        <v>902</v>
      </c>
      <c r="C83" s="705">
        <v>219599600</v>
      </c>
      <c r="D83" s="705">
        <v>215299600</v>
      </c>
    </row>
    <row r="84" spans="1:4" x14ac:dyDescent="0.25">
      <c r="A84" s="703" t="s">
        <v>398</v>
      </c>
      <c r="B84" t="s">
        <v>848</v>
      </c>
      <c r="C84" s="705">
        <v>875000</v>
      </c>
      <c r="D84" s="705">
        <v>1500000</v>
      </c>
    </row>
    <row r="85" spans="1:4" x14ac:dyDescent="0.25">
      <c r="A85" s="703" t="s">
        <v>399</v>
      </c>
      <c r="B85" t="s">
        <v>849</v>
      </c>
      <c r="C85" s="705">
        <v>1050000</v>
      </c>
      <c r="D85" s="705">
        <v>1800000</v>
      </c>
    </row>
    <row r="86" spans="1:4" x14ac:dyDescent="0.25">
      <c r="A86" s="703" t="s">
        <v>400</v>
      </c>
      <c r="B86" t="s">
        <v>1877</v>
      </c>
      <c r="C86" s="705">
        <v>3500000</v>
      </c>
      <c r="D86" s="705">
        <v>6000000</v>
      </c>
    </row>
    <row r="87" spans="1:4" x14ac:dyDescent="0.25">
      <c r="A87" s="703" t="s">
        <v>402</v>
      </c>
      <c r="B87" t="s">
        <v>903</v>
      </c>
      <c r="C87" s="705">
        <v>0</v>
      </c>
      <c r="D87" s="705">
        <v>56000000</v>
      </c>
    </row>
    <row r="88" spans="1:4" x14ac:dyDescent="0.25">
      <c r="A88" s="703" t="s">
        <v>224</v>
      </c>
      <c r="B88" t="s">
        <v>851</v>
      </c>
      <c r="C88" s="705">
        <v>89683190</v>
      </c>
      <c r="D88" s="705">
        <v>120683190</v>
      </c>
    </row>
    <row r="89" spans="1:4" x14ac:dyDescent="0.25">
      <c r="A89" s="703" t="s">
        <v>58</v>
      </c>
      <c r="B89" t="s">
        <v>1406</v>
      </c>
      <c r="C89" s="705">
        <v>101314300</v>
      </c>
      <c r="D89" s="705">
        <v>99314300</v>
      </c>
    </row>
    <row r="90" spans="1:4" x14ac:dyDescent="0.25">
      <c r="A90" s="703" t="s">
        <v>64</v>
      </c>
      <c r="B90" t="s">
        <v>852</v>
      </c>
      <c r="C90" s="705">
        <v>506552330</v>
      </c>
      <c r="D90" s="705">
        <v>506552330</v>
      </c>
    </row>
    <row r="91" spans="1:4" x14ac:dyDescent="0.25">
      <c r="A91" s="703" t="s">
        <v>69</v>
      </c>
      <c r="B91" t="s">
        <v>935</v>
      </c>
      <c r="C91" s="705">
        <v>141429750</v>
      </c>
      <c r="D91" s="705">
        <v>141429750</v>
      </c>
    </row>
    <row r="92" spans="1:4" x14ac:dyDescent="0.25">
      <c r="A92" s="703" t="s">
        <v>42</v>
      </c>
      <c r="B92" t="s">
        <v>1361</v>
      </c>
      <c r="C92" s="705">
        <v>28851772.600000001</v>
      </c>
      <c r="D92" s="705">
        <v>30591438</v>
      </c>
    </row>
    <row r="93" spans="1:4" x14ac:dyDescent="0.25">
      <c r="A93" s="703" t="s">
        <v>599</v>
      </c>
      <c r="B93" t="s">
        <v>853</v>
      </c>
      <c r="C93" s="705">
        <v>52096550</v>
      </c>
      <c r="D93" s="705">
        <v>56096550</v>
      </c>
    </row>
    <row r="94" spans="1:4" x14ac:dyDescent="0.25">
      <c r="A94" s="703" t="s">
        <v>1347</v>
      </c>
      <c r="B94" t="s">
        <v>1360</v>
      </c>
      <c r="C94" s="705">
        <v>386192860</v>
      </c>
      <c r="D94" s="705">
        <v>390092860</v>
      </c>
    </row>
    <row r="95" spans="1:4" x14ac:dyDescent="0.25">
      <c r="A95" s="703" t="s">
        <v>258</v>
      </c>
      <c r="B95" t="s">
        <v>854</v>
      </c>
      <c r="C95" s="705">
        <v>122938190</v>
      </c>
      <c r="D95" s="705">
        <v>182938190</v>
      </c>
    </row>
    <row r="96" spans="1:4" x14ac:dyDescent="0.25">
      <c r="A96" s="703" t="s">
        <v>264</v>
      </c>
      <c r="B96" t="s">
        <v>906</v>
      </c>
      <c r="C96" s="705">
        <v>278436000</v>
      </c>
      <c r="D96" s="705">
        <v>288436000</v>
      </c>
    </row>
    <row r="97" spans="1:4" x14ac:dyDescent="0.25">
      <c r="A97" s="703" t="s">
        <v>262</v>
      </c>
      <c r="B97" t="s">
        <v>907</v>
      </c>
      <c r="C97" s="705">
        <v>26300000</v>
      </c>
      <c r="D97" s="705">
        <v>41700000</v>
      </c>
    </row>
    <row r="98" spans="1:4" x14ac:dyDescent="0.25">
      <c r="A98" s="703" t="s">
        <v>471</v>
      </c>
      <c r="B98" t="s">
        <v>855</v>
      </c>
      <c r="C98" s="705">
        <v>700000</v>
      </c>
      <c r="D98" s="705">
        <v>1200000</v>
      </c>
    </row>
    <row r="99" spans="1:4" x14ac:dyDescent="0.25">
      <c r="A99" s="703" t="s">
        <v>472</v>
      </c>
      <c r="B99" t="s">
        <v>856</v>
      </c>
      <c r="C99" s="705">
        <v>1050000</v>
      </c>
      <c r="D99" s="705">
        <v>1800000</v>
      </c>
    </row>
    <row r="100" spans="1:4" x14ac:dyDescent="0.25">
      <c r="A100" s="703" t="s">
        <v>473</v>
      </c>
      <c r="B100" t="s">
        <v>857</v>
      </c>
      <c r="C100" s="705">
        <v>380000</v>
      </c>
      <c r="D100" s="705">
        <v>480000</v>
      </c>
    </row>
    <row r="101" spans="1:4" x14ac:dyDescent="0.25">
      <c r="A101" s="703" t="s">
        <v>272</v>
      </c>
      <c r="B101" t="s">
        <v>908</v>
      </c>
      <c r="C101" s="705">
        <v>770932330</v>
      </c>
      <c r="D101" s="705">
        <v>770932330</v>
      </c>
    </row>
    <row r="102" spans="1:4" x14ac:dyDescent="0.25">
      <c r="A102" s="703" t="s">
        <v>273</v>
      </c>
      <c r="B102" t="s">
        <v>909</v>
      </c>
      <c r="C102" s="705">
        <v>40000000</v>
      </c>
      <c r="D102" s="705">
        <v>79400000</v>
      </c>
    </row>
    <row r="103" spans="1:4" x14ac:dyDescent="0.25">
      <c r="A103" s="703" t="s">
        <v>274</v>
      </c>
      <c r="B103" t="s">
        <v>858</v>
      </c>
      <c r="C103" s="705">
        <v>307027020</v>
      </c>
      <c r="D103" s="705">
        <v>309127020</v>
      </c>
    </row>
    <row r="104" spans="1:4" x14ac:dyDescent="0.25">
      <c r="A104" s="703" t="s">
        <v>254</v>
      </c>
      <c r="B104" t="s">
        <v>910</v>
      </c>
      <c r="C104" s="705">
        <v>430193400</v>
      </c>
      <c r="D104" s="705">
        <v>420193400</v>
      </c>
    </row>
    <row r="105" spans="1:4" x14ac:dyDescent="0.25">
      <c r="A105" s="703" t="s">
        <v>296</v>
      </c>
      <c r="B105" t="s">
        <v>1407</v>
      </c>
      <c r="C105" s="705">
        <v>390258730</v>
      </c>
      <c r="D105" s="705">
        <v>393258730</v>
      </c>
    </row>
    <row r="106" spans="1:4" x14ac:dyDescent="0.25">
      <c r="A106" s="703" t="s">
        <v>300</v>
      </c>
      <c r="B106" t="s">
        <v>859</v>
      </c>
      <c r="C106" s="705">
        <v>203425650</v>
      </c>
      <c r="D106" s="705">
        <v>184425650</v>
      </c>
    </row>
    <row r="107" spans="1:4" x14ac:dyDescent="0.25">
      <c r="A107" s="703" t="s">
        <v>301</v>
      </c>
      <c r="B107" t="s">
        <v>860</v>
      </c>
      <c r="C107" s="705">
        <v>140275000</v>
      </c>
      <c r="D107" s="705">
        <v>272525000</v>
      </c>
    </row>
    <row r="108" spans="1:4" x14ac:dyDescent="0.25">
      <c r="A108" s="703" t="s">
        <v>706</v>
      </c>
      <c r="B108" t="s">
        <v>299</v>
      </c>
      <c r="C108" s="705">
        <v>475000</v>
      </c>
      <c r="D108" s="705">
        <v>600000</v>
      </c>
    </row>
    <row r="109" spans="1:4" x14ac:dyDescent="0.25">
      <c r="A109" s="703" t="s">
        <v>291</v>
      </c>
      <c r="B109" t="s">
        <v>912</v>
      </c>
      <c r="C109" s="705">
        <v>126998540</v>
      </c>
      <c r="D109" s="705">
        <v>164298540</v>
      </c>
    </row>
    <row r="110" spans="1:4" x14ac:dyDescent="0.25">
      <c r="A110" s="703" t="s">
        <v>70</v>
      </c>
      <c r="B110" t="s">
        <v>1886</v>
      </c>
      <c r="C110" s="705">
        <v>918977165</v>
      </c>
      <c r="D110" s="705">
        <v>1435577165</v>
      </c>
    </row>
    <row r="111" spans="1:4" x14ac:dyDescent="0.25">
      <c r="A111" s="703" t="s">
        <v>478</v>
      </c>
      <c r="B111" t="s">
        <v>1885</v>
      </c>
      <c r="C111" s="705">
        <v>175000</v>
      </c>
      <c r="D111" s="705">
        <v>300000</v>
      </c>
    </row>
    <row r="112" spans="1:4" x14ac:dyDescent="0.25">
      <c r="A112" s="703" t="s">
        <v>302</v>
      </c>
      <c r="B112" t="s">
        <v>480</v>
      </c>
      <c r="C112" s="705">
        <v>1079500000</v>
      </c>
      <c r="D112" s="705">
        <v>1207000000</v>
      </c>
    </row>
    <row r="113" spans="1:4" x14ac:dyDescent="0.25">
      <c r="A113" s="703" t="s">
        <v>90</v>
      </c>
      <c r="B113" t="s">
        <v>863</v>
      </c>
      <c r="C113" s="705">
        <v>90080210</v>
      </c>
      <c r="D113" s="705">
        <v>91330210</v>
      </c>
    </row>
    <row r="114" spans="1:4" x14ac:dyDescent="0.25">
      <c r="A114" s="703" t="s">
        <v>78</v>
      </c>
      <c r="B114" t="s">
        <v>1868</v>
      </c>
      <c r="C114" s="705">
        <v>322707470</v>
      </c>
      <c r="D114" s="705">
        <v>323707470</v>
      </c>
    </row>
    <row r="115" spans="1:4" x14ac:dyDescent="0.25">
      <c r="A115" s="703" t="s">
        <v>487</v>
      </c>
      <c r="B115" t="s">
        <v>867</v>
      </c>
      <c r="C115" s="705">
        <v>525000</v>
      </c>
      <c r="D115" s="705">
        <v>900000</v>
      </c>
    </row>
    <row r="116" spans="1:4" x14ac:dyDescent="0.25">
      <c r="A116" s="703" t="s">
        <v>88</v>
      </c>
      <c r="B116" t="s">
        <v>868</v>
      </c>
      <c r="C116" s="705">
        <v>128746040</v>
      </c>
      <c r="D116" s="705">
        <v>177305040</v>
      </c>
    </row>
    <row r="117" spans="1:4" x14ac:dyDescent="0.25">
      <c r="A117" s="703" t="s">
        <v>101</v>
      </c>
      <c r="B117" t="s">
        <v>869</v>
      </c>
      <c r="C117" s="705">
        <v>3094323286.0799999</v>
      </c>
      <c r="D117" s="705">
        <v>2880865286.0799999</v>
      </c>
    </row>
    <row r="118" spans="1:4" x14ac:dyDescent="0.25">
      <c r="A118" s="703" t="s">
        <v>237</v>
      </c>
      <c r="B118" t="s">
        <v>870</v>
      </c>
      <c r="C118" s="705">
        <v>1362128430</v>
      </c>
      <c r="D118" s="705">
        <v>1449128430</v>
      </c>
    </row>
    <row r="119" spans="1:4" x14ac:dyDescent="0.25">
      <c r="A119" s="703" t="s">
        <v>84</v>
      </c>
      <c r="B119" t="s">
        <v>871</v>
      </c>
      <c r="C119" s="705">
        <v>46276875.32</v>
      </c>
      <c r="D119" s="705">
        <v>34776875.32</v>
      </c>
    </row>
    <row r="120" spans="1:4" x14ac:dyDescent="0.25">
      <c r="A120" s="703" t="s">
        <v>486</v>
      </c>
      <c r="B120" t="s">
        <v>872</v>
      </c>
      <c r="C120" s="705">
        <v>1175000</v>
      </c>
      <c r="D120" s="705">
        <v>1800000</v>
      </c>
    </row>
    <row r="121" spans="1:4" x14ac:dyDescent="0.25">
      <c r="A121" s="703" t="s">
        <v>1684</v>
      </c>
      <c r="B121" t="s">
        <v>1359</v>
      </c>
      <c r="C121" s="705">
        <v>46091438</v>
      </c>
      <c r="D121" s="705">
        <v>65591438</v>
      </c>
    </row>
    <row r="122" spans="1:4" x14ac:dyDescent="0.25">
      <c r="A122" s="703" t="s">
        <v>1697</v>
      </c>
      <c r="B122" t="s">
        <v>862</v>
      </c>
      <c r="C122" s="705">
        <v>1012000</v>
      </c>
      <c r="D122" s="705">
        <v>1200000</v>
      </c>
    </row>
    <row r="123" spans="1:4" x14ac:dyDescent="0.25">
      <c r="A123" s="703" t="s">
        <v>1703</v>
      </c>
      <c r="B123" t="s">
        <v>865</v>
      </c>
      <c r="C123" s="705">
        <v>435175340</v>
      </c>
      <c r="D123" s="705">
        <v>436425340</v>
      </c>
    </row>
    <row r="124" spans="1:4" x14ac:dyDescent="0.25">
      <c r="A124" s="703" t="s">
        <v>1702</v>
      </c>
      <c r="B124" t="s">
        <v>866</v>
      </c>
      <c r="C124" s="705">
        <v>2273623150</v>
      </c>
      <c r="D124" s="705">
        <v>2671185650</v>
      </c>
    </row>
    <row r="125" spans="1:4" x14ac:dyDescent="0.25">
      <c r="A125" s="703" t="s">
        <v>1698</v>
      </c>
      <c r="B125" t="s">
        <v>914</v>
      </c>
      <c r="C125" s="705">
        <v>1188018830</v>
      </c>
      <c r="D125" s="705">
        <v>1405918830</v>
      </c>
    </row>
    <row r="126" spans="1:4" x14ac:dyDescent="0.25">
      <c r="A126" s="703" t="s">
        <v>1699</v>
      </c>
      <c r="B126" t="s">
        <v>1705</v>
      </c>
      <c r="C126" s="705">
        <v>778538070</v>
      </c>
      <c r="D126" s="705">
        <v>832538069.99999988</v>
      </c>
    </row>
    <row r="127" spans="1:4" x14ac:dyDescent="0.25">
      <c r="A127" s="703" t="s">
        <v>1700</v>
      </c>
      <c r="B127" t="s">
        <v>915</v>
      </c>
      <c r="C127" s="705">
        <v>574053140</v>
      </c>
      <c r="D127" s="705">
        <v>599853140</v>
      </c>
    </row>
    <row r="128" spans="1:4" x14ac:dyDescent="0.25">
      <c r="A128" s="703" t="s">
        <v>1814</v>
      </c>
      <c r="B128" t="s">
        <v>916</v>
      </c>
      <c r="C128" s="705">
        <v>602587170</v>
      </c>
      <c r="D128" s="705">
        <v>615587170</v>
      </c>
    </row>
    <row r="129" spans="1:8" x14ac:dyDescent="0.25">
      <c r="A129" s="703" t="s">
        <v>105</v>
      </c>
      <c r="B129" t="s">
        <v>917</v>
      </c>
      <c r="C129" s="705">
        <v>1634156000</v>
      </c>
      <c r="D129" s="705">
        <v>1373133000</v>
      </c>
    </row>
    <row r="130" spans="1:8" x14ac:dyDescent="0.25">
      <c r="A130" s="703" t="s">
        <v>110</v>
      </c>
      <c r="B130" t="s">
        <v>874</v>
      </c>
      <c r="C130" s="705">
        <v>350000</v>
      </c>
      <c r="D130" s="705">
        <v>600000</v>
      </c>
    </row>
    <row r="131" spans="1:8" x14ac:dyDescent="0.25">
      <c r="A131" s="703" t="s">
        <v>111</v>
      </c>
      <c r="B131" t="s">
        <v>929</v>
      </c>
      <c r="C131" s="705">
        <v>350000</v>
      </c>
      <c r="D131" s="705">
        <v>600000</v>
      </c>
    </row>
    <row r="132" spans="1:8" x14ac:dyDescent="0.25">
      <c r="A132" s="703" t="s">
        <v>1841</v>
      </c>
      <c r="B132" t="s">
        <v>1875</v>
      </c>
      <c r="C132" s="705">
        <v>36000000</v>
      </c>
      <c r="D132" s="705">
        <v>0</v>
      </c>
    </row>
    <row r="133" spans="1:8" x14ac:dyDescent="0.25">
      <c r="A133" s="703" t="s">
        <v>135</v>
      </c>
      <c r="B133" t="s">
        <v>875</v>
      </c>
      <c r="C133" s="705">
        <v>80000000</v>
      </c>
      <c r="D133" s="705">
        <v>100200000</v>
      </c>
    </row>
    <row r="134" spans="1:8" x14ac:dyDescent="0.25">
      <c r="A134" s="703" t="s">
        <v>130</v>
      </c>
      <c r="B134" t="s">
        <v>876</v>
      </c>
      <c r="C134" s="705">
        <v>4197702400</v>
      </c>
      <c r="D134" s="705">
        <v>4470182400</v>
      </c>
    </row>
    <row r="135" spans="1:8" x14ac:dyDescent="0.25">
      <c r="A135" s="703" t="s">
        <v>112</v>
      </c>
      <c r="B135" t="s">
        <v>877</v>
      </c>
      <c r="C135" s="705">
        <v>1232121810.97</v>
      </c>
      <c r="D135" s="705">
        <v>1332121810.97</v>
      </c>
    </row>
    <row r="136" spans="1:8" x14ac:dyDescent="0.25">
      <c r="A136" s="703" t="s">
        <v>132</v>
      </c>
      <c r="B136" t="s">
        <v>918</v>
      </c>
      <c r="C136" s="705">
        <v>326613800</v>
      </c>
      <c r="D136" s="705">
        <v>326613800</v>
      </c>
    </row>
    <row r="137" spans="1:8" x14ac:dyDescent="0.25">
      <c r="A137" s="703" t="s">
        <v>139</v>
      </c>
      <c r="B137" t="s">
        <v>919</v>
      </c>
      <c r="C137" s="705">
        <v>178666000</v>
      </c>
      <c r="D137" s="705">
        <v>197666000</v>
      </c>
    </row>
    <row r="138" spans="1:8" x14ac:dyDescent="0.25">
      <c r="A138" s="703" t="s">
        <v>679</v>
      </c>
      <c r="B138" t="s">
        <v>1732</v>
      </c>
      <c r="C138" s="705">
        <v>875000</v>
      </c>
      <c r="D138" s="705">
        <v>1500000</v>
      </c>
    </row>
    <row r="139" spans="1:8" x14ac:dyDescent="0.25">
      <c r="A139" s="703" t="s">
        <v>1848</v>
      </c>
      <c r="B139" t="s">
        <v>1867</v>
      </c>
      <c r="C139" s="705">
        <v>160000000</v>
      </c>
      <c r="D139" s="705">
        <v>0</v>
      </c>
    </row>
    <row r="140" spans="1:8" x14ac:dyDescent="0.25">
      <c r="A140" s="703" t="s">
        <v>199</v>
      </c>
      <c r="B140" t="s">
        <v>920</v>
      </c>
      <c r="C140" s="705">
        <v>693645000</v>
      </c>
      <c r="D140" s="705">
        <v>779495000</v>
      </c>
    </row>
    <row r="141" spans="1:8" x14ac:dyDescent="0.25">
      <c r="A141" s="703" t="s">
        <v>143</v>
      </c>
      <c r="B141" t="s">
        <v>146</v>
      </c>
      <c r="C141" s="705">
        <v>87633950</v>
      </c>
      <c r="D141" s="705">
        <v>88633950</v>
      </c>
    </row>
    <row r="142" spans="1:8" x14ac:dyDescent="0.25">
      <c r="A142" s="703" t="s">
        <v>140</v>
      </c>
      <c r="B142" t="s">
        <v>879</v>
      </c>
      <c r="C142" s="705">
        <v>5700000</v>
      </c>
      <c r="D142" s="705">
        <v>6200000</v>
      </c>
    </row>
    <row r="143" spans="1:8" x14ac:dyDescent="0.25">
      <c r="A143" s="703" t="s">
        <v>707</v>
      </c>
      <c r="B143" t="s">
        <v>218</v>
      </c>
      <c r="C143" s="705">
        <v>457862870</v>
      </c>
      <c r="D143" s="705">
        <v>400862870</v>
      </c>
    </row>
    <row r="144" spans="1:8" s="427" customFormat="1" x14ac:dyDescent="0.25">
      <c r="A144" s="703" t="s">
        <v>693</v>
      </c>
      <c r="B144" t="s">
        <v>1408</v>
      </c>
      <c r="C144" s="705">
        <v>80069190</v>
      </c>
      <c r="D144" s="705">
        <v>85069190</v>
      </c>
      <c r="E144" s="426"/>
      <c r="F144" s="426"/>
      <c r="G144" s="426"/>
      <c r="H144" s="426"/>
    </row>
    <row r="145" spans="1:8" s="427" customFormat="1" x14ac:dyDescent="0.25">
      <c r="A145" s="703" t="s">
        <v>769</v>
      </c>
      <c r="B145" t="s">
        <v>880</v>
      </c>
      <c r="C145" s="705">
        <v>263917150</v>
      </c>
      <c r="D145" s="705">
        <v>263917150</v>
      </c>
      <c r="E145" s="426"/>
      <c r="F145" s="426"/>
      <c r="G145" s="426"/>
      <c r="H145" s="426"/>
    </row>
    <row r="146" spans="1:8" s="427" customFormat="1" x14ac:dyDescent="0.25">
      <c r="A146" s="703"/>
      <c r="B146"/>
      <c r="C146" s="706">
        <f>SUM(C4:C145)</f>
        <v>51894502756.519997</v>
      </c>
      <c r="D146" s="706">
        <f>SUM(D4:D145)</f>
        <v>57793801081.920006</v>
      </c>
      <c r="E146" s="426"/>
      <c r="F146" s="426"/>
      <c r="G146" s="426"/>
      <c r="H146" s="426"/>
    </row>
  </sheetData>
  <mergeCells count="3">
    <mergeCell ref="A2:A3"/>
    <mergeCell ref="B2:B3"/>
    <mergeCell ref="A1:D1"/>
  </mergeCells>
  <printOptions horizontalCentered="1"/>
  <pageMargins left="0.3" right="0.3" top="0.7" bottom="0.5" header="0.3" footer="0.3"/>
  <pageSetup paperSize="9" scale="87" fitToHeight="0" orientation="portrait" horizontalDpi="300" verticalDpi="300" r:id="rId1"/>
  <headerFooter>
    <oddHeader>&amp;C&amp;"Tahoma,Bold"&amp;10YOBE STATE OF GOVERNMENT OF NIGERIA
APPROVED REVISED APPROPRIATION BILL 2020</oddHeader>
    <oddFooter>&amp;LAS REVISED BY YBHA&amp;CPage &amp;P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810"/>
  <sheetViews>
    <sheetView showGridLines="0" topLeftCell="A392" workbookViewId="0">
      <selection activeCell="C407" sqref="C407"/>
    </sheetView>
  </sheetViews>
  <sheetFormatPr defaultColWidth="9.140625" defaultRowHeight="12.75" x14ac:dyDescent="0.25"/>
  <cols>
    <col min="1" max="1" width="12.7109375" style="266" customWidth="1"/>
    <col min="2" max="2" width="9.5703125" style="239" customWidth="1"/>
    <col min="3" max="3" width="41.85546875" style="252" customWidth="1"/>
    <col min="4" max="4" width="7.28515625" style="222" customWidth="1"/>
    <col min="5" max="5" width="16.85546875" style="255" customWidth="1"/>
    <col min="6" max="6" width="10.85546875" style="222" customWidth="1"/>
    <col min="7" max="7" width="6.85546875" style="256" customWidth="1"/>
    <col min="8" max="8" width="17.28515625" style="257" bestFit="1" customWidth="1"/>
    <col min="9" max="9" width="17.28515625" style="241" bestFit="1" customWidth="1"/>
    <col min="10" max="10" width="17.28515625" style="234" bestFit="1" customWidth="1"/>
    <col min="11" max="11" width="26.140625" style="234" bestFit="1" customWidth="1"/>
    <col min="12" max="16384" width="9.140625" style="252"/>
  </cols>
  <sheetData>
    <row r="1" spans="1:11" x14ac:dyDescent="0.25">
      <c r="A1" s="1253" t="s">
        <v>967</v>
      </c>
      <c r="B1" s="1253"/>
      <c r="C1" s="1253"/>
      <c r="D1" s="1253"/>
      <c r="E1" s="1253"/>
      <c r="F1" s="1253"/>
      <c r="G1" s="1253"/>
      <c r="H1" s="1253"/>
      <c r="I1" s="1253"/>
      <c r="J1" s="1253"/>
      <c r="K1" s="1253"/>
    </row>
    <row r="2" spans="1:11" s="253" customFormat="1" ht="38.25" x14ac:dyDescent="0.25">
      <c r="A2" s="1254" t="s">
        <v>275</v>
      </c>
      <c r="B2" s="1255" t="s">
        <v>970</v>
      </c>
      <c r="C2" s="1256" t="s">
        <v>938</v>
      </c>
      <c r="D2" s="1251" t="s">
        <v>1024</v>
      </c>
      <c r="E2" s="1257" t="s">
        <v>1025</v>
      </c>
      <c r="F2" s="1251" t="s">
        <v>1026</v>
      </c>
      <c r="G2" s="1252" t="s">
        <v>1027</v>
      </c>
      <c r="H2" s="218" t="s">
        <v>1076</v>
      </c>
      <c r="I2" s="236" t="s">
        <v>1022</v>
      </c>
      <c r="J2" s="345" t="s">
        <v>1023</v>
      </c>
      <c r="K2" s="304" t="s">
        <v>1028</v>
      </c>
    </row>
    <row r="3" spans="1:11" s="253" customFormat="1" x14ac:dyDescent="0.25">
      <c r="A3" s="1254"/>
      <c r="B3" s="1255"/>
      <c r="C3" s="1256"/>
      <c r="D3" s="1251"/>
      <c r="E3" s="1257"/>
      <c r="F3" s="1251"/>
      <c r="G3" s="1252"/>
      <c r="H3" s="218" t="s">
        <v>939</v>
      </c>
      <c r="I3" s="218" t="s">
        <v>939</v>
      </c>
      <c r="J3" s="218" t="s">
        <v>939</v>
      </c>
      <c r="K3" s="305"/>
    </row>
    <row r="4" spans="1:11" x14ac:dyDescent="0.2">
      <c r="A4" s="254" t="s">
        <v>416</v>
      </c>
      <c r="B4" s="230"/>
      <c r="C4" s="220" t="s">
        <v>417</v>
      </c>
    </row>
    <row r="5" spans="1:11" x14ac:dyDescent="0.2">
      <c r="A5" s="254" t="s">
        <v>416</v>
      </c>
      <c r="B5" s="258" t="s">
        <v>356</v>
      </c>
      <c r="C5" s="252" t="s">
        <v>686</v>
      </c>
      <c r="D5" s="222">
        <v>70733</v>
      </c>
      <c r="E5" s="255">
        <v>30000020000</v>
      </c>
      <c r="F5" s="222" t="s">
        <v>27</v>
      </c>
      <c r="G5" s="256" t="s">
        <v>235</v>
      </c>
      <c r="H5" s="257">
        <v>100000000</v>
      </c>
      <c r="I5" s="241">
        <v>140481000</v>
      </c>
      <c r="J5" s="234">
        <v>19556592</v>
      </c>
    </row>
    <row r="6" spans="1:11" x14ac:dyDescent="0.2">
      <c r="A6" s="254" t="s">
        <v>416</v>
      </c>
      <c r="B6" s="258" t="s">
        <v>332</v>
      </c>
      <c r="C6" s="252" t="s">
        <v>333</v>
      </c>
      <c r="D6" s="222">
        <v>70733</v>
      </c>
      <c r="E6" s="255">
        <v>30000020000</v>
      </c>
      <c r="F6" s="222" t="s">
        <v>27</v>
      </c>
      <c r="G6" s="256" t="s">
        <v>235</v>
      </c>
      <c r="H6" s="257">
        <v>100000000</v>
      </c>
      <c r="I6" s="241">
        <v>0</v>
      </c>
      <c r="J6" s="234">
        <v>0</v>
      </c>
    </row>
    <row r="7" spans="1:11" s="259" customFormat="1" x14ac:dyDescent="0.2">
      <c r="A7" s="254" t="s">
        <v>416</v>
      </c>
      <c r="B7" s="258" t="s">
        <v>352</v>
      </c>
      <c r="C7" s="252" t="s">
        <v>353</v>
      </c>
      <c r="D7" s="222">
        <v>70733</v>
      </c>
      <c r="E7" s="255">
        <v>30000020000</v>
      </c>
      <c r="F7" s="222" t="s">
        <v>27</v>
      </c>
      <c r="G7" s="256" t="s">
        <v>235</v>
      </c>
      <c r="H7" s="257">
        <v>100000000</v>
      </c>
      <c r="I7" s="241">
        <v>200618000</v>
      </c>
      <c r="J7" s="234">
        <v>45266454</v>
      </c>
      <c r="K7" s="234"/>
    </row>
    <row r="8" spans="1:11" x14ac:dyDescent="0.2">
      <c r="A8" s="254" t="s">
        <v>416</v>
      </c>
      <c r="B8" s="258" t="s">
        <v>240</v>
      </c>
      <c r="C8" s="252" t="s">
        <v>763</v>
      </c>
      <c r="D8" s="222">
        <v>70733</v>
      </c>
      <c r="E8" s="255">
        <v>30000020000</v>
      </c>
      <c r="F8" s="222" t="s">
        <v>27</v>
      </c>
      <c r="G8" s="256" t="s">
        <v>235</v>
      </c>
      <c r="H8" s="257">
        <v>150000000</v>
      </c>
      <c r="I8" s="241">
        <v>55085000</v>
      </c>
      <c r="J8" s="234">
        <v>32663904</v>
      </c>
    </row>
    <row r="9" spans="1:11" x14ac:dyDescent="0.2">
      <c r="A9" s="254" t="s">
        <v>416</v>
      </c>
      <c r="B9" s="258" t="s">
        <v>467</v>
      </c>
      <c r="C9" s="252" t="s">
        <v>163</v>
      </c>
      <c r="D9" s="222">
        <v>70733</v>
      </c>
      <c r="E9" s="255">
        <v>30000020000</v>
      </c>
      <c r="F9" s="222" t="s">
        <v>27</v>
      </c>
      <c r="G9" s="256" t="s">
        <v>235</v>
      </c>
      <c r="H9" s="257">
        <v>50000000</v>
      </c>
      <c r="I9" s="241">
        <v>31791000</v>
      </c>
      <c r="J9" s="234">
        <v>29316000</v>
      </c>
    </row>
    <row r="10" spans="1:11" x14ac:dyDescent="0.2">
      <c r="A10" s="254" t="s">
        <v>416</v>
      </c>
      <c r="C10" s="260" t="s">
        <v>26</v>
      </c>
      <c r="H10" s="261">
        <v>500000000</v>
      </c>
      <c r="I10" s="262">
        <v>427975000</v>
      </c>
      <c r="J10" s="263">
        <v>126802950</v>
      </c>
    </row>
    <row r="11" spans="1:11" x14ac:dyDescent="0.2">
      <c r="A11" s="254" t="s">
        <v>418</v>
      </c>
      <c r="C11" s="264" t="s">
        <v>698</v>
      </c>
    </row>
    <row r="12" spans="1:11" x14ac:dyDescent="0.2">
      <c r="A12" s="254" t="s">
        <v>418</v>
      </c>
      <c r="B12" s="258" t="s">
        <v>243</v>
      </c>
      <c r="C12" s="252" t="s">
        <v>687</v>
      </c>
      <c r="D12" s="222">
        <v>70411</v>
      </c>
      <c r="E12" s="255">
        <v>130000010000</v>
      </c>
      <c r="F12" s="265" t="s">
        <v>354</v>
      </c>
      <c r="G12" s="256" t="s">
        <v>235</v>
      </c>
      <c r="H12" s="257">
        <v>56000000</v>
      </c>
      <c r="I12" s="241">
        <v>30000000</v>
      </c>
      <c r="J12" s="234">
        <v>30000000</v>
      </c>
    </row>
    <row r="13" spans="1:11" x14ac:dyDescent="0.2">
      <c r="A13" s="254" t="s">
        <v>418</v>
      </c>
      <c r="B13" s="258" t="s">
        <v>158</v>
      </c>
      <c r="C13" s="252" t="s">
        <v>366</v>
      </c>
      <c r="D13" s="222">
        <v>70411</v>
      </c>
      <c r="E13" s="255">
        <v>130000010000</v>
      </c>
      <c r="F13" s="265" t="s">
        <v>354</v>
      </c>
      <c r="G13" s="256" t="s">
        <v>235</v>
      </c>
      <c r="H13" s="257">
        <v>4000000</v>
      </c>
      <c r="I13" s="241">
        <v>4000000</v>
      </c>
      <c r="J13" s="234">
        <v>0</v>
      </c>
    </row>
    <row r="14" spans="1:11" x14ac:dyDescent="0.2">
      <c r="A14" s="254" t="s">
        <v>418</v>
      </c>
      <c r="B14" s="258" t="s">
        <v>467</v>
      </c>
      <c r="C14" s="252" t="s">
        <v>163</v>
      </c>
      <c r="D14" s="222">
        <v>70411</v>
      </c>
      <c r="E14" s="255">
        <v>130000010000</v>
      </c>
      <c r="F14" s="265" t="s">
        <v>354</v>
      </c>
      <c r="G14" s="256" t="s">
        <v>235</v>
      </c>
      <c r="H14" s="257">
        <v>36000000</v>
      </c>
      <c r="I14" s="241">
        <v>36000000</v>
      </c>
      <c r="J14" s="234">
        <v>27000000</v>
      </c>
    </row>
    <row r="15" spans="1:11" x14ac:dyDescent="0.2">
      <c r="A15" s="254" t="s">
        <v>418</v>
      </c>
      <c r="C15" s="260" t="s">
        <v>26</v>
      </c>
      <c r="H15" s="261">
        <v>96000000</v>
      </c>
      <c r="I15" s="262">
        <v>70000000</v>
      </c>
      <c r="J15" s="263">
        <v>57000000</v>
      </c>
    </row>
    <row r="16" spans="1:11" x14ac:dyDescent="0.25">
      <c r="A16" s="266" t="s">
        <v>380</v>
      </c>
      <c r="C16" s="264" t="s">
        <v>381</v>
      </c>
    </row>
    <row r="17" spans="1:11" x14ac:dyDescent="0.25">
      <c r="A17" s="266" t="s">
        <v>380</v>
      </c>
      <c r="B17" s="258" t="s">
        <v>212</v>
      </c>
      <c r="C17" s="252" t="s">
        <v>676</v>
      </c>
      <c r="D17" s="222">
        <v>70111</v>
      </c>
      <c r="E17" s="267">
        <v>130000010000</v>
      </c>
      <c r="F17" s="222">
        <v>23510200</v>
      </c>
      <c r="G17" s="256" t="s">
        <v>235</v>
      </c>
      <c r="H17" s="257">
        <v>400000000</v>
      </c>
      <c r="I17" s="241">
        <v>400000000</v>
      </c>
      <c r="J17" s="234">
        <v>388985639</v>
      </c>
      <c r="K17" s="234" t="s">
        <v>1060</v>
      </c>
    </row>
    <row r="18" spans="1:11" x14ac:dyDescent="0.25">
      <c r="A18" s="266" t="s">
        <v>380</v>
      </c>
      <c r="B18" s="258" t="s">
        <v>326</v>
      </c>
      <c r="C18" s="252" t="s">
        <v>327</v>
      </c>
      <c r="D18" s="222">
        <v>70111</v>
      </c>
      <c r="E18" s="267">
        <v>130000010000</v>
      </c>
      <c r="F18" s="222">
        <v>23510200</v>
      </c>
      <c r="G18" s="256" t="s">
        <v>235</v>
      </c>
      <c r="H18" s="257">
        <v>300000000</v>
      </c>
      <c r="I18" s="241">
        <v>500000000</v>
      </c>
      <c r="J18" s="234">
        <v>429866888</v>
      </c>
    </row>
    <row r="19" spans="1:11" x14ac:dyDescent="0.25">
      <c r="A19" s="266" t="s">
        <v>380</v>
      </c>
      <c r="B19" s="258" t="s">
        <v>350</v>
      </c>
      <c r="C19" s="252" t="s">
        <v>743</v>
      </c>
      <c r="D19" s="222">
        <v>70111</v>
      </c>
      <c r="E19" s="267">
        <v>130000010000</v>
      </c>
      <c r="F19" s="222">
        <v>23510200</v>
      </c>
      <c r="G19" s="256" t="s">
        <v>235</v>
      </c>
      <c r="H19" s="257">
        <v>5000000</v>
      </c>
      <c r="I19" s="241">
        <v>10000000</v>
      </c>
      <c r="J19" s="234">
        <v>5000000</v>
      </c>
    </row>
    <row r="20" spans="1:11" s="268" customFormat="1" x14ac:dyDescent="0.25">
      <c r="A20" s="266" t="s">
        <v>380</v>
      </c>
      <c r="B20" s="258" t="s">
        <v>460</v>
      </c>
      <c r="C20" s="252" t="s">
        <v>1313</v>
      </c>
      <c r="D20" s="222">
        <v>70111</v>
      </c>
      <c r="E20" s="267">
        <v>130000010000</v>
      </c>
      <c r="F20" s="222">
        <v>23510200</v>
      </c>
      <c r="G20" s="256" t="s">
        <v>235</v>
      </c>
      <c r="H20" s="257">
        <v>10000000</v>
      </c>
      <c r="I20" s="241">
        <v>10000000</v>
      </c>
      <c r="J20" s="234">
        <v>0</v>
      </c>
      <c r="K20" s="234"/>
    </row>
    <row r="21" spans="1:11" s="268" customFormat="1" x14ac:dyDescent="0.25">
      <c r="A21" s="266" t="s">
        <v>380</v>
      </c>
      <c r="B21" s="258" t="s">
        <v>239</v>
      </c>
      <c r="C21" s="252" t="s">
        <v>485</v>
      </c>
      <c r="D21" s="222">
        <v>70111</v>
      </c>
      <c r="E21" s="267">
        <v>130000010000</v>
      </c>
      <c r="F21" s="222">
        <v>23510200</v>
      </c>
      <c r="G21" s="256" t="s">
        <v>235</v>
      </c>
      <c r="H21" s="257">
        <v>50000000</v>
      </c>
      <c r="I21" s="241">
        <v>5000000</v>
      </c>
      <c r="J21" s="234">
        <v>0</v>
      </c>
      <c r="K21" s="234"/>
    </row>
    <row r="22" spans="1:11" x14ac:dyDescent="0.25">
      <c r="A22" s="266" t="s">
        <v>380</v>
      </c>
      <c r="B22" s="258" t="s">
        <v>243</v>
      </c>
      <c r="C22" s="252" t="s">
        <v>687</v>
      </c>
      <c r="D22" s="222">
        <v>70111</v>
      </c>
      <c r="E22" s="267">
        <v>130000010000</v>
      </c>
      <c r="F22" s="222">
        <v>23510200</v>
      </c>
      <c r="G22" s="256" t="s">
        <v>235</v>
      </c>
      <c r="H22" s="257">
        <v>1300000000</v>
      </c>
      <c r="I22" s="241">
        <v>1500000000</v>
      </c>
      <c r="J22" s="234">
        <v>685423562</v>
      </c>
      <c r="K22" s="234" t="s">
        <v>1365</v>
      </c>
    </row>
    <row r="23" spans="1:11" x14ac:dyDescent="0.25">
      <c r="A23" s="266" t="s">
        <v>380</v>
      </c>
      <c r="B23" s="258" t="s">
        <v>158</v>
      </c>
      <c r="C23" s="252" t="s">
        <v>366</v>
      </c>
      <c r="D23" s="222">
        <v>70111</v>
      </c>
      <c r="E23" s="267">
        <v>130000010000</v>
      </c>
      <c r="F23" s="222">
        <v>23510200</v>
      </c>
      <c r="G23" s="256" t="s">
        <v>235</v>
      </c>
      <c r="H23" s="257">
        <v>10000000</v>
      </c>
      <c r="I23" s="241">
        <v>22000000</v>
      </c>
      <c r="J23" s="234">
        <v>0</v>
      </c>
    </row>
    <row r="24" spans="1:11" x14ac:dyDescent="0.25">
      <c r="A24" s="266" t="s">
        <v>380</v>
      </c>
      <c r="B24" s="258" t="s">
        <v>206</v>
      </c>
      <c r="C24" s="252" t="s">
        <v>735</v>
      </c>
      <c r="D24" s="222">
        <v>70111</v>
      </c>
      <c r="E24" s="267">
        <v>130000010000</v>
      </c>
      <c r="F24" s="222">
        <v>23510200</v>
      </c>
      <c r="G24" s="256" t="s">
        <v>235</v>
      </c>
      <c r="H24" s="257">
        <v>15000000</v>
      </c>
      <c r="I24" s="241">
        <v>20000000</v>
      </c>
      <c r="J24" s="234">
        <v>17526100</v>
      </c>
    </row>
    <row r="25" spans="1:11" x14ac:dyDescent="0.25">
      <c r="A25" s="266" t="s">
        <v>380</v>
      </c>
      <c r="B25" s="258" t="s">
        <v>207</v>
      </c>
      <c r="C25" s="252" t="s">
        <v>1071</v>
      </c>
      <c r="D25" s="222">
        <v>70111</v>
      </c>
      <c r="E25" s="267">
        <v>130000010000</v>
      </c>
      <c r="F25" s="222">
        <v>23510200</v>
      </c>
      <c r="G25" s="256" t="s">
        <v>235</v>
      </c>
      <c r="H25" s="257">
        <v>30000000</v>
      </c>
      <c r="I25" s="241">
        <v>10000000</v>
      </c>
      <c r="J25" s="234">
        <v>0</v>
      </c>
    </row>
    <row r="26" spans="1:11" x14ac:dyDescent="0.25">
      <c r="A26" s="266" t="s">
        <v>380</v>
      </c>
      <c r="B26" s="258" t="s">
        <v>467</v>
      </c>
      <c r="C26" s="252" t="s">
        <v>163</v>
      </c>
      <c r="D26" s="222">
        <v>70111</v>
      </c>
      <c r="E26" s="267">
        <v>130000010000</v>
      </c>
      <c r="F26" s="222">
        <v>23510200</v>
      </c>
      <c r="G26" s="256" t="s">
        <v>235</v>
      </c>
      <c r="H26" s="257">
        <v>2000000</v>
      </c>
      <c r="I26" s="241">
        <v>2000000</v>
      </c>
      <c r="J26" s="234">
        <v>1900000</v>
      </c>
    </row>
    <row r="27" spans="1:11" x14ac:dyDescent="0.25">
      <c r="A27" s="266" t="s">
        <v>380</v>
      </c>
      <c r="B27" s="258" t="s">
        <v>474</v>
      </c>
      <c r="C27" s="252" t="s">
        <v>164</v>
      </c>
      <c r="D27" s="222">
        <v>70111</v>
      </c>
      <c r="E27" s="267">
        <v>130000010000</v>
      </c>
      <c r="F27" s="222">
        <v>23510200</v>
      </c>
      <c r="G27" s="256" t="s">
        <v>235</v>
      </c>
      <c r="H27" s="257">
        <v>459000000</v>
      </c>
      <c r="I27" s="241">
        <v>100000000</v>
      </c>
      <c r="J27" s="234">
        <v>2000000</v>
      </c>
      <c r="K27" s="234" t="s">
        <v>1368</v>
      </c>
    </row>
    <row r="28" spans="1:11" x14ac:dyDescent="0.25">
      <c r="A28" s="266" t="s">
        <v>380</v>
      </c>
      <c r="B28" s="240"/>
      <c r="C28" s="260" t="s">
        <v>26</v>
      </c>
      <c r="D28" s="224"/>
      <c r="E28" s="269"/>
      <c r="F28" s="224"/>
      <c r="G28" s="270"/>
      <c r="H28" s="261">
        <v>2581000000</v>
      </c>
      <c r="I28" s="262">
        <v>2579000000</v>
      </c>
      <c r="J28" s="263">
        <v>1530702189</v>
      </c>
      <c r="K28" s="263"/>
    </row>
    <row r="29" spans="1:11" x14ac:dyDescent="0.25">
      <c r="A29" s="235" t="s">
        <v>704</v>
      </c>
      <c r="C29" s="264" t="s">
        <v>203</v>
      </c>
      <c r="E29" s="222"/>
      <c r="F29" s="271"/>
      <c r="G29" s="271"/>
    </row>
    <row r="30" spans="1:11" x14ac:dyDescent="0.25">
      <c r="A30" s="235" t="s">
        <v>704</v>
      </c>
      <c r="B30" s="258" t="s">
        <v>240</v>
      </c>
      <c r="C30" s="252" t="s">
        <v>763</v>
      </c>
      <c r="D30" s="222">
        <v>70740</v>
      </c>
      <c r="E30" s="255">
        <v>40000020000</v>
      </c>
      <c r="F30" s="265" t="s">
        <v>354</v>
      </c>
      <c r="G30" s="256" t="s">
        <v>235</v>
      </c>
      <c r="H30" s="257">
        <v>2000000</v>
      </c>
      <c r="I30" s="241">
        <v>2000000</v>
      </c>
      <c r="J30" s="234">
        <v>0</v>
      </c>
    </row>
    <row r="31" spans="1:11" x14ac:dyDescent="0.25">
      <c r="A31" s="235" t="s">
        <v>704</v>
      </c>
      <c r="B31" s="258" t="s">
        <v>469</v>
      </c>
      <c r="C31" s="252" t="s">
        <v>162</v>
      </c>
      <c r="D31" s="222">
        <v>70740</v>
      </c>
      <c r="E31" s="255">
        <v>40000020000</v>
      </c>
      <c r="F31" s="265" t="s">
        <v>354</v>
      </c>
      <c r="G31" s="256" t="s">
        <v>235</v>
      </c>
      <c r="H31" s="257">
        <v>0</v>
      </c>
      <c r="I31" s="241">
        <v>5000000</v>
      </c>
    </row>
    <row r="32" spans="1:11" x14ac:dyDescent="0.25">
      <c r="A32" s="235" t="s">
        <v>704</v>
      </c>
      <c r="B32" s="258" t="s">
        <v>467</v>
      </c>
      <c r="C32" s="252" t="s">
        <v>163</v>
      </c>
      <c r="D32" s="222">
        <v>70740</v>
      </c>
      <c r="E32" s="255">
        <v>40000020000</v>
      </c>
      <c r="F32" s="265" t="s">
        <v>354</v>
      </c>
      <c r="G32" s="256" t="s">
        <v>235</v>
      </c>
      <c r="H32" s="257">
        <v>3000000</v>
      </c>
      <c r="I32" s="241">
        <v>3000000</v>
      </c>
      <c r="J32" s="234">
        <v>0</v>
      </c>
    </row>
    <row r="33" spans="1:10" x14ac:dyDescent="0.25">
      <c r="A33" s="235" t="s">
        <v>704</v>
      </c>
      <c r="B33" s="258" t="s">
        <v>468</v>
      </c>
      <c r="C33" s="252" t="s">
        <v>466</v>
      </c>
      <c r="D33" s="222">
        <v>70740</v>
      </c>
      <c r="F33" s="265" t="s">
        <v>354</v>
      </c>
      <c r="G33" s="256" t="s">
        <v>235</v>
      </c>
      <c r="H33" s="257">
        <v>5000000</v>
      </c>
      <c r="I33" s="241">
        <v>0</v>
      </c>
      <c r="J33" s="234">
        <v>0</v>
      </c>
    </row>
    <row r="34" spans="1:10" x14ac:dyDescent="0.25">
      <c r="A34" s="235" t="s">
        <v>704</v>
      </c>
      <c r="B34" s="258" t="s">
        <v>474</v>
      </c>
      <c r="C34" s="252" t="s">
        <v>164</v>
      </c>
      <c r="D34" s="222">
        <v>70740</v>
      </c>
      <c r="E34" s="255">
        <v>40000020000</v>
      </c>
      <c r="F34" s="265" t="s">
        <v>354</v>
      </c>
      <c r="G34" s="256" t="s">
        <v>235</v>
      </c>
      <c r="H34" s="257">
        <v>15000000</v>
      </c>
      <c r="I34" s="241">
        <v>15000000</v>
      </c>
      <c r="J34" s="234">
        <v>15000000</v>
      </c>
    </row>
    <row r="35" spans="1:10" x14ac:dyDescent="0.25">
      <c r="A35" s="235" t="s">
        <v>704</v>
      </c>
      <c r="C35" s="260" t="s">
        <v>26</v>
      </c>
      <c r="H35" s="261">
        <v>25000000</v>
      </c>
      <c r="I35" s="262">
        <v>25000000</v>
      </c>
      <c r="J35" s="263">
        <v>15000000</v>
      </c>
    </row>
    <row r="36" spans="1:10" x14ac:dyDescent="0.25">
      <c r="A36" s="235" t="s">
        <v>705</v>
      </c>
      <c r="C36" s="264" t="s">
        <v>386</v>
      </c>
    </row>
    <row r="37" spans="1:10" x14ac:dyDescent="0.25">
      <c r="A37" s="235" t="s">
        <v>705</v>
      </c>
      <c r="B37" s="239" t="s">
        <v>253</v>
      </c>
      <c r="C37" s="252" t="s">
        <v>238</v>
      </c>
      <c r="D37" s="265" t="s">
        <v>1</v>
      </c>
      <c r="E37" s="255">
        <v>130000010000</v>
      </c>
      <c r="F37" s="222" t="s">
        <v>27</v>
      </c>
      <c r="G37" s="256" t="s">
        <v>235</v>
      </c>
      <c r="H37" s="257">
        <v>0</v>
      </c>
      <c r="I37" s="241">
        <v>0</v>
      </c>
      <c r="J37" s="234">
        <v>0</v>
      </c>
    </row>
    <row r="38" spans="1:10" x14ac:dyDescent="0.25">
      <c r="A38" s="235" t="s">
        <v>705</v>
      </c>
      <c r="B38" s="258" t="s">
        <v>158</v>
      </c>
      <c r="C38" s="252" t="s">
        <v>366</v>
      </c>
      <c r="D38" s="265" t="s">
        <v>1</v>
      </c>
      <c r="E38" s="255">
        <v>130000010000</v>
      </c>
      <c r="F38" s="222" t="s">
        <v>27</v>
      </c>
      <c r="G38" s="256" t="s">
        <v>235</v>
      </c>
      <c r="H38" s="257">
        <v>2000000</v>
      </c>
      <c r="I38" s="241">
        <v>5000000</v>
      </c>
      <c r="J38" s="234">
        <v>0</v>
      </c>
    </row>
    <row r="39" spans="1:10" x14ac:dyDescent="0.25">
      <c r="A39" s="235" t="s">
        <v>705</v>
      </c>
      <c r="B39" s="239" t="s">
        <v>206</v>
      </c>
      <c r="C39" s="252" t="s">
        <v>219</v>
      </c>
      <c r="D39" s="265" t="s">
        <v>1</v>
      </c>
      <c r="E39" s="255">
        <v>130000010000</v>
      </c>
      <c r="F39" s="222" t="s">
        <v>27</v>
      </c>
      <c r="G39" s="256" t="s">
        <v>235</v>
      </c>
      <c r="H39" s="257">
        <v>1500000</v>
      </c>
      <c r="I39" s="241">
        <v>0</v>
      </c>
      <c r="J39" s="234">
        <v>0</v>
      </c>
    </row>
    <row r="40" spans="1:10" x14ac:dyDescent="0.25">
      <c r="A40" s="235" t="s">
        <v>705</v>
      </c>
      <c r="B40" s="239" t="s">
        <v>207</v>
      </c>
      <c r="C40" s="252" t="s">
        <v>220</v>
      </c>
      <c r="D40" s="265" t="s">
        <v>1</v>
      </c>
      <c r="E40" s="255">
        <v>130000010000</v>
      </c>
      <c r="F40" s="222" t="s">
        <v>27</v>
      </c>
      <c r="G40" s="256" t="s">
        <v>235</v>
      </c>
      <c r="H40" s="257">
        <v>1500000</v>
      </c>
      <c r="I40" s="241">
        <v>0</v>
      </c>
      <c r="J40" s="234">
        <v>0</v>
      </c>
    </row>
    <row r="41" spans="1:10" x14ac:dyDescent="0.25">
      <c r="A41" s="235" t="s">
        <v>705</v>
      </c>
      <c r="C41" s="260" t="s">
        <v>26</v>
      </c>
      <c r="H41" s="261">
        <v>5000000</v>
      </c>
      <c r="I41" s="262">
        <v>5000000</v>
      </c>
      <c r="J41" s="263">
        <v>0</v>
      </c>
    </row>
    <row r="42" spans="1:10" x14ac:dyDescent="0.25">
      <c r="A42" s="266" t="s">
        <v>346</v>
      </c>
      <c r="C42" s="264" t="s">
        <v>730</v>
      </c>
    </row>
    <row r="43" spans="1:10" x14ac:dyDescent="0.25">
      <c r="A43" s="266" t="s">
        <v>346</v>
      </c>
      <c r="B43" s="258" t="s">
        <v>212</v>
      </c>
      <c r="C43" s="252" t="s">
        <v>676</v>
      </c>
      <c r="D43" s="222" t="s">
        <v>29</v>
      </c>
      <c r="E43" s="255">
        <v>20000010000</v>
      </c>
      <c r="F43" s="252" t="s">
        <v>27</v>
      </c>
      <c r="G43" s="256" t="s">
        <v>235</v>
      </c>
      <c r="H43" s="257">
        <v>10000000</v>
      </c>
      <c r="I43" s="241">
        <v>40000000</v>
      </c>
      <c r="J43" s="234">
        <v>0</v>
      </c>
    </row>
    <row r="44" spans="1:10" x14ac:dyDescent="0.25">
      <c r="A44" s="266" t="s">
        <v>346</v>
      </c>
      <c r="B44" s="258" t="s">
        <v>455</v>
      </c>
      <c r="C44" s="252" t="s">
        <v>213</v>
      </c>
      <c r="D44" s="222" t="s">
        <v>29</v>
      </c>
      <c r="E44" s="255">
        <v>20000010000</v>
      </c>
      <c r="F44" s="252" t="s">
        <v>27</v>
      </c>
      <c r="G44" s="256" t="s">
        <v>235</v>
      </c>
      <c r="H44" s="257">
        <v>20000000</v>
      </c>
      <c r="I44" s="241">
        <v>39000000</v>
      </c>
      <c r="J44" s="234">
        <v>0</v>
      </c>
    </row>
    <row r="45" spans="1:10" x14ac:dyDescent="0.25">
      <c r="A45" s="266" t="s">
        <v>346</v>
      </c>
      <c r="B45" s="258" t="s">
        <v>243</v>
      </c>
      <c r="C45" s="252" t="s">
        <v>687</v>
      </c>
      <c r="D45" s="222" t="s">
        <v>29</v>
      </c>
      <c r="E45" s="255">
        <v>20000010000</v>
      </c>
      <c r="F45" s="252" t="s">
        <v>27</v>
      </c>
      <c r="G45" s="256" t="s">
        <v>235</v>
      </c>
      <c r="H45" s="257">
        <v>50000000</v>
      </c>
      <c r="I45" s="241">
        <v>0</v>
      </c>
      <c r="J45" s="234">
        <v>0</v>
      </c>
    </row>
    <row r="46" spans="1:10" x14ac:dyDescent="0.25">
      <c r="A46" s="266" t="s">
        <v>346</v>
      </c>
      <c r="B46" s="258" t="s">
        <v>158</v>
      </c>
      <c r="C46" s="252" t="s">
        <v>366</v>
      </c>
      <c r="D46" s="222" t="s">
        <v>29</v>
      </c>
      <c r="E46" s="255">
        <v>20000010000</v>
      </c>
      <c r="F46" s="252" t="s">
        <v>27</v>
      </c>
      <c r="G46" s="256" t="s">
        <v>235</v>
      </c>
      <c r="H46" s="257">
        <v>1000000</v>
      </c>
      <c r="I46" s="241">
        <v>3000000</v>
      </c>
      <c r="J46" s="234">
        <v>0</v>
      </c>
    </row>
    <row r="47" spans="1:10" x14ac:dyDescent="0.25">
      <c r="A47" s="266" t="s">
        <v>346</v>
      </c>
      <c r="B47" s="239" t="s">
        <v>206</v>
      </c>
      <c r="C47" s="252" t="s">
        <v>219</v>
      </c>
      <c r="D47" s="222" t="s">
        <v>29</v>
      </c>
      <c r="E47" s="255">
        <v>20000010000</v>
      </c>
      <c r="F47" s="252" t="s">
        <v>27</v>
      </c>
      <c r="G47" s="256" t="s">
        <v>235</v>
      </c>
      <c r="H47" s="257">
        <v>2000000</v>
      </c>
      <c r="I47" s="241">
        <v>3000000</v>
      </c>
      <c r="J47" s="234">
        <v>0</v>
      </c>
    </row>
    <row r="48" spans="1:10" x14ac:dyDescent="0.25">
      <c r="A48" s="266" t="s">
        <v>346</v>
      </c>
      <c r="C48" s="260" t="s">
        <v>26</v>
      </c>
      <c r="H48" s="261">
        <v>83000000</v>
      </c>
      <c r="I48" s="262">
        <v>85000000</v>
      </c>
      <c r="J48" s="263">
        <v>0</v>
      </c>
    </row>
    <row r="49" spans="1:11" x14ac:dyDescent="0.25">
      <c r="A49" s="266" t="s">
        <v>709</v>
      </c>
      <c r="C49" s="264" t="s">
        <v>711</v>
      </c>
    </row>
    <row r="50" spans="1:11" x14ac:dyDescent="0.25">
      <c r="A50" s="266" t="s">
        <v>709</v>
      </c>
      <c r="B50" s="239" t="s">
        <v>253</v>
      </c>
      <c r="C50" s="252" t="s">
        <v>238</v>
      </c>
      <c r="D50" s="222" t="s">
        <v>259</v>
      </c>
      <c r="E50" s="255">
        <v>130000010000</v>
      </c>
      <c r="F50" s="222" t="s">
        <v>27</v>
      </c>
      <c r="G50" s="256" t="s">
        <v>235</v>
      </c>
      <c r="H50" s="257">
        <v>35000000</v>
      </c>
      <c r="I50" s="241">
        <v>10000000</v>
      </c>
      <c r="J50" s="234">
        <v>0</v>
      </c>
    </row>
    <row r="51" spans="1:11" x14ac:dyDescent="0.25">
      <c r="A51" s="266" t="s">
        <v>709</v>
      </c>
      <c r="B51" s="239" t="s">
        <v>161</v>
      </c>
      <c r="C51" s="252" t="s">
        <v>233</v>
      </c>
      <c r="D51" s="222" t="s">
        <v>259</v>
      </c>
      <c r="E51" s="255">
        <v>130000010000</v>
      </c>
      <c r="F51" s="222" t="s">
        <v>27</v>
      </c>
      <c r="G51" s="256" t="s">
        <v>235</v>
      </c>
      <c r="H51" s="257">
        <v>346000000</v>
      </c>
      <c r="I51" s="241">
        <v>17500000</v>
      </c>
      <c r="J51" s="234">
        <v>0</v>
      </c>
    </row>
    <row r="52" spans="1:11" x14ac:dyDescent="0.25">
      <c r="A52" s="266" t="s">
        <v>709</v>
      </c>
      <c r="B52" s="239" t="s">
        <v>215</v>
      </c>
      <c r="C52" s="252" t="s">
        <v>710</v>
      </c>
      <c r="D52" s="222" t="s">
        <v>259</v>
      </c>
      <c r="E52" s="255">
        <v>130000010000</v>
      </c>
      <c r="F52" s="222" t="s">
        <v>27</v>
      </c>
      <c r="G52" s="256" t="s">
        <v>235</v>
      </c>
      <c r="H52" s="257">
        <v>1000000</v>
      </c>
      <c r="I52" s="241">
        <v>2000000</v>
      </c>
      <c r="J52" s="234">
        <v>0</v>
      </c>
    </row>
    <row r="53" spans="1:11" x14ac:dyDescent="0.25">
      <c r="A53" s="266" t="s">
        <v>709</v>
      </c>
      <c r="B53" s="239" t="s">
        <v>342</v>
      </c>
      <c r="C53" s="252" t="s">
        <v>509</v>
      </c>
      <c r="D53" s="222" t="s">
        <v>259</v>
      </c>
      <c r="E53" s="255">
        <v>130000010000</v>
      </c>
      <c r="F53" s="222" t="s">
        <v>27</v>
      </c>
      <c r="G53" s="256" t="s">
        <v>235</v>
      </c>
      <c r="H53" s="257">
        <v>1000000</v>
      </c>
      <c r="I53" s="241">
        <v>2000000</v>
      </c>
      <c r="J53" s="234">
        <v>0</v>
      </c>
    </row>
    <row r="54" spans="1:11" x14ac:dyDescent="0.25">
      <c r="A54" s="266" t="s">
        <v>709</v>
      </c>
      <c r="B54" s="239" t="s">
        <v>371</v>
      </c>
      <c r="C54" s="252" t="s">
        <v>732</v>
      </c>
      <c r="D54" s="222" t="s">
        <v>259</v>
      </c>
      <c r="E54" s="255">
        <v>130000010000</v>
      </c>
      <c r="F54" s="256" t="s">
        <v>27</v>
      </c>
      <c r="G54" s="256" t="s">
        <v>235</v>
      </c>
      <c r="H54" s="257">
        <v>2000000</v>
      </c>
      <c r="I54" s="241">
        <v>0</v>
      </c>
      <c r="J54" s="234">
        <v>0</v>
      </c>
    </row>
    <row r="55" spans="1:11" x14ac:dyDescent="0.25">
      <c r="A55" s="266" t="s">
        <v>709</v>
      </c>
      <c r="B55" s="239" t="s">
        <v>239</v>
      </c>
      <c r="C55" s="252" t="s">
        <v>485</v>
      </c>
      <c r="D55" s="222" t="s">
        <v>259</v>
      </c>
      <c r="E55" s="255">
        <v>130000010000</v>
      </c>
      <c r="F55" s="222" t="s">
        <v>27</v>
      </c>
      <c r="G55" s="256" t="s">
        <v>235</v>
      </c>
      <c r="H55" s="257">
        <v>0</v>
      </c>
      <c r="I55" s="241">
        <v>30000000</v>
      </c>
      <c r="J55" s="234">
        <v>0</v>
      </c>
    </row>
    <row r="56" spans="1:11" x14ac:dyDescent="0.25">
      <c r="A56" s="266" t="s">
        <v>709</v>
      </c>
      <c r="B56" s="239" t="s">
        <v>240</v>
      </c>
      <c r="C56" s="252" t="s">
        <v>763</v>
      </c>
      <c r="D56" s="222" t="s">
        <v>259</v>
      </c>
      <c r="E56" s="255">
        <v>130000010000</v>
      </c>
      <c r="F56" s="222" t="s">
        <v>27</v>
      </c>
      <c r="G56" s="256" t="s">
        <v>235</v>
      </c>
      <c r="H56" s="257">
        <v>3500000</v>
      </c>
      <c r="I56" s="241">
        <v>2500000</v>
      </c>
      <c r="J56" s="234">
        <v>0</v>
      </c>
    </row>
    <row r="57" spans="1:11" x14ac:dyDescent="0.25">
      <c r="A57" s="266" t="s">
        <v>709</v>
      </c>
      <c r="B57" s="239" t="s">
        <v>450</v>
      </c>
      <c r="C57" s="273" t="s">
        <v>772</v>
      </c>
      <c r="D57" s="222" t="s">
        <v>259</v>
      </c>
      <c r="E57" s="255">
        <v>130000010000</v>
      </c>
      <c r="F57" s="222" t="s">
        <v>27</v>
      </c>
      <c r="G57" s="256" t="s">
        <v>235</v>
      </c>
      <c r="H57" s="257">
        <v>1000000</v>
      </c>
      <c r="I57" s="241">
        <v>1000000</v>
      </c>
      <c r="J57" s="234">
        <v>0</v>
      </c>
    </row>
    <row r="58" spans="1:11" x14ac:dyDescent="0.25">
      <c r="A58" s="266" t="s">
        <v>709</v>
      </c>
      <c r="B58" s="239" t="s">
        <v>524</v>
      </c>
      <c r="C58" s="252" t="s">
        <v>978</v>
      </c>
      <c r="D58" s="222" t="s">
        <v>259</v>
      </c>
      <c r="E58" s="255">
        <v>130000010000</v>
      </c>
      <c r="F58" s="222" t="s">
        <v>27</v>
      </c>
      <c r="G58" s="256" t="s">
        <v>235</v>
      </c>
      <c r="H58" s="257">
        <v>2000000</v>
      </c>
      <c r="I58" s="241">
        <v>5000000</v>
      </c>
      <c r="J58" s="234">
        <v>0</v>
      </c>
    </row>
    <row r="59" spans="1:11" x14ac:dyDescent="0.25">
      <c r="A59" s="266" t="s">
        <v>709</v>
      </c>
      <c r="B59" s="239" t="s">
        <v>483</v>
      </c>
      <c r="C59" s="252" t="s">
        <v>1066</v>
      </c>
      <c r="D59" s="222" t="s">
        <v>259</v>
      </c>
      <c r="E59" s="255">
        <v>130000010000</v>
      </c>
      <c r="F59" s="222" t="s">
        <v>27</v>
      </c>
      <c r="G59" s="256" t="s">
        <v>235</v>
      </c>
      <c r="H59" s="257">
        <v>30000000</v>
      </c>
      <c r="I59" s="241">
        <v>0</v>
      </c>
      <c r="J59" s="234">
        <v>0</v>
      </c>
    </row>
    <row r="60" spans="1:11" x14ac:dyDescent="0.25">
      <c r="A60" s="266" t="s">
        <v>709</v>
      </c>
      <c r="B60" s="239" t="s">
        <v>243</v>
      </c>
      <c r="C60" s="252" t="s">
        <v>687</v>
      </c>
      <c r="D60" s="222" t="s">
        <v>259</v>
      </c>
      <c r="E60" s="255">
        <v>130000010000</v>
      </c>
      <c r="F60" s="222" t="s">
        <v>27</v>
      </c>
      <c r="G60" s="256" t="s">
        <v>235</v>
      </c>
      <c r="H60" s="257">
        <v>106000000</v>
      </c>
      <c r="I60" s="241">
        <v>884000000</v>
      </c>
      <c r="J60" s="234">
        <v>35000000</v>
      </c>
    </row>
    <row r="61" spans="1:11" x14ac:dyDescent="0.25">
      <c r="A61" s="266" t="s">
        <v>709</v>
      </c>
      <c r="B61" s="258" t="s">
        <v>158</v>
      </c>
      <c r="C61" s="252" t="s">
        <v>366</v>
      </c>
      <c r="D61" s="222" t="s">
        <v>259</v>
      </c>
      <c r="E61" s="255">
        <v>130000010000</v>
      </c>
      <c r="F61" s="222" t="s">
        <v>27</v>
      </c>
      <c r="G61" s="256" t="s">
        <v>235</v>
      </c>
      <c r="H61" s="257">
        <v>2000000</v>
      </c>
      <c r="I61" s="241">
        <v>8000000</v>
      </c>
      <c r="J61" s="234">
        <v>0</v>
      </c>
    </row>
    <row r="62" spans="1:11" x14ac:dyDescent="0.25">
      <c r="A62" s="266" t="s">
        <v>709</v>
      </c>
      <c r="B62" s="239" t="s">
        <v>248</v>
      </c>
      <c r="C62" s="273" t="s">
        <v>779</v>
      </c>
      <c r="D62" s="222" t="s">
        <v>259</v>
      </c>
      <c r="E62" s="255">
        <v>130000010000</v>
      </c>
      <c r="F62" s="222" t="s">
        <v>27</v>
      </c>
      <c r="G62" s="256" t="s">
        <v>235</v>
      </c>
      <c r="H62" s="257">
        <v>10000000</v>
      </c>
      <c r="I62" s="241">
        <v>0</v>
      </c>
      <c r="J62" s="234">
        <v>0</v>
      </c>
    </row>
    <row r="63" spans="1:11" x14ac:dyDescent="0.25">
      <c r="A63" s="266" t="s">
        <v>709</v>
      </c>
      <c r="B63" s="239" t="s">
        <v>206</v>
      </c>
      <c r="C63" s="252" t="s">
        <v>219</v>
      </c>
      <c r="D63" s="222" t="s">
        <v>259</v>
      </c>
      <c r="E63" s="255">
        <v>130000010000</v>
      </c>
      <c r="F63" s="222" t="s">
        <v>27</v>
      </c>
      <c r="G63" s="256" t="s">
        <v>235</v>
      </c>
      <c r="H63" s="257">
        <v>260000000</v>
      </c>
      <c r="I63" s="241">
        <v>20000000</v>
      </c>
      <c r="J63" s="234">
        <v>8020000</v>
      </c>
    </row>
    <row r="64" spans="1:11" x14ac:dyDescent="0.25">
      <c r="A64" s="266" t="s">
        <v>709</v>
      </c>
      <c r="B64" s="240"/>
      <c r="C64" s="260" t="s">
        <v>26</v>
      </c>
      <c r="D64" s="224"/>
      <c r="E64" s="269"/>
      <c r="F64" s="224"/>
      <c r="G64" s="270"/>
      <c r="H64" s="261">
        <v>799500000</v>
      </c>
      <c r="I64" s="262">
        <v>982000000</v>
      </c>
      <c r="J64" s="263">
        <v>43020000</v>
      </c>
      <c r="K64" s="263"/>
    </row>
    <row r="65" spans="1:11" x14ac:dyDescent="0.25">
      <c r="A65" s="266" t="s">
        <v>315</v>
      </c>
      <c r="B65" s="240"/>
      <c r="C65" s="264" t="s">
        <v>984</v>
      </c>
      <c r="D65" s="274">
        <v>0</v>
      </c>
      <c r="E65" s="269"/>
      <c r="F65" s="224"/>
      <c r="G65" s="270"/>
      <c r="H65" s="261"/>
      <c r="I65" s="262"/>
      <c r="J65" s="263"/>
      <c r="K65" s="263"/>
    </row>
    <row r="66" spans="1:11" x14ac:dyDescent="0.25">
      <c r="A66" s="266" t="s">
        <v>315</v>
      </c>
      <c r="B66" s="239" t="s">
        <v>253</v>
      </c>
      <c r="C66" s="252" t="s">
        <v>238</v>
      </c>
      <c r="D66" s="222">
        <v>70820</v>
      </c>
      <c r="E66" s="255">
        <v>20000010000</v>
      </c>
      <c r="F66" s="222" t="s">
        <v>27</v>
      </c>
      <c r="G66" s="256" t="s">
        <v>235</v>
      </c>
      <c r="H66" s="257">
        <v>240000000</v>
      </c>
      <c r="I66" s="241">
        <v>15000000</v>
      </c>
      <c r="J66" s="234">
        <v>0</v>
      </c>
      <c r="K66" s="234" t="s">
        <v>1034</v>
      </c>
    </row>
    <row r="67" spans="1:11" x14ac:dyDescent="0.25">
      <c r="A67" s="266" t="s">
        <v>315</v>
      </c>
      <c r="B67" s="239" t="s">
        <v>161</v>
      </c>
      <c r="C67" s="252" t="s">
        <v>233</v>
      </c>
      <c r="D67" s="222">
        <v>70820</v>
      </c>
      <c r="E67" s="255">
        <v>20000010000</v>
      </c>
      <c r="F67" s="222" t="s">
        <v>27</v>
      </c>
      <c r="G67" s="256" t="s">
        <v>235</v>
      </c>
      <c r="H67" s="257">
        <v>20000000</v>
      </c>
      <c r="I67" s="241">
        <v>20000000</v>
      </c>
      <c r="J67" s="234">
        <v>0</v>
      </c>
      <c r="K67" s="263"/>
    </row>
    <row r="68" spans="1:11" x14ac:dyDescent="0.25">
      <c r="A68" s="266" t="s">
        <v>315</v>
      </c>
      <c r="B68" s="258" t="s">
        <v>158</v>
      </c>
      <c r="C68" s="252" t="s">
        <v>366</v>
      </c>
      <c r="D68" s="222">
        <v>70820</v>
      </c>
      <c r="E68" s="255">
        <v>20000010000</v>
      </c>
      <c r="F68" s="222" t="s">
        <v>27</v>
      </c>
      <c r="G68" s="256" t="s">
        <v>235</v>
      </c>
      <c r="H68" s="257">
        <v>200000000</v>
      </c>
      <c r="I68" s="241">
        <v>200000000</v>
      </c>
      <c r="J68" s="234">
        <v>54160906</v>
      </c>
      <c r="K68" s="234" t="s">
        <v>1383</v>
      </c>
    </row>
    <row r="69" spans="1:11" x14ac:dyDescent="0.25">
      <c r="A69" s="266" t="s">
        <v>315</v>
      </c>
      <c r="B69" s="239" t="s">
        <v>206</v>
      </c>
      <c r="C69" s="252" t="s">
        <v>219</v>
      </c>
      <c r="D69" s="222">
        <v>70820</v>
      </c>
      <c r="E69" s="255">
        <v>20000010000</v>
      </c>
      <c r="F69" s="222" t="s">
        <v>27</v>
      </c>
      <c r="G69" s="256" t="s">
        <v>235</v>
      </c>
      <c r="H69" s="257">
        <v>10000000</v>
      </c>
      <c r="I69" s="241">
        <v>14000000</v>
      </c>
      <c r="J69" s="234">
        <v>0</v>
      </c>
      <c r="K69" s="263"/>
    </row>
    <row r="70" spans="1:11" x14ac:dyDescent="0.25">
      <c r="A70" s="266" t="s">
        <v>315</v>
      </c>
      <c r="B70" s="258" t="s">
        <v>469</v>
      </c>
      <c r="C70" s="252" t="s">
        <v>162</v>
      </c>
      <c r="D70" s="222">
        <v>70820</v>
      </c>
      <c r="E70" s="255">
        <v>20000010000</v>
      </c>
      <c r="F70" s="222" t="s">
        <v>27</v>
      </c>
      <c r="G70" s="256" t="s">
        <v>235</v>
      </c>
      <c r="H70" s="257">
        <v>30000000</v>
      </c>
      <c r="I70" s="241">
        <v>30000000</v>
      </c>
      <c r="J70" s="234">
        <v>0</v>
      </c>
      <c r="K70" s="263"/>
    </row>
    <row r="71" spans="1:11" x14ac:dyDescent="0.25">
      <c r="A71" s="266" t="s">
        <v>315</v>
      </c>
      <c r="B71" s="258" t="s">
        <v>468</v>
      </c>
      <c r="C71" s="252" t="s">
        <v>466</v>
      </c>
      <c r="D71" s="222">
        <v>70820</v>
      </c>
      <c r="E71" s="255">
        <v>20000010000</v>
      </c>
      <c r="F71" s="222" t="s">
        <v>27</v>
      </c>
      <c r="G71" s="256" t="s">
        <v>235</v>
      </c>
      <c r="H71" s="257">
        <v>30000000</v>
      </c>
      <c r="I71" s="241">
        <v>30000000</v>
      </c>
      <c r="J71" s="234">
        <v>21364000</v>
      </c>
      <c r="K71" s="263"/>
    </row>
    <row r="72" spans="1:11" x14ac:dyDescent="0.25">
      <c r="A72" s="266" t="s">
        <v>315</v>
      </c>
      <c r="B72" s="240"/>
      <c r="C72" s="260" t="s">
        <v>26</v>
      </c>
      <c r="D72" s="224"/>
      <c r="E72" s="269"/>
      <c r="F72" s="224"/>
      <c r="G72" s="270"/>
      <c r="H72" s="261">
        <v>530000000</v>
      </c>
      <c r="I72" s="262">
        <v>309000000</v>
      </c>
      <c r="J72" s="263">
        <v>75524906</v>
      </c>
      <c r="K72" s="263"/>
    </row>
    <row r="73" spans="1:11" x14ac:dyDescent="0.25">
      <c r="A73" s="266" t="s">
        <v>318</v>
      </c>
      <c r="B73" s="240"/>
      <c r="C73" s="264" t="s">
        <v>389</v>
      </c>
      <c r="D73" s="224"/>
      <c r="E73" s="269"/>
      <c r="F73" s="224"/>
      <c r="G73" s="270"/>
      <c r="H73" s="261"/>
      <c r="I73" s="262"/>
      <c r="J73" s="263"/>
      <c r="K73" s="263"/>
    </row>
    <row r="74" spans="1:11" x14ac:dyDescent="0.25">
      <c r="A74" s="266" t="s">
        <v>318</v>
      </c>
      <c r="B74" s="239" t="s">
        <v>161</v>
      </c>
      <c r="C74" s="252" t="s">
        <v>233</v>
      </c>
      <c r="D74" s="222">
        <v>70820</v>
      </c>
      <c r="E74" s="255">
        <v>20000010000</v>
      </c>
      <c r="F74" s="222" t="s">
        <v>27</v>
      </c>
      <c r="G74" s="256" t="s">
        <v>235</v>
      </c>
      <c r="H74" s="257">
        <v>50000000</v>
      </c>
      <c r="I74" s="241">
        <v>26000000</v>
      </c>
      <c r="J74" s="234">
        <v>0</v>
      </c>
      <c r="K74" s="263"/>
    </row>
    <row r="75" spans="1:11" x14ac:dyDescent="0.25">
      <c r="A75" s="266" t="s">
        <v>318</v>
      </c>
      <c r="B75" s="258" t="s">
        <v>1061</v>
      </c>
      <c r="C75" s="252" t="s">
        <v>755</v>
      </c>
      <c r="D75" s="222">
        <v>70820</v>
      </c>
      <c r="E75" s="255">
        <v>20000010000</v>
      </c>
      <c r="F75" s="222" t="s">
        <v>27</v>
      </c>
      <c r="G75" s="256" t="s">
        <v>235</v>
      </c>
      <c r="H75" s="257">
        <v>14450000</v>
      </c>
      <c r="J75" s="234">
        <v>0</v>
      </c>
      <c r="K75" s="263"/>
    </row>
    <row r="76" spans="1:11" x14ac:dyDescent="0.25">
      <c r="A76" s="266" t="s">
        <v>318</v>
      </c>
      <c r="B76" s="258" t="s">
        <v>365</v>
      </c>
      <c r="C76" s="252" t="s">
        <v>495</v>
      </c>
      <c r="D76" s="222">
        <v>70820</v>
      </c>
      <c r="E76" s="255">
        <v>20000010000</v>
      </c>
      <c r="F76" s="222" t="s">
        <v>27</v>
      </c>
      <c r="G76" s="256" t="s">
        <v>235</v>
      </c>
      <c r="H76" s="257">
        <v>0</v>
      </c>
      <c r="I76" s="241">
        <v>20000000</v>
      </c>
      <c r="J76" s="234">
        <v>0</v>
      </c>
      <c r="K76" s="263"/>
    </row>
    <row r="77" spans="1:11" x14ac:dyDescent="0.25">
      <c r="A77" s="266" t="s">
        <v>318</v>
      </c>
      <c r="B77" s="258" t="s">
        <v>243</v>
      </c>
      <c r="C77" s="252" t="s">
        <v>687</v>
      </c>
      <c r="D77" s="222">
        <v>70820</v>
      </c>
      <c r="E77" s="255">
        <v>20000010000</v>
      </c>
      <c r="F77" s="222" t="s">
        <v>27</v>
      </c>
      <c r="G77" s="256" t="s">
        <v>235</v>
      </c>
      <c r="H77" s="257">
        <v>25550000</v>
      </c>
      <c r="I77" s="241">
        <v>25550000</v>
      </c>
      <c r="J77" s="234">
        <v>0</v>
      </c>
      <c r="K77" s="263"/>
    </row>
    <row r="78" spans="1:11" x14ac:dyDescent="0.25">
      <c r="A78" s="266" t="s">
        <v>318</v>
      </c>
      <c r="B78" s="239" t="s">
        <v>206</v>
      </c>
      <c r="C78" s="252" t="s">
        <v>219</v>
      </c>
      <c r="D78" s="222">
        <v>70820</v>
      </c>
      <c r="E78" s="255">
        <v>20000010000</v>
      </c>
      <c r="F78" s="222" t="s">
        <v>27</v>
      </c>
      <c r="G78" s="256" t="s">
        <v>235</v>
      </c>
      <c r="I78" s="241">
        <v>23450000</v>
      </c>
      <c r="J78" s="234">
        <v>0</v>
      </c>
      <c r="K78" s="263"/>
    </row>
    <row r="79" spans="1:11" x14ac:dyDescent="0.25">
      <c r="A79" s="266" t="s">
        <v>318</v>
      </c>
      <c r="B79" s="240"/>
      <c r="C79" s="260" t="s">
        <v>26</v>
      </c>
      <c r="D79" s="224"/>
      <c r="E79" s="269"/>
      <c r="F79" s="224"/>
      <c r="G79" s="270"/>
      <c r="H79" s="261">
        <v>90000000</v>
      </c>
      <c r="I79" s="262">
        <v>95000000</v>
      </c>
      <c r="J79" s="263">
        <v>0</v>
      </c>
      <c r="K79" s="263"/>
    </row>
    <row r="80" spans="1:11" x14ac:dyDescent="0.25">
      <c r="A80" s="235" t="s">
        <v>317</v>
      </c>
      <c r="B80" s="240"/>
      <c r="C80" s="264" t="s">
        <v>388</v>
      </c>
      <c r="D80" s="224"/>
      <c r="E80" s="269"/>
      <c r="F80" s="224"/>
      <c r="G80" s="270"/>
      <c r="H80" s="261"/>
      <c r="I80" s="262"/>
      <c r="J80" s="263"/>
      <c r="K80" s="263"/>
    </row>
    <row r="81" spans="1:11" x14ac:dyDescent="0.25">
      <c r="A81" s="235" t="s">
        <v>317</v>
      </c>
      <c r="B81" s="258" t="s">
        <v>350</v>
      </c>
      <c r="C81" s="252" t="s">
        <v>743</v>
      </c>
      <c r="D81" s="222">
        <v>70820</v>
      </c>
      <c r="E81" s="255">
        <v>20000010000</v>
      </c>
      <c r="F81" s="222" t="s">
        <v>27</v>
      </c>
      <c r="G81" s="256" t="s">
        <v>235</v>
      </c>
      <c r="H81" s="257">
        <v>30000000</v>
      </c>
      <c r="I81" s="241">
        <v>10000000</v>
      </c>
      <c r="J81" s="263">
        <v>0</v>
      </c>
      <c r="K81" s="263"/>
    </row>
    <row r="82" spans="1:11" x14ac:dyDescent="0.25">
      <c r="A82" s="235" t="s">
        <v>317</v>
      </c>
      <c r="B82" s="239" t="s">
        <v>450</v>
      </c>
      <c r="C82" s="273" t="s">
        <v>772</v>
      </c>
      <c r="D82" s="222">
        <v>70820</v>
      </c>
      <c r="E82" s="255">
        <v>20000010000</v>
      </c>
      <c r="F82" s="222" t="s">
        <v>27</v>
      </c>
      <c r="G82" s="256" t="s">
        <v>235</v>
      </c>
      <c r="H82" s="257">
        <v>8000000</v>
      </c>
      <c r="I82" s="241">
        <v>2000000</v>
      </c>
      <c r="J82" s="263">
        <v>0</v>
      </c>
      <c r="K82" s="252" t="s">
        <v>734</v>
      </c>
    </row>
    <row r="83" spans="1:11" x14ac:dyDescent="0.25">
      <c r="A83" s="235" t="s">
        <v>317</v>
      </c>
      <c r="B83" s="258" t="s">
        <v>522</v>
      </c>
      <c r="C83" s="252" t="s">
        <v>241</v>
      </c>
      <c r="D83" s="222">
        <v>70820</v>
      </c>
      <c r="E83" s="255">
        <v>20000010000</v>
      </c>
      <c r="F83" s="222" t="s">
        <v>27</v>
      </c>
      <c r="G83" s="256" t="s">
        <v>235</v>
      </c>
      <c r="H83" s="257">
        <v>20000000</v>
      </c>
      <c r="I83" s="241">
        <v>20000000</v>
      </c>
      <c r="J83" s="263">
        <v>0</v>
      </c>
      <c r="K83" s="263"/>
    </row>
    <row r="84" spans="1:11" x14ac:dyDescent="0.25">
      <c r="A84" s="235" t="s">
        <v>317</v>
      </c>
      <c r="B84" s="258" t="s">
        <v>158</v>
      </c>
      <c r="C84" s="252" t="s">
        <v>366</v>
      </c>
      <c r="D84" s="222">
        <v>70820</v>
      </c>
      <c r="E84" s="255">
        <v>20000010000</v>
      </c>
      <c r="F84" s="222" t="s">
        <v>27</v>
      </c>
      <c r="G84" s="256" t="s">
        <v>235</v>
      </c>
      <c r="H84" s="257">
        <v>9000000</v>
      </c>
      <c r="I84" s="241">
        <v>40000000</v>
      </c>
      <c r="J84" s="263">
        <v>0</v>
      </c>
      <c r="K84" s="263"/>
    </row>
    <row r="85" spans="1:11" x14ac:dyDescent="0.25">
      <c r="A85" s="235" t="s">
        <v>317</v>
      </c>
      <c r="B85" s="240"/>
      <c r="C85" s="260" t="s">
        <v>26</v>
      </c>
      <c r="D85" s="224"/>
      <c r="E85" s="269"/>
      <c r="F85" s="224"/>
      <c r="G85" s="270"/>
      <c r="H85" s="261">
        <v>67000000</v>
      </c>
      <c r="I85" s="262">
        <v>72000000</v>
      </c>
      <c r="J85" s="263">
        <v>0</v>
      </c>
      <c r="K85" s="263"/>
    </row>
    <row r="86" spans="1:11" x14ac:dyDescent="0.25">
      <c r="A86" s="242" t="s">
        <v>530</v>
      </c>
      <c r="B86" s="240"/>
      <c r="C86" s="264" t="s">
        <v>733</v>
      </c>
      <c r="D86" s="224"/>
      <c r="E86" s="269"/>
      <c r="F86" s="224"/>
      <c r="G86" s="270"/>
      <c r="H86" s="261"/>
      <c r="I86" s="262"/>
      <c r="J86" s="263"/>
      <c r="K86" s="263"/>
    </row>
    <row r="87" spans="1:11" x14ac:dyDescent="0.25">
      <c r="A87" s="242" t="s">
        <v>530</v>
      </c>
      <c r="B87" s="258" t="s">
        <v>744</v>
      </c>
      <c r="C87" s="273" t="s">
        <v>771</v>
      </c>
      <c r="D87" s="222" t="s">
        <v>319</v>
      </c>
      <c r="E87" s="255">
        <v>20000010000</v>
      </c>
      <c r="F87" s="222" t="s">
        <v>316</v>
      </c>
      <c r="G87" s="256" t="s">
        <v>235</v>
      </c>
      <c r="H87" s="257">
        <v>20000000</v>
      </c>
      <c r="I87" s="241">
        <v>10000000</v>
      </c>
      <c r="J87" s="234">
        <v>0</v>
      </c>
      <c r="K87" s="263"/>
    </row>
    <row r="88" spans="1:11" x14ac:dyDescent="0.25">
      <c r="A88" s="242" t="s">
        <v>530</v>
      </c>
      <c r="B88" s="258" t="s">
        <v>371</v>
      </c>
      <c r="C88" s="252" t="s">
        <v>732</v>
      </c>
      <c r="D88" s="222" t="s">
        <v>319</v>
      </c>
      <c r="E88" s="255">
        <v>20000010000</v>
      </c>
      <c r="F88" s="222" t="s">
        <v>316</v>
      </c>
      <c r="G88" s="256" t="s">
        <v>235</v>
      </c>
      <c r="H88" s="257">
        <v>20700000</v>
      </c>
      <c r="I88" s="241">
        <v>28700000</v>
      </c>
      <c r="J88" s="234">
        <v>0</v>
      </c>
      <c r="K88" s="263"/>
    </row>
    <row r="89" spans="1:11" x14ac:dyDescent="0.25">
      <c r="A89" s="242" t="s">
        <v>530</v>
      </c>
      <c r="B89" s="239" t="s">
        <v>450</v>
      </c>
      <c r="C89" s="273" t="s">
        <v>772</v>
      </c>
      <c r="D89" s="222" t="s">
        <v>319</v>
      </c>
      <c r="E89" s="255">
        <v>20000010000</v>
      </c>
      <c r="F89" s="222" t="s">
        <v>316</v>
      </c>
      <c r="G89" s="256" t="s">
        <v>235</v>
      </c>
      <c r="H89" s="257">
        <v>500000</v>
      </c>
      <c r="I89" s="241">
        <v>500000</v>
      </c>
      <c r="J89" s="234">
        <v>500000</v>
      </c>
      <c r="K89" s="263"/>
    </row>
    <row r="90" spans="1:11" x14ac:dyDescent="0.25">
      <c r="A90" s="242" t="s">
        <v>530</v>
      </c>
      <c r="B90" s="258" t="s">
        <v>158</v>
      </c>
      <c r="C90" s="252" t="s">
        <v>366</v>
      </c>
      <c r="D90" s="222" t="s">
        <v>319</v>
      </c>
      <c r="E90" s="255">
        <v>20000010000</v>
      </c>
      <c r="F90" s="222" t="s">
        <v>316</v>
      </c>
      <c r="G90" s="256" t="s">
        <v>235</v>
      </c>
      <c r="H90" s="257">
        <v>3540000</v>
      </c>
      <c r="I90" s="241">
        <v>3540000</v>
      </c>
      <c r="J90" s="234">
        <v>0</v>
      </c>
      <c r="K90" s="263"/>
    </row>
    <row r="91" spans="1:11" x14ac:dyDescent="0.25">
      <c r="A91" s="242" t="s">
        <v>530</v>
      </c>
      <c r="B91" s="258" t="s">
        <v>357</v>
      </c>
      <c r="C91" s="252" t="s">
        <v>764</v>
      </c>
      <c r="D91" s="222" t="s">
        <v>319</v>
      </c>
      <c r="E91" s="255">
        <v>20000010000</v>
      </c>
      <c r="F91" s="222" t="s">
        <v>316</v>
      </c>
      <c r="G91" s="256" t="s">
        <v>235</v>
      </c>
      <c r="H91" s="257">
        <v>1100000</v>
      </c>
      <c r="I91" s="241">
        <v>1100000</v>
      </c>
      <c r="J91" s="234">
        <v>0</v>
      </c>
      <c r="K91" s="263"/>
    </row>
    <row r="92" spans="1:11" x14ac:dyDescent="0.25">
      <c r="A92" s="242" t="s">
        <v>530</v>
      </c>
      <c r="B92" s="239" t="s">
        <v>248</v>
      </c>
      <c r="C92" s="273" t="s">
        <v>779</v>
      </c>
      <c r="D92" s="222" t="s">
        <v>319</v>
      </c>
      <c r="E92" s="255">
        <v>20000010000</v>
      </c>
      <c r="F92" s="222" t="s">
        <v>316</v>
      </c>
      <c r="G92" s="256" t="s">
        <v>235</v>
      </c>
      <c r="H92" s="257">
        <v>3500000</v>
      </c>
      <c r="I92" s="241">
        <v>3500000</v>
      </c>
      <c r="J92" s="234">
        <v>0</v>
      </c>
      <c r="K92" s="263"/>
    </row>
    <row r="93" spans="1:11" x14ac:dyDescent="0.25">
      <c r="A93" s="242" t="s">
        <v>530</v>
      </c>
      <c r="B93" s="258" t="s">
        <v>749</v>
      </c>
      <c r="C93" s="252" t="s">
        <v>731</v>
      </c>
      <c r="D93" s="222" t="s">
        <v>319</v>
      </c>
      <c r="E93" s="255">
        <v>20000010000</v>
      </c>
      <c r="F93" s="222" t="s">
        <v>316</v>
      </c>
      <c r="G93" s="256" t="s">
        <v>235</v>
      </c>
      <c r="H93" s="257">
        <v>10660000</v>
      </c>
      <c r="I93" s="241">
        <v>12260000</v>
      </c>
      <c r="J93" s="234">
        <v>0</v>
      </c>
      <c r="K93" s="263"/>
    </row>
    <row r="94" spans="1:11" x14ac:dyDescent="0.25">
      <c r="A94" s="242" t="s">
        <v>530</v>
      </c>
      <c r="B94" s="240"/>
      <c r="C94" s="260" t="s">
        <v>26</v>
      </c>
      <c r="D94" s="224"/>
      <c r="E94" s="269"/>
      <c r="F94" s="224"/>
      <c r="G94" s="270"/>
      <c r="H94" s="261">
        <v>60000000</v>
      </c>
      <c r="I94" s="262">
        <v>59600000</v>
      </c>
      <c r="J94" s="263">
        <v>500000</v>
      </c>
      <c r="K94" s="263"/>
    </row>
    <row r="95" spans="1:11" x14ac:dyDescent="0.2">
      <c r="A95" s="275" t="s">
        <v>465</v>
      </c>
      <c r="B95" s="230"/>
      <c r="C95" s="220" t="s">
        <v>481</v>
      </c>
    </row>
    <row r="96" spans="1:11" x14ac:dyDescent="0.2">
      <c r="A96" s="275" t="s">
        <v>465</v>
      </c>
      <c r="B96" s="239" t="s">
        <v>161</v>
      </c>
      <c r="C96" s="252" t="s">
        <v>233</v>
      </c>
      <c r="D96" s="222">
        <v>70820</v>
      </c>
      <c r="E96" s="255">
        <v>20000010000</v>
      </c>
      <c r="F96" s="222" t="s">
        <v>27</v>
      </c>
      <c r="G96" s="256" t="s">
        <v>235</v>
      </c>
      <c r="H96" s="257">
        <v>5000000</v>
      </c>
      <c r="I96" s="241">
        <v>5000000</v>
      </c>
      <c r="J96" s="234">
        <v>0</v>
      </c>
    </row>
    <row r="97" spans="1:11" x14ac:dyDescent="0.2">
      <c r="A97" s="275" t="s">
        <v>465</v>
      </c>
      <c r="B97" s="258" t="s">
        <v>508</v>
      </c>
      <c r="C97" s="252" t="s">
        <v>766</v>
      </c>
      <c r="D97" s="222">
        <v>70820</v>
      </c>
      <c r="E97" s="255">
        <v>20000010000</v>
      </c>
      <c r="F97" s="222" t="s">
        <v>27</v>
      </c>
      <c r="G97" s="256" t="s">
        <v>235</v>
      </c>
      <c r="H97" s="257">
        <v>3000000</v>
      </c>
      <c r="I97" s="241">
        <v>3000000</v>
      </c>
      <c r="J97" s="234">
        <v>0</v>
      </c>
    </row>
    <row r="98" spans="1:11" s="268" customFormat="1" x14ac:dyDescent="0.2">
      <c r="A98" s="275" t="s">
        <v>465</v>
      </c>
      <c r="B98" s="258" t="s">
        <v>467</v>
      </c>
      <c r="C98" s="252" t="s">
        <v>163</v>
      </c>
      <c r="D98" s="222">
        <v>70820</v>
      </c>
      <c r="E98" s="255">
        <v>20000010000</v>
      </c>
      <c r="F98" s="222" t="s">
        <v>27</v>
      </c>
      <c r="G98" s="256" t="s">
        <v>235</v>
      </c>
      <c r="H98" s="257">
        <v>0</v>
      </c>
      <c r="I98" s="241">
        <v>2000000</v>
      </c>
      <c r="J98" s="234">
        <v>0</v>
      </c>
      <c r="K98" s="234"/>
    </row>
    <row r="99" spans="1:11" x14ac:dyDescent="0.2">
      <c r="A99" s="275" t="s">
        <v>465</v>
      </c>
      <c r="B99" s="258" t="s">
        <v>468</v>
      </c>
      <c r="C99" s="252" t="s">
        <v>466</v>
      </c>
      <c r="D99" s="222">
        <v>70820</v>
      </c>
      <c r="E99" s="255">
        <v>20000010000</v>
      </c>
      <c r="F99" s="222" t="s">
        <v>27</v>
      </c>
      <c r="G99" s="256" t="s">
        <v>235</v>
      </c>
      <c r="H99" s="257">
        <v>14000000</v>
      </c>
      <c r="I99" s="241">
        <v>12000000</v>
      </c>
      <c r="J99" s="234">
        <v>0</v>
      </c>
    </row>
    <row r="100" spans="1:11" x14ac:dyDescent="0.2">
      <c r="A100" s="275" t="s">
        <v>465</v>
      </c>
      <c r="C100" s="260" t="s">
        <v>26</v>
      </c>
      <c r="H100" s="261">
        <v>22000000</v>
      </c>
      <c r="I100" s="262">
        <v>22000000</v>
      </c>
      <c r="J100" s="234">
        <v>0</v>
      </c>
    </row>
    <row r="101" spans="1:11" x14ac:dyDescent="0.25">
      <c r="A101" s="266" t="s">
        <v>30</v>
      </c>
      <c r="C101" s="264" t="s">
        <v>234</v>
      </c>
    </row>
    <row r="102" spans="1:11" x14ac:dyDescent="0.25">
      <c r="A102" s="266" t="s">
        <v>30</v>
      </c>
      <c r="B102" s="239" t="s">
        <v>161</v>
      </c>
      <c r="C102" s="252" t="s">
        <v>233</v>
      </c>
      <c r="D102" s="222" t="s">
        <v>31</v>
      </c>
      <c r="E102" s="255">
        <v>130000010000</v>
      </c>
      <c r="F102" s="222" t="s">
        <v>27</v>
      </c>
      <c r="G102" s="256" t="s">
        <v>235</v>
      </c>
      <c r="H102" s="257">
        <v>30000000</v>
      </c>
      <c r="I102" s="241">
        <v>50500000</v>
      </c>
      <c r="J102" s="234">
        <v>4540000</v>
      </c>
    </row>
    <row r="103" spans="1:11" x14ac:dyDescent="0.25">
      <c r="A103" s="266" t="s">
        <v>30</v>
      </c>
      <c r="B103" s="239" t="s">
        <v>450</v>
      </c>
      <c r="C103" s="273" t="s">
        <v>772</v>
      </c>
      <c r="D103" s="222" t="s">
        <v>31</v>
      </c>
      <c r="E103" s="255">
        <v>130000010000</v>
      </c>
      <c r="F103" s="222" t="s">
        <v>27</v>
      </c>
      <c r="G103" s="256" t="s">
        <v>235</v>
      </c>
      <c r="H103" s="257">
        <v>30000000</v>
      </c>
      <c r="I103" s="241">
        <v>16000000</v>
      </c>
      <c r="J103" s="234">
        <v>0</v>
      </c>
    </row>
    <row r="104" spans="1:11" x14ac:dyDescent="0.25">
      <c r="A104" s="266" t="s">
        <v>30</v>
      </c>
      <c r="B104" s="258" t="s">
        <v>158</v>
      </c>
      <c r="C104" s="252" t="s">
        <v>366</v>
      </c>
      <c r="D104" s="222" t="s">
        <v>31</v>
      </c>
      <c r="E104" s="255">
        <v>130000010000</v>
      </c>
      <c r="F104" s="222" t="s">
        <v>27</v>
      </c>
      <c r="G104" s="256" t="s">
        <v>235</v>
      </c>
      <c r="H104" s="257">
        <v>2000000</v>
      </c>
      <c r="I104" s="241">
        <v>2000000</v>
      </c>
      <c r="J104" s="234">
        <v>0</v>
      </c>
    </row>
    <row r="105" spans="1:11" x14ac:dyDescent="0.25">
      <c r="A105" s="266" t="s">
        <v>30</v>
      </c>
      <c r="B105" s="239" t="s">
        <v>206</v>
      </c>
      <c r="C105" s="252" t="s">
        <v>219</v>
      </c>
      <c r="D105" s="222" t="s">
        <v>31</v>
      </c>
      <c r="E105" s="255">
        <v>130000010000</v>
      </c>
      <c r="F105" s="222" t="s">
        <v>27</v>
      </c>
      <c r="G105" s="256" t="s">
        <v>235</v>
      </c>
      <c r="H105" s="257">
        <v>1800000</v>
      </c>
      <c r="I105" s="241">
        <v>16500000</v>
      </c>
      <c r="J105" s="234">
        <v>0</v>
      </c>
    </row>
    <row r="106" spans="1:11" x14ac:dyDescent="0.25">
      <c r="A106" s="266" t="s">
        <v>30</v>
      </c>
      <c r="B106" s="239" t="s">
        <v>207</v>
      </c>
      <c r="C106" s="252" t="s">
        <v>220</v>
      </c>
      <c r="D106" s="222" t="s">
        <v>31</v>
      </c>
      <c r="E106" s="255">
        <v>130000010000</v>
      </c>
      <c r="F106" s="222" t="s">
        <v>27</v>
      </c>
      <c r="G106" s="256" t="s">
        <v>235</v>
      </c>
      <c r="H106" s="257">
        <v>2500000</v>
      </c>
      <c r="I106" s="241">
        <v>0</v>
      </c>
      <c r="J106" s="234">
        <v>0</v>
      </c>
    </row>
    <row r="107" spans="1:11" x14ac:dyDescent="0.25">
      <c r="A107" s="266" t="s">
        <v>30</v>
      </c>
      <c r="B107" s="239" t="s">
        <v>208</v>
      </c>
      <c r="C107" s="252" t="s">
        <v>751</v>
      </c>
      <c r="D107" s="222" t="s">
        <v>31</v>
      </c>
      <c r="E107" s="255">
        <v>130000010000</v>
      </c>
      <c r="F107" s="222" t="s">
        <v>27</v>
      </c>
      <c r="G107" s="256" t="s">
        <v>235</v>
      </c>
      <c r="H107" s="257">
        <v>1500000</v>
      </c>
      <c r="I107" s="241">
        <v>0</v>
      </c>
      <c r="J107" s="234">
        <v>0</v>
      </c>
    </row>
    <row r="108" spans="1:11" x14ac:dyDescent="0.25">
      <c r="A108" s="266" t="s">
        <v>30</v>
      </c>
      <c r="B108" s="258" t="s">
        <v>501</v>
      </c>
      <c r="C108" s="252" t="s">
        <v>227</v>
      </c>
      <c r="D108" s="222" t="s">
        <v>31</v>
      </c>
      <c r="E108" s="255">
        <v>130000010000</v>
      </c>
      <c r="F108" s="222" t="s">
        <v>27</v>
      </c>
      <c r="G108" s="256" t="s">
        <v>235</v>
      </c>
      <c r="H108" s="257">
        <v>700000</v>
      </c>
      <c r="I108" s="241">
        <v>0</v>
      </c>
      <c r="J108" s="234">
        <v>0</v>
      </c>
    </row>
    <row r="109" spans="1:11" x14ac:dyDescent="0.25">
      <c r="A109" s="266" t="s">
        <v>30</v>
      </c>
      <c r="B109" s="258" t="s">
        <v>231</v>
      </c>
      <c r="C109" s="252" t="s">
        <v>229</v>
      </c>
      <c r="D109" s="222" t="s">
        <v>31</v>
      </c>
      <c r="E109" s="255">
        <v>130000010000</v>
      </c>
      <c r="F109" s="222" t="s">
        <v>27</v>
      </c>
      <c r="G109" s="256" t="s">
        <v>235</v>
      </c>
      <c r="H109" s="257">
        <v>1000000</v>
      </c>
      <c r="I109" s="241">
        <v>0</v>
      </c>
      <c r="J109" s="234">
        <v>0</v>
      </c>
    </row>
    <row r="110" spans="1:11" x14ac:dyDescent="0.25">
      <c r="A110" s="266" t="s">
        <v>30</v>
      </c>
      <c r="B110" s="258" t="s">
        <v>503</v>
      </c>
      <c r="C110" s="252" t="s">
        <v>230</v>
      </c>
      <c r="D110" s="222" t="s">
        <v>31</v>
      </c>
      <c r="E110" s="255">
        <v>130000010000</v>
      </c>
      <c r="F110" s="222" t="s">
        <v>27</v>
      </c>
      <c r="G110" s="256" t="s">
        <v>235</v>
      </c>
      <c r="H110" s="257">
        <v>2000000</v>
      </c>
      <c r="I110" s="241">
        <v>0</v>
      </c>
      <c r="J110" s="234">
        <v>0</v>
      </c>
    </row>
    <row r="111" spans="1:11" x14ac:dyDescent="0.25">
      <c r="A111" s="266" t="s">
        <v>30</v>
      </c>
      <c r="B111" s="258" t="s">
        <v>983</v>
      </c>
      <c r="C111" s="252" t="s">
        <v>232</v>
      </c>
      <c r="D111" s="222" t="s">
        <v>31</v>
      </c>
      <c r="E111" s="255">
        <v>130000010000</v>
      </c>
      <c r="F111" s="222" t="s">
        <v>27</v>
      </c>
      <c r="G111" s="256" t="s">
        <v>235</v>
      </c>
      <c r="H111" s="257">
        <v>500000</v>
      </c>
      <c r="I111" s="241">
        <v>0</v>
      </c>
      <c r="J111" s="234">
        <v>0</v>
      </c>
    </row>
    <row r="112" spans="1:11" x14ac:dyDescent="0.25">
      <c r="A112" s="266" t="s">
        <v>30</v>
      </c>
      <c r="C112" s="260" t="s">
        <v>26</v>
      </c>
      <c r="D112" s="224"/>
      <c r="E112" s="269"/>
      <c r="F112" s="224"/>
      <c r="G112" s="270"/>
      <c r="H112" s="261">
        <v>72000000</v>
      </c>
      <c r="I112" s="262">
        <v>85000000</v>
      </c>
      <c r="J112" s="263">
        <v>4540000</v>
      </c>
      <c r="K112" s="263"/>
    </row>
    <row r="113" spans="1:11" x14ac:dyDescent="0.25">
      <c r="A113" s="266" t="s">
        <v>390</v>
      </c>
      <c r="C113" s="264" t="s">
        <v>391</v>
      </c>
    </row>
    <row r="114" spans="1:11" x14ac:dyDescent="0.25">
      <c r="A114" s="266" t="s">
        <v>390</v>
      </c>
      <c r="B114" s="239" t="s">
        <v>253</v>
      </c>
      <c r="C114" s="252" t="s">
        <v>238</v>
      </c>
      <c r="D114" s="222" t="s">
        <v>1</v>
      </c>
      <c r="E114" s="267">
        <v>130000010000</v>
      </c>
      <c r="F114" s="265" t="s">
        <v>354</v>
      </c>
      <c r="G114" s="256" t="s">
        <v>235</v>
      </c>
      <c r="H114" s="257">
        <v>350000000</v>
      </c>
      <c r="I114" s="241">
        <v>150000000</v>
      </c>
      <c r="J114" s="234">
        <v>138855059</v>
      </c>
      <c r="K114" s="234" t="s">
        <v>1387</v>
      </c>
    </row>
    <row r="115" spans="1:11" x14ac:dyDescent="0.25">
      <c r="A115" s="266" t="s">
        <v>390</v>
      </c>
      <c r="B115" s="239" t="s">
        <v>161</v>
      </c>
      <c r="C115" s="252" t="s">
        <v>233</v>
      </c>
      <c r="D115" s="222" t="s">
        <v>1</v>
      </c>
      <c r="E115" s="267">
        <v>130000010000</v>
      </c>
      <c r="F115" s="265" t="s">
        <v>354</v>
      </c>
      <c r="G115" s="256" t="s">
        <v>235</v>
      </c>
      <c r="H115" s="257">
        <v>200000000</v>
      </c>
      <c r="I115" s="241">
        <v>220000000</v>
      </c>
      <c r="J115" s="234">
        <v>156372169</v>
      </c>
      <c r="K115" s="234" t="s">
        <v>736</v>
      </c>
    </row>
    <row r="116" spans="1:11" x14ac:dyDescent="0.25">
      <c r="A116" s="266" t="s">
        <v>390</v>
      </c>
      <c r="B116" s="258" t="s">
        <v>158</v>
      </c>
      <c r="C116" s="252" t="s">
        <v>366</v>
      </c>
      <c r="D116" s="222" t="s">
        <v>1</v>
      </c>
      <c r="E116" s="267">
        <v>130000010000</v>
      </c>
      <c r="F116" s="265" t="s">
        <v>354</v>
      </c>
      <c r="G116" s="256" t="s">
        <v>235</v>
      </c>
      <c r="H116" s="257">
        <v>10000000</v>
      </c>
      <c r="I116" s="241">
        <v>30000000</v>
      </c>
      <c r="J116" s="234">
        <v>12500000</v>
      </c>
    </row>
    <row r="117" spans="1:11" x14ac:dyDescent="0.25">
      <c r="A117" s="266" t="s">
        <v>390</v>
      </c>
      <c r="B117" s="258" t="s">
        <v>206</v>
      </c>
      <c r="C117" s="252" t="s">
        <v>735</v>
      </c>
      <c r="D117" s="222" t="s">
        <v>1</v>
      </c>
      <c r="E117" s="267">
        <v>130000010000</v>
      </c>
      <c r="F117" s="265" t="s">
        <v>354</v>
      </c>
      <c r="G117" s="256" t="s">
        <v>235</v>
      </c>
      <c r="H117" s="257">
        <v>50000000</v>
      </c>
      <c r="I117" s="241">
        <v>140000000</v>
      </c>
      <c r="J117" s="234">
        <v>79018400</v>
      </c>
    </row>
    <row r="118" spans="1:11" x14ac:dyDescent="0.25">
      <c r="A118" s="266" t="s">
        <v>390</v>
      </c>
      <c r="B118" s="258" t="s">
        <v>207</v>
      </c>
      <c r="C118" s="252" t="s">
        <v>220</v>
      </c>
      <c r="D118" s="222" t="s">
        <v>1</v>
      </c>
      <c r="E118" s="267">
        <v>130000010000</v>
      </c>
      <c r="F118" s="265" t="s">
        <v>354</v>
      </c>
      <c r="G118" s="256" t="s">
        <v>235</v>
      </c>
      <c r="H118" s="257">
        <v>20000000</v>
      </c>
      <c r="I118" s="241">
        <v>0</v>
      </c>
      <c r="J118" s="234">
        <v>0</v>
      </c>
    </row>
    <row r="119" spans="1:11" x14ac:dyDescent="0.25">
      <c r="A119" s="266" t="s">
        <v>390</v>
      </c>
      <c r="B119" s="240"/>
      <c r="C119" s="260" t="s">
        <v>26</v>
      </c>
      <c r="D119" s="224"/>
      <c r="E119" s="269"/>
      <c r="F119" s="224"/>
      <c r="G119" s="270"/>
      <c r="H119" s="261">
        <v>630000000</v>
      </c>
      <c r="I119" s="263">
        <v>540000000</v>
      </c>
      <c r="J119" s="263">
        <v>386745628</v>
      </c>
      <c r="K119" s="263"/>
    </row>
    <row r="120" spans="1:11" x14ac:dyDescent="0.25">
      <c r="A120" s="266" t="s">
        <v>541</v>
      </c>
      <c r="C120" s="264" t="s">
        <v>723</v>
      </c>
    </row>
    <row r="121" spans="1:11" x14ac:dyDescent="0.25">
      <c r="A121" s="266" t="s">
        <v>541</v>
      </c>
      <c r="B121" s="239" t="s">
        <v>161</v>
      </c>
      <c r="C121" s="252" t="s">
        <v>233</v>
      </c>
      <c r="D121" s="222" t="s">
        <v>21</v>
      </c>
      <c r="E121" s="255">
        <v>130000010000</v>
      </c>
      <c r="F121" s="222" t="s">
        <v>27</v>
      </c>
      <c r="G121" s="256" t="s">
        <v>235</v>
      </c>
      <c r="H121" s="257">
        <v>0</v>
      </c>
      <c r="I121" s="241">
        <v>7000000</v>
      </c>
      <c r="J121" s="234">
        <v>0</v>
      </c>
    </row>
    <row r="122" spans="1:11" x14ac:dyDescent="0.25">
      <c r="A122" s="266" t="s">
        <v>541</v>
      </c>
      <c r="B122" s="258" t="s">
        <v>242</v>
      </c>
      <c r="C122" s="252" t="s">
        <v>699</v>
      </c>
      <c r="D122" s="222" t="s">
        <v>29</v>
      </c>
      <c r="E122" s="255">
        <v>130000010000</v>
      </c>
      <c r="F122" s="222" t="s">
        <v>27</v>
      </c>
      <c r="G122" s="256" t="s">
        <v>235</v>
      </c>
      <c r="H122" s="257">
        <v>0</v>
      </c>
      <c r="I122" s="241">
        <v>1000000</v>
      </c>
      <c r="J122" s="234">
        <v>0</v>
      </c>
    </row>
    <row r="123" spans="1:11" x14ac:dyDescent="0.25">
      <c r="A123" s="266" t="s">
        <v>541</v>
      </c>
      <c r="B123" s="239" t="s">
        <v>243</v>
      </c>
      <c r="C123" s="252" t="s">
        <v>687</v>
      </c>
      <c r="D123" s="222" t="s">
        <v>21</v>
      </c>
      <c r="E123" s="255">
        <v>130000010000</v>
      </c>
      <c r="F123" s="222" t="s">
        <v>27</v>
      </c>
      <c r="G123" s="256" t="s">
        <v>235</v>
      </c>
      <c r="H123" s="257">
        <v>15800000</v>
      </c>
      <c r="I123" s="241">
        <v>0</v>
      </c>
      <c r="J123" s="234">
        <v>0</v>
      </c>
    </row>
    <row r="124" spans="1:11" x14ac:dyDescent="0.25">
      <c r="A124" s="266" t="s">
        <v>541</v>
      </c>
      <c r="B124" s="258" t="s">
        <v>158</v>
      </c>
      <c r="C124" s="252" t="s">
        <v>366</v>
      </c>
      <c r="D124" s="222" t="s">
        <v>21</v>
      </c>
      <c r="E124" s="255">
        <v>130000010000</v>
      </c>
      <c r="F124" s="222" t="s">
        <v>27</v>
      </c>
      <c r="G124" s="256" t="s">
        <v>235</v>
      </c>
      <c r="H124" s="257">
        <v>4000000</v>
      </c>
      <c r="I124" s="241">
        <v>4000000</v>
      </c>
      <c r="J124" s="234">
        <v>0</v>
      </c>
    </row>
    <row r="125" spans="1:11" x14ac:dyDescent="0.25">
      <c r="A125" s="266" t="s">
        <v>541</v>
      </c>
      <c r="B125" s="258" t="s">
        <v>206</v>
      </c>
      <c r="C125" s="252" t="s">
        <v>735</v>
      </c>
      <c r="D125" s="222" t="s">
        <v>21</v>
      </c>
      <c r="E125" s="255">
        <v>130000010000</v>
      </c>
      <c r="F125" s="222" t="s">
        <v>27</v>
      </c>
      <c r="G125" s="256" t="s">
        <v>235</v>
      </c>
      <c r="H125" s="257">
        <v>6000000</v>
      </c>
      <c r="I125" s="241">
        <v>6000000</v>
      </c>
      <c r="J125" s="234">
        <v>0</v>
      </c>
    </row>
    <row r="126" spans="1:11" x14ac:dyDescent="0.25">
      <c r="A126" s="266" t="s">
        <v>541</v>
      </c>
      <c r="B126" s="258" t="s">
        <v>469</v>
      </c>
      <c r="C126" s="252" t="s">
        <v>162</v>
      </c>
      <c r="D126" s="222" t="s">
        <v>21</v>
      </c>
      <c r="E126" s="255">
        <v>130000010000</v>
      </c>
      <c r="F126" s="222" t="s">
        <v>27</v>
      </c>
      <c r="G126" s="256" t="s">
        <v>235</v>
      </c>
      <c r="H126" s="257">
        <v>0</v>
      </c>
      <c r="I126" s="241">
        <v>6000000</v>
      </c>
      <c r="J126" s="234">
        <v>0</v>
      </c>
    </row>
    <row r="127" spans="1:11" x14ac:dyDescent="0.25">
      <c r="A127" s="266" t="s">
        <v>541</v>
      </c>
      <c r="B127" s="258" t="s">
        <v>467</v>
      </c>
      <c r="C127" s="252" t="s">
        <v>163</v>
      </c>
      <c r="D127" s="222" t="s">
        <v>21</v>
      </c>
      <c r="E127" s="255">
        <v>130000010000</v>
      </c>
      <c r="F127" s="222" t="s">
        <v>27</v>
      </c>
      <c r="G127" s="256" t="s">
        <v>235</v>
      </c>
      <c r="H127" s="257">
        <v>6000000</v>
      </c>
      <c r="I127" s="241">
        <v>6000000</v>
      </c>
      <c r="J127" s="234">
        <v>0</v>
      </c>
    </row>
    <row r="128" spans="1:11" s="268" customFormat="1" x14ac:dyDescent="0.25">
      <c r="A128" s="266" t="s">
        <v>541</v>
      </c>
      <c r="B128" s="239"/>
      <c r="C128" s="260" t="s">
        <v>26</v>
      </c>
      <c r="D128" s="222"/>
      <c r="E128" s="255"/>
      <c r="F128" s="222"/>
      <c r="G128" s="256"/>
      <c r="H128" s="261">
        <v>31800000</v>
      </c>
      <c r="I128" s="262">
        <v>30000000</v>
      </c>
      <c r="J128" s="263">
        <v>0</v>
      </c>
      <c r="K128" s="263"/>
    </row>
    <row r="129" spans="1:10" x14ac:dyDescent="0.25">
      <c r="A129" s="266" t="s">
        <v>348</v>
      </c>
      <c r="C129" s="264" t="s">
        <v>347</v>
      </c>
    </row>
    <row r="130" spans="1:10" x14ac:dyDescent="0.25">
      <c r="A130" s="266" t="s">
        <v>348</v>
      </c>
      <c r="B130" s="258" t="s">
        <v>350</v>
      </c>
      <c r="C130" s="252" t="s">
        <v>743</v>
      </c>
      <c r="D130" s="222" t="s">
        <v>29</v>
      </c>
      <c r="E130" s="255">
        <v>130000010000</v>
      </c>
      <c r="F130" s="222" t="s">
        <v>27</v>
      </c>
      <c r="G130" s="256" t="s">
        <v>235</v>
      </c>
      <c r="H130" s="257">
        <v>750000</v>
      </c>
      <c r="I130" s="241">
        <v>750000</v>
      </c>
      <c r="J130" s="234">
        <v>0</v>
      </c>
    </row>
    <row r="131" spans="1:10" x14ac:dyDescent="0.25">
      <c r="A131" s="266" t="s">
        <v>348</v>
      </c>
      <c r="B131" s="239" t="s">
        <v>242</v>
      </c>
      <c r="C131" s="252" t="s">
        <v>699</v>
      </c>
      <c r="D131" s="222" t="s">
        <v>29</v>
      </c>
      <c r="E131" s="255">
        <v>130000010000</v>
      </c>
      <c r="F131" s="222" t="s">
        <v>27</v>
      </c>
      <c r="G131" s="256" t="s">
        <v>235</v>
      </c>
      <c r="H131" s="257">
        <v>24880000</v>
      </c>
      <c r="I131" s="241">
        <v>30880000</v>
      </c>
      <c r="J131" s="234">
        <v>0</v>
      </c>
    </row>
    <row r="132" spans="1:10" x14ac:dyDescent="0.25">
      <c r="A132" s="266" t="s">
        <v>348</v>
      </c>
      <c r="B132" s="258" t="s">
        <v>158</v>
      </c>
      <c r="C132" s="252" t="s">
        <v>366</v>
      </c>
      <c r="D132" s="222" t="s">
        <v>29</v>
      </c>
      <c r="E132" s="255">
        <v>130000010000</v>
      </c>
      <c r="F132" s="222" t="s">
        <v>27</v>
      </c>
      <c r="G132" s="256" t="s">
        <v>235</v>
      </c>
      <c r="H132" s="257">
        <v>3370000</v>
      </c>
      <c r="I132" s="241">
        <v>3370000</v>
      </c>
      <c r="J132" s="234">
        <v>0</v>
      </c>
    </row>
    <row r="133" spans="1:10" x14ac:dyDescent="0.25">
      <c r="A133" s="266" t="s">
        <v>348</v>
      </c>
      <c r="B133" s="239" t="s">
        <v>206</v>
      </c>
      <c r="C133" s="252" t="s">
        <v>219</v>
      </c>
      <c r="D133" s="222" t="s">
        <v>29</v>
      </c>
      <c r="E133" s="255">
        <v>130000010000</v>
      </c>
      <c r="F133" s="222" t="s">
        <v>27</v>
      </c>
      <c r="G133" s="256" t="s">
        <v>235</v>
      </c>
      <c r="H133" s="257">
        <v>1000000</v>
      </c>
      <c r="I133" s="241">
        <v>1000000</v>
      </c>
      <c r="J133" s="234">
        <v>0</v>
      </c>
    </row>
    <row r="134" spans="1:10" x14ac:dyDescent="0.25">
      <c r="A134" s="266" t="s">
        <v>348</v>
      </c>
      <c r="C134" s="260" t="s">
        <v>26</v>
      </c>
      <c r="H134" s="261">
        <v>30000000</v>
      </c>
      <c r="I134" s="262">
        <v>36000000</v>
      </c>
      <c r="J134" s="263">
        <v>0</v>
      </c>
    </row>
    <row r="135" spans="1:10" x14ac:dyDescent="0.2">
      <c r="A135" s="276" t="s">
        <v>424</v>
      </c>
      <c r="C135" s="264" t="s">
        <v>423</v>
      </c>
    </row>
    <row r="136" spans="1:10" x14ac:dyDescent="0.2">
      <c r="A136" s="276" t="s">
        <v>424</v>
      </c>
      <c r="B136" s="239" t="s">
        <v>161</v>
      </c>
      <c r="C136" s="252" t="s">
        <v>233</v>
      </c>
      <c r="D136" s="265" t="s">
        <v>1</v>
      </c>
      <c r="E136" s="255">
        <v>130000010000</v>
      </c>
      <c r="F136" s="222" t="s">
        <v>27</v>
      </c>
      <c r="G136" s="256" t="s">
        <v>235</v>
      </c>
      <c r="H136" s="257">
        <v>7000000</v>
      </c>
      <c r="I136" s="241">
        <v>7000000</v>
      </c>
      <c r="J136" s="234">
        <v>0</v>
      </c>
    </row>
    <row r="137" spans="1:10" x14ac:dyDescent="0.2">
      <c r="A137" s="276" t="s">
        <v>424</v>
      </c>
      <c r="B137" s="258" t="s">
        <v>239</v>
      </c>
      <c r="C137" s="252" t="s">
        <v>485</v>
      </c>
      <c r="D137" s="265" t="s">
        <v>1</v>
      </c>
      <c r="E137" s="255">
        <v>130000010000</v>
      </c>
      <c r="F137" s="222" t="s">
        <v>27</v>
      </c>
      <c r="G137" s="256" t="s">
        <v>235</v>
      </c>
      <c r="H137" s="257">
        <v>5500000</v>
      </c>
      <c r="I137" s="241">
        <v>5500000</v>
      </c>
      <c r="J137" s="234">
        <v>0</v>
      </c>
    </row>
    <row r="138" spans="1:10" x14ac:dyDescent="0.2">
      <c r="A138" s="276" t="s">
        <v>424</v>
      </c>
      <c r="B138" s="258" t="s">
        <v>158</v>
      </c>
      <c r="C138" s="252" t="s">
        <v>366</v>
      </c>
      <c r="D138" s="265" t="s">
        <v>1</v>
      </c>
      <c r="E138" s="255">
        <v>130000010000</v>
      </c>
      <c r="F138" s="222" t="s">
        <v>27</v>
      </c>
      <c r="G138" s="256" t="s">
        <v>235</v>
      </c>
      <c r="H138" s="257">
        <v>2500000</v>
      </c>
      <c r="I138" s="241">
        <v>2500000</v>
      </c>
      <c r="J138" s="234">
        <v>0</v>
      </c>
    </row>
    <row r="139" spans="1:10" x14ac:dyDescent="0.2">
      <c r="A139" s="276" t="s">
        <v>424</v>
      </c>
      <c r="B139" s="239" t="s">
        <v>207</v>
      </c>
      <c r="C139" s="252" t="s">
        <v>220</v>
      </c>
      <c r="D139" s="265" t="s">
        <v>1</v>
      </c>
      <c r="E139" s="255">
        <v>130000010000</v>
      </c>
      <c r="F139" s="222" t="s">
        <v>27</v>
      </c>
      <c r="G139" s="256" t="s">
        <v>235</v>
      </c>
      <c r="H139" s="257">
        <v>5000000</v>
      </c>
      <c r="I139" s="241">
        <v>5000000</v>
      </c>
      <c r="J139" s="234">
        <v>0</v>
      </c>
    </row>
    <row r="140" spans="1:10" x14ac:dyDescent="0.2">
      <c r="A140" s="276" t="s">
        <v>424</v>
      </c>
      <c r="C140" s="260" t="s">
        <v>26</v>
      </c>
      <c r="F140" s="222" t="s">
        <v>27</v>
      </c>
      <c r="G140" s="256" t="s">
        <v>235</v>
      </c>
      <c r="H140" s="261">
        <v>20000000</v>
      </c>
      <c r="I140" s="262">
        <v>20000000</v>
      </c>
      <c r="J140" s="234">
        <v>0</v>
      </c>
    </row>
    <row r="141" spans="1:10" x14ac:dyDescent="0.2">
      <c r="A141" s="276" t="s">
        <v>425</v>
      </c>
      <c r="C141" s="264" t="s">
        <v>426</v>
      </c>
    </row>
    <row r="142" spans="1:10" x14ac:dyDescent="0.2">
      <c r="A142" s="276" t="s">
        <v>425</v>
      </c>
      <c r="B142" s="258" t="s">
        <v>161</v>
      </c>
      <c r="C142" s="252" t="s">
        <v>233</v>
      </c>
      <c r="D142" s="265" t="s">
        <v>1</v>
      </c>
      <c r="E142" s="255">
        <v>130000010000</v>
      </c>
      <c r="F142" s="222" t="s">
        <v>27</v>
      </c>
      <c r="G142" s="256" t="s">
        <v>235</v>
      </c>
      <c r="H142" s="257">
        <v>4294000</v>
      </c>
      <c r="I142" s="241">
        <v>0</v>
      </c>
    </row>
    <row r="143" spans="1:10" x14ac:dyDescent="0.2">
      <c r="A143" s="276" t="s">
        <v>425</v>
      </c>
      <c r="B143" s="258" t="s">
        <v>243</v>
      </c>
      <c r="C143" s="252" t="s">
        <v>687</v>
      </c>
      <c r="D143" s="265" t="s">
        <v>1</v>
      </c>
      <c r="E143" s="255">
        <v>130000010000</v>
      </c>
      <c r="F143" s="222" t="s">
        <v>27</v>
      </c>
      <c r="G143" s="256" t="s">
        <v>235</v>
      </c>
      <c r="H143" s="257">
        <v>14165000</v>
      </c>
      <c r="I143" s="241">
        <v>14165000</v>
      </c>
      <c r="J143" s="234">
        <v>0</v>
      </c>
    </row>
    <row r="144" spans="1:10" x14ac:dyDescent="0.2">
      <c r="A144" s="276" t="s">
        <v>425</v>
      </c>
      <c r="B144" s="258" t="s">
        <v>158</v>
      </c>
      <c r="C144" s="273" t="s">
        <v>778</v>
      </c>
      <c r="D144" s="265" t="s">
        <v>1</v>
      </c>
      <c r="E144" s="255">
        <v>130000010000</v>
      </c>
      <c r="F144" s="222" t="s">
        <v>27</v>
      </c>
      <c r="G144" s="256" t="s">
        <v>235</v>
      </c>
      <c r="H144" s="257">
        <v>4041000</v>
      </c>
      <c r="I144" s="241">
        <v>4041000</v>
      </c>
      <c r="J144" s="234">
        <v>0</v>
      </c>
    </row>
    <row r="145" spans="1:11" x14ac:dyDescent="0.2">
      <c r="A145" s="276" t="s">
        <v>425</v>
      </c>
      <c r="B145" s="258" t="s">
        <v>248</v>
      </c>
      <c r="C145" s="273" t="s">
        <v>779</v>
      </c>
      <c r="D145" s="265" t="s">
        <v>1</v>
      </c>
      <c r="E145" s="255">
        <v>130000010000</v>
      </c>
      <c r="F145" s="222" t="s">
        <v>27</v>
      </c>
      <c r="G145" s="256" t="s">
        <v>235</v>
      </c>
      <c r="H145" s="257">
        <v>500000</v>
      </c>
      <c r="I145" s="241">
        <v>500000</v>
      </c>
      <c r="J145" s="234">
        <v>0</v>
      </c>
    </row>
    <row r="146" spans="1:11" x14ac:dyDescent="0.2">
      <c r="A146" s="276" t="s">
        <v>425</v>
      </c>
      <c r="B146" s="239">
        <v>32010601</v>
      </c>
      <c r="C146" s="273" t="s">
        <v>219</v>
      </c>
      <c r="D146" s="265" t="s">
        <v>1</v>
      </c>
      <c r="E146" s="255">
        <v>130000010000</v>
      </c>
      <c r="F146" s="222" t="s">
        <v>27</v>
      </c>
      <c r="G146" s="256" t="s">
        <v>235</v>
      </c>
      <c r="H146" s="257">
        <v>3000000</v>
      </c>
      <c r="I146" s="241">
        <v>5000000</v>
      </c>
      <c r="J146" s="234">
        <v>0</v>
      </c>
    </row>
    <row r="147" spans="1:11" x14ac:dyDescent="0.2">
      <c r="A147" s="276" t="s">
        <v>425</v>
      </c>
      <c r="C147" s="260" t="s">
        <v>26</v>
      </c>
      <c r="H147" s="261">
        <v>26000000</v>
      </c>
      <c r="I147" s="262">
        <v>23706000</v>
      </c>
      <c r="J147" s="234">
        <v>0</v>
      </c>
    </row>
    <row r="148" spans="1:11" x14ac:dyDescent="0.25">
      <c r="A148" s="266" t="s">
        <v>432</v>
      </c>
      <c r="C148" s="264" t="s">
        <v>986</v>
      </c>
    </row>
    <row r="149" spans="1:11" x14ac:dyDescent="0.25">
      <c r="A149" s="266" t="s">
        <v>432</v>
      </c>
      <c r="B149" s="258" t="s">
        <v>326</v>
      </c>
      <c r="C149" s="252" t="s">
        <v>327</v>
      </c>
      <c r="D149" s="222" t="s">
        <v>259</v>
      </c>
      <c r="E149" s="255">
        <v>130000010000</v>
      </c>
      <c r="F149" s="222" t="s">
        <v>316</v>
      </c>
      <c r="G149" s="256" t="s">
        <v>235</v>
      </c>
      <c r="H149" s="257">
        <v>10000000</v>
      </c>
      <c r="I149" s="241">
        <v>5000000</v>
      </c>
      <c r="J149" s="234">
        <v>0</v>
      </c>
    </row>
    <row r="150" spans="1:11" x14ac:dyDescent="0.25">
      <c r="A150" s="266" t="s">
        <v>432</v>
      </c>
      <c r="B150" s="258" t="s">
        <v>158</v>
      </c>
      <c r="C150" s="252" t="s">
        <v>366</v>
      </c>
      <c r="D150" s="222" t="s">
        <v>259</v>
      </c>
      <c r="E150" s="255">
        <v>130000010000</v>
      </c>
      <c r="F150" s="222" t="s">
        <v>316</v>
      </c>
      <c r="G150" s="256" t="s">
        <v>235</v>
      </c>
      <c r="H150" s="257">
        <v>0</v>
      </c>
      <c r="I150" s="241">
        <v>5000000</v>
      </c>
      <c r="J150" s="234">
        <v>0</v>
      </c>
    </row>
    <row r="151" spans="1:11" x14ac:dyDescent="0.25">
      <c r="A151" s="266" t="s">
        <v>432</v>
      </c>
      <c r="B151" s="258" t="s">
        <v>469</v>
      </c>
      <c r="C151" s="252" t="s">
        <v>162</v>
      </c>
      <c r="D151" s="222" t="s">
        <v>259</v>
      </c>
      <c r="E151" s="255">
        <v>130000010000</v>
      </c>
      <c r="F151" s="222" t="s">
        <v>316</v>
      </c>
      <c r="G151" s="256" t="s">
        <v>235</v>
      </c>
      <c r="H151" s="257">
        <v>10000000</v>
      </c>
      <c r="I151" s="241">
        <v>10000000</v>
      </c>
      <c r="J151" s="234">
        <v>0</v>
      </c>
    </row>
    <row r="152" spans="1:11" x14ac:dyDescent="0.25">
      <c r="A152" s="266" t="s">
        <v>432</v>
      </c>
      <c r="B152" s="258" t="s">
        <v>511</v>
      </c>
      <c r="C152" s="252" t="s">
        <v>512</v>
      </c>
      <c r="D152" s="222" t="s">
        <v>259</v>
      </c>
      <c r="E152" s="255">
        <v>130000010000</v>
      </c>
      <c r="F152" s="222" t="s">
        <v>316</v>
      </c>
      <c r="G152" s="256" t="s">
        <v>235</v>
      </c>
      <c r="H152" s="257">
        <v>80000000</v>
      </c>
      <c r="I152" s="241">
        <v>80000000</v>
      </c>
      <c r="J152" s="234">
        <v>13518000</v>
      </c>
    </row>
    <row r="153" spans="1:11" x14ac:dyDescent="0.25">
      <c r="A153" s="266" t="s">
        <v>432</v>
      </c>
      <c r="C153" s="260" t="s">
        <v>26</v>
      </c>
      <c r="H153" s="261">
        <v>100000000</v>
      </c>
      <c r="I153" s="262">
        <v>100000000</v>
      </c>
      <c r="J153" s="263">
        <v>13518000</v>
      </c>
    </row>
    <row r="154" spans="1:11" x14ac:dyDescent="0.25">
      <c r="A154" s="235" t="s">
        <v>328</v>
      </c>
      <c r="C154" s="264" t="s">
        <v>330</v>
      </c>
      <c r="F154" s="256"/>
    </row>
    <row r="155" spans="1:11" x14ac:dyDescent="0.25">
      <c r="A155" s="235" t="s">
        <v>328</v>
      </c>
      <c r="B155" s="258" t="s">
        <v>325</v>
      </c>
      <c r="C155" s="252" t="s">
        <v>507</v>
      </c>
      <c r="D155" s="222" t="s">
        <v>329</v>
      </c>
      <c r="E155" s="255" t="s">
        <v>331</v>
      </c>
      <c r="F155" s="265" t="s">
        <v>354</v>
      </c>
      <c r="G155" s="256" t="s">
        <v>235</v>
      </c>
      <c r="H155" s="257">
        <v>30000000</v>
      </c>
      <c r="I155" s="241">
        <v>20000000</v>
      </c>
      <c r="J155" s="234">
        <v>10000000</v>
      </c>
      <c r="K155" s="234" t="s">
        <v>379</v>
      </c>
    </row>
    <row r="156" spans="1:11" x14ac:dyDescent="0.25">
      <c r="A156" s="235" t="s">
        <v>328</v>
      </c>
      <c r="B156" s="258" t="s">
        <v>332</v>
      </c>
      <c r="C156" s="252" t="s">
        <v>333</v>
      </c>
      <c r="D156" s="222" t="s">
        <v>329</v>
      </c>
      <c r="E156" s="255" t="s">
        <v>331</v>
      </c>
      <c r="F156" s="265" t="s">
        <v>354</v>
      </c>
      <c r="G156" s="256" t="s">
        <v>235</v>
      </c>
      <c r="H156" s="257">
        <v>20000000</v>
      </c>
      <c r="I156" s="241">
        <v>27000000</v>
      </c>
      <c r="J156" s="234">
        <v>4300000</v>
      </c>
    </row>
    <row r="157" spans="1:11" x14ac:dyDescent="0.25">
      <c r="A157" s="235" t="s">
        <v>328</v>
      </c>
      <c r="B157" s="258" t="s">
        <v>525</v>
      </c>
      <c r="C157" s="252" t="s">
        <v>1083</v>
      </c>
      <c r="D157" s="222" t="s">
        <v>329</v>
      </c>
      <c r="E157" s="255" t="s">
        <v>331</v>
      </c>
      <c r="F157" s="265" t="s">
        <v>354</v>
      </c>
      <c r="G157" s="256" t="s">
        <v>235</v>
      </c>
      <c r="H157" s="257">
        <v>250000000</v>
      </c>
      <c r="I157" s="241">
        <v>0</v>
      </c>
      <c r="J157" s="234">
        <v>0</v>
      </c>
      <c r="K157" s="234" t="s">
        <v>378</v>
      </c>
    </row>
    <row r="158" spans="1:11" x14ac:dyDescent="0.25">
      <c r="A158" s="235" t="s">
        <v>328</v>
      </c>
      <c r="B158" s="258" t="s">
        <v>469</v>
      </c>
      <c r="C158" s="252" t="s">
        <v>162</v>
      </c>
      <c r="D158" s="222" t="s">
        <v>329</v>
      </c>
      <c r="E158" s="255" t="s">
        <v>331</v>
      </c>
      <c r="F158" s="265" t="s">
        <v>354</v>
      </c>
      <c r="G158" s="256" t="s">
        <v>235</v>
      </c>
      <c r="H158" s="257">
        <v>25000000</v>
      </c>
      <c r="I158" s="241">
        <v>23000000</v>
      </c>
      <c r="J158" s="234">
        <v>16335500</v>
      </c>
    </row>
    <row r="159" spans="1:11" x14ac:dyDescent="0.25">
      <c r="A159" s="235" t="s">
        <v>328</v>
      </c>
      <c r="B159" s="258" t="s">
        <v>467</v>
      </c>
      <c r="C159" s="252" t="s">
        <v>163</v>
      </c>
      <c r="D159" s="222" t="s">
        <v>329</v>
      </c>
      <c r="E159" s="255" t="s">
        <v>331</v>
      </c>
      <c r="F159" s="265" t="s">
        <v>354</v>
      </c>
      <c r="G159" s="256" t="s">
        <v>235</v>
      </c>
      <c r="H159" s="257">
        <v>5000000</v>
      </c>
      <c r="I159" s="241">
        <v>5000000</v>
      </c>
      <c r="J159" s="234">
        <v>4980000</v>
      </c>
    </row>
    <row r="160" spans="1:11" x14ac:dyDescent="0.25">
      <c r="A160" s="235" t="s">
        <v>328</v>
      </c>
      <c r="C160" s="260" t="s">
        <v>26</v>
      </c>
      <c r="H160" s="261">
        <v>330000000</v>
      </c>
      <c r="I160" s="262">
        <v>75000000</v>
      </c>
      <c r="J160" s="263">
        <v>35615500</v>
      </c>
      <c r="K160" s="263"/>
    </row>
    <row r="161" spans="1:11" x14ac:dyDescent="0.25">
      <c r="A161" s="266" t="s">
        <v>339</v>
      </c>
      <c r="C161" s="264" t="s">
        <v>985</v>
      </c>
    </row>
    <row r="162" spans="1:11" x14ac:dyDescent="0.25">
      <c r="A162" s="266" t="s">
        <v>339</v>
      </c>
      <c r="B162" s="258" t="s">
        <v>342</v>
      </c>
      <c r="C162" s="252" t="s">
        <v>509</v>
      </c>
      <c r="D162" s="222" t="s">
        <v>29</v>
      </c>
      <c r="E162" s="267">
        <v>10000010000</v>
      </c>
      <c r="F162" s="222" t="s">
        <v>27</v>
      </c>
      <c r="G162" s="256" t="s">
        <v>235</v>
      </c>
      <c r="H162" s="257">
        <v>20000000</v>
      </c>
      <c r="I162" s="241">
        <v>30000000</v>
      </c>
      <c r="J162" s="234">
        <v>0</v>
      </c>
    </row>
    <row r="163" spans="1:11" x14ac:dyDescent="0.25">
      <c r="A163" s="266" t="s">
        <v>339</v>
      </c>
      <c r="B163" s="258" t="s">
        <v>1063</v>
      </c>
      <c r="C163" s="273" t="s">
        <v>343</v>
      </c>
      <c r="D163" s="222" t="s">
        <v>29</v>
      </c>
      <c r="E163" s="267">
        <v>10000010000</v>
      </c>
      <c r="F163" s="222" t="s">
        <v>27</v>
      </c>
      <c r="G163" s="256" t="s">
        <v>235</v>
      </c>
      <c r="H163" s="257">
        <v>10000000</v>
      </c>
      <c r="I163" s="241">
        <v>50000000</v>
      </c>
      <c r="J163" s="234">
        <v>0</v>
      </c>
    </row>
    <row r="164" spans="1:11" x14ac:dyDescent="0.25">
      <c r="A164" s="266" t="s">
        <v>339</v>
      </c>
      <c r="B164" s="258" t="s">
        <v>458</v>
      </c>
      <c r="C164" s="252" t="s">
        <v>251</v>
      </c>
      <c r="D164" s="222" t="s">
        <v>29</v>
      </c>
      <c r="E164" s="267">
        <v>10000010000</v>
      </c>
      <c r="F164" s="222" t="s">
        <v>27</v>
      </c>
      <c r="G164" s="256" t="s">
        <v>235</v>
      </c>
      <c r="H164" s="257">
        <v>40000000</v>
      </c>
      <c r="I164" s="241">
        <v>0</v>
      </c>
      <c r="J164" s="234">
        <v>0</v>
      </c>
    </row>
    <row r="165" spans="1:11" x14ac:dyDescent="0.25">
      <c r="A165" s="266" t="s">
        <v>339</v>
      </c>
      <c r="B165" s="258" t="s">
        <v>1062</v>
      </c>
      <c r="C165" s="273" t="s">
        <v>1036</v>
      </c>
      <c r="D165" s="222" t="s">
        <v>29</v>
      </c>
      <c r="E165" s="267">
        <v>10000010000</v>
      </c>
      <c r="F165" s="222" t="s">
        <v>27</v>
      </c>
      <c r="G165" s="256" t="s">
        <v>235</v>
      </c>
      <c r="H165" s="257">
        <v>100000000</v>
      </c>
      <c r="I165" s="241">
        <v>0</v>
      </c>
      <c r="J165" s="234">
        <v>0</v>
      </c>
    </row>
    <row r="166" spans="1:11" x14ac:dyDescent="0.25">
      <c r="A166" s="266" t="s">
        <v>339</v>
      </c>
      <c r="B166" s="258" t="s">
        <v>1090</v>
      </c>
      <c r="C166" s="273" t="s">
        <v>1084</v>
      </c>
      <c r="D166" s="222" t="s">
        <v>29</v>
      </c>
      <c r="E166" s="267">
        <v>10000010000</v>
      </c>
      <c r="F166" s="222" t="s">
        <v>27</v>
      </c>
      <c r="G166" s="256" t="s">
        <v>235</v>
      </c>
      <c r="H166" s="257">
        <v>50000000</v>
      </c>
      <c r="I166" s="241">
        <v>0</v>
      </c>
      <c r="J166" s="234">
        <v>0</v>
      </c>
    </row>
    <row r="167" spans="1:11" x14ac:dyDescent="0.25">
      <c r="A167" s="266" t="s">
        <v>339</v>
      </c>
      <c r="B167" s="258" t="s">
        <v>692</v>
      </c>
      <c r="C167" s="252" t="s">
        <v>691</v>
      </c>
      <c r="D167" s="222" t="s">
        <v>29</v>
      </c>
      <c r="E167" s="267">
        <v>10000010000</v>
      </c>
      <c r="F167" s="222" t="s">
        <v>27</v>
      </c>
      <c r="G167" s="256" t="s">
        <v>235</v>
      </c>
      <c r="H167" s="257">
        <v>70000000</v>
      </c>
      <c r="I167" s="241">
        <v>100000000</v>
      </c>
      <c r="J167" s="234">
        <v>30805000</v>
      </c>
    </row>
    <row r="168" spans="1:11" x14ac:dyDescent="0.25">
      <c r="A168" s="266" t="s">
        <v>339</v>
      </c>
      <c r="B168" s="258" t="s">
        <v>244</v>
      </c>
      <c r="C168" s="252" t="s">
        <v>159</v>
      </c>
      <c r="D168" s="222" t="s">
        <v>29</v>
      </c>
      <c r="E168" s="267">
        <v>10000010000</v>
      </c>
      <c r="F168" s="222" t="s">
        <v>27</v>
      </c>
      <c r="G168" s="256" t="s">
        <v>235</v>
      </c>
      <c r="H168" s="257">
        <v>500000000</v>
      </c>
      <c r="I168" s="241">
        <v>950000000</v>
      </c>
      <c r="J168" s="234">
        <v>338028000</v>
      </c>
      <c r="K168" s="234" t="s">
        <v>373</v>
      </c>
    </row>
    <row r="169" spans="1:11" x14ac:dyDescent="0.25">
      <c r="A169" s="266" t="s">
        <v>339</v>
      </c>
      <c r="B169" s="258" t="s">
        <v>489</v>
      </c>
      <c r="C169" s="252" t="s">
        <v>976</v>
      </c>
      <c r="D169" s="222" t="s">
        <v>29</v>
      </c>
      <c r="E169" s="267">
        <v>10000010000</v>
      </c>
      <c r="F169" s="222" t="s">
        <v>27</v>
      </c>
      <c r="G169" s="256" t="s">
        <v>235</v>
      </c>
      <c r="H169" s="257">
        <v>200000000</v>
      </c>
      <c r="I169" s="241">
        <v>25000000</v>
      </c>
      <c r="J169" s="234">
        <v>0</v>
      </c>
      <c r="K169" s="234" t="s">
        <v>1324</v>
      </c>
    </row>
    <row r="170" spans="1:11" x14ac:dyDescent="0.25">
      <c r="A170" s="266" t="s">
        <v>339</v>
      </c>
      <c r="B170" s="258" t="s">
        <v>522</v>
      </c>
      <c r="C170" s="252" t="s">
        <v>241</v>
      </c>
      <c r="D170" s="222" t="s">
        <v>29</v>
      </c>
      <c r="E170" s="267">
        <v>10000010000</v>
      </c>
      <c r="F170" s="222" t="s">
        <v>27</v>
      </c>
      <c r="G170" s="256" t="s">
        <v>235</v>
      </c>
      <c r="H170" s="257">
        <v>20000000</v>
      </c>
      <c r="I170" s="241">
        <v>20000000</v>
      </c>
      <c r="J170" s="234">
        <v>0</v>
      </c>
    </row>
    <row r="171" spans="1:11" x14ac:dyDescent="0.25">
      <c r="A171" s="266" t="s">
        <v>339</v>
      </c>
      <c r="B171" s="258" t="s">
        <v>158</v>
      </c>
      <c r="C171" s="252" t="s">
        <v>366</v>
      </c>
      <c r="D171" s="222" t="s">
        <v>29</v>
      </c>
      <c r="E171" s="267">
        <v>10000010000</v>
      </c>
      <c r="F171" s="222" t="s">
        <v>27</v>
      </c>
      <c r="G171" s="256" t="s">
        <v>235</v>
      </c>
      <c r="H171" s="257">
        <v>3000000</v>
      </c>
      <c r="I171" s="241">
        <v>5000000</v>
      </c>
      <c r="J171" s="234">
        <v>0</v>
      </c>
    </row>
    <row r="172" spans="1:11" x14ac:dyDescent="0.25">
      <c r="A172" s="266" t="s">
        <v>339</v>
      </c>
      <c r="B172" s="258" t="s">
        <v>467</v>
      </c>
      <c r="C172" s="252" t="s">
        <v>163</v>
      </c>
      <c r="D172" s="222" t="s">
        <v>29</v>
      </c>
      <c r="E172" s="267">
        <v>10000010000</v>
      </c>
      <c r="F172" s="222" t="s">
        <v>27</v>
      </c>
      <c r="G172" s="256" t="s">
        <v>235</v>
      </c>
      <c r="H172" s="257">
        <v>5000000</v>
      </c>
      <c r="I172" s="241">
        <v>10000000</v>
      </c>
      <c r="J172" s="234">
        <v>0</v>
      </c>
    </row>
    <row r="173" spans="1:11" x14ac:dyDescent="0.25">
      <c r="A173" s="266" t="s">
        <v>339</v>
      </c>
      <c r="B173" s="258" t="s">
        <v>468</v>
      </c>
      <c r="C173" s="252" t="s">
        <v>466</v>
      </c>
      <c r="D173" s="222" t="s">
        <v>29</v>
      </c>
      <c r="E173" s="267">
        <v>10000010000</v>
      </c>
      <c r="F173" s="222" t="s">
        <v>27</v>
      </c>
      <c r="G173" s="256" t="s">
        <v>235</v>
      </c>
      <c r="H173" s="257">
        <v>20000000</v>
      </c>
      <c r="I173" s="241">
        <v>20000000</v>
      </c>
      <c r="J173" s="234">
        <v>0</v>
      </c>
    </row>
    <row r="174" spans="1:11" x14ac:dyDescent="0.25">
      <c r="A174" s="266" t="s">
        <v>339</v>
      </c>
      <c r="B174" s="258" t="s">
        <v>474</v>
      </c>
      <c r="C174" s="252" t="s">
        <v>164</v>
      </c>
      <c r="D174" s="222" t="s">
        <v>29</v>
      </c>
      <c r="E174" s="267">
        <v>10000010000</v>
      </c>
      <c r="F174" s="222" t="s">
        <v>27</v>
      </c>
      <c r="G174" s="256" t="s">
        <v>235</v>
      </c>
      <c r="H174" s="257">
        <v>30000000</v>
      </c>
      <c r="I174" s="241">
        <v>19000000</v>
      </c>
      <c r="J174" s="234">
        <v>0</v>
      </c>
    </row>
    <row r="175" spans="1:11" x14ac:dyDescent="0.25">
      <c r="A175" s="266" t="s">
        <v>339</v>
      </c>
      <c r="B175" s="240"/>
      <c r="C175" s="260" t="s">
        <v>26</v>
      </c>
      <c r="D175" s="224"/>
      <c r="E175" s="269"/>
      <c r="F175" s="224"/>
      <c r="G175" s="270"/>
      <c r="H175" s="261">
        <v>1068000000</v>
      </c>
      <c r="I175" s="262">
        <v>1229000000</v>
      </c>
      <c r="J175" s="263">
        <v>368833000</v>
      </c>
      <c r="K175" s="263"/>
    </row>
    <row r="176" spans="1:11" x14ac:dyDescent="0.25">
      <c r="A176" s="266" t="s">
        <v>387</v>
      </c>
      <c r="C176" s="264" t="s">
        <v>154</v>
      </c>
    </row>
    <row r="177" spans="1:11" x14ac:dyDescent="0.25">
      <c r="A177" s="266" t="s">
        <v>387</v>
      </c>
      <c r="B177" s="239" t="s">
        <v>161</v>
      </c>
      <c r="C177" s="252" t="s">
        <v>233</v>
      </c>
      <c r="D177" s="222" t="s">
        <v>149</v>
      </c>
      <c r="E177" s="255">
        <v>10000010000</v>
      </c>
      <c r="F177" s="222" t="s">
        <v>27</v>
      </c>
      <c r="G177" s="256" t="s">
        <v>235</v>
      </c>
      <c r="H177" s="257">
        <v>25000000</v>
      </c>
      <c r="I177" s="241">
        <v>25000000</v>
      </c>
      <c r="J177" s="234">
        <v>0</v>
      </c>
    </row>
    <row r="178" spans="1:11" x14ac:dyDescent="0.25">
      <c r="A178" s="266" t="s">
        <v>387</v>
      </c>
      <c r="B178" s="258" t="s">
        <v>458</v>
      </c>
      <c r="C178" s="252" t="s">
        <v>251</v>
      </c>
      <c r="D178" s="222" t="s">
        <v>149</v>
      </c>
      <c r="E178" s="255">
        <v>10000010000</v>
      </c>
      <c r="F178" s="222" t="s">
        <v>27</v>
      </c>
      <c r="G178" s="256" t="s">
        <v>235</v>
      </c>
      <c r="H178" s="257">
        <v>20000000</v>
      </c>
      <c r="I178" s="241">
        <v>22000000</v>
      </c>
      <c r="J178" s="234">
        <v>0</v>
      </c>
    </row>
    <row r="179" spans="1:11" x14ac:dyDescent="0.25">
      <c r="A179" s="266" t="s">
        <v>387</v>
      </c>
      <c r="B179" s="258" t="s">
        <v>522</v>
      </c>
      <c r="C179" s="252" t="s">
        <v>241</v>
      </c>
      <c r="D179" s="222" t="s">
        <v>149</v>
      </c>
      <c r="E179" s="255">
        <v>10000010000</v>
      </c>
      <c r="F179" s="222" t="s">
        <v>27</v>
      </c>
      <c r="G179" s="256" t="s">
        <v>235</v>
      </c>
      <c r="H179" s="257">
        <v>2000000</v>
      </c>
      <c r="I179" s="241">
        <v>2000000</v>
      </c>
      <c r="J179" s="234">
        <v>0</v>
      </c>
    </row>
    <row r="180" spans="1:11" x14ac:dyDescent="0.25">
      <c r="A180" s="266" t="s">
        <v>387</v>
      </c>
      <c r="C180" s="260" t="s">
        <v>26</v>
      </c>
      <c r="H180" s="261">
        <v>47000000</v>
      </c>
      <c r="I180" s="262">
        <v>49000000</v>
      </c>
      <c r="J180" s="263">
        <v>0</v>
      </c>
    </row>
    <row r="181" spans="1:11" x14ac:dyDescent="0.25">
      <c r="A181" s="235" t="s">
        <v>438</v>
      </c>
      <c r="C181" s="264" t="s">
        <v>437</v>
      </c>
    </row>
    <row r="182" spans="1:11" x14ac:dyDescent="0.25">
      <c r="A182" s="235" t="s">
        <v>438</v>
      </c>
      <c r="B182" s="239" t="s">
        <v>253</v>
      </c>
      <c r="C182" s="252" t="s">
        <v>238</v>
      </c>
      <c r="D182" s="222">
        <v>70421</v>
      </c>
      <c r="E182" s="255">
        <v>10000010000</v>
      </c>
      <c r="F182" s="265" t="s">
        <v>354</v>
      </c>
      <c r="G182" s="256" t="s">
        <v>235</v>
      </c>
      <c r="H182" s="257">
        <v>0</v>
      </c>
      <c r="I182" s="241">
        <v>8000000</v>
      </c>
      <c r="J182" s="234">
        <v>0</v>
      </c>
    </row>
    <row r="183" spans="1:11" x14ac:dyDescent="0.25">
      <c r="A183" s="235" t="s">
        <v>438</v>
      </c>
      <c r="B183" s="258" t="s">
        <v>356</v>
      </c>
      <c r="C183" s="252" t="s">
        <v>686</v>
      </c>
      <c r="D183" s="222">
        <v>70421</v>
      </c>
      <c r="E183" s="255">
        <v>10000010000</v>
      </c>
      <c r="F183" s="265" t="s">
        <v>354</v>
      </c>
      <c r="G183" s="256" t="s">
        <v>235</v>
      </c>
      <c r="H183" s="257">
        <v>30000000</v>
      </c>
      <c r="I183" s="241">
        <v>0</v>
      </c>
      <c r="J183" s="234">
        <v>0</v>
      </c>
      <c r="K183" s="234" t="s">
        <v>742</v>
      </c>
    </row>
    <row r="184" spans="1:11" x14ac:dyDescent="0.25">
      <c r="A184" s="235" t="s">
        <v>438</v>
      </c>
      <c r="B184" s="258" t="s">
        <v>342</v>
      </c>
      <c r="C184" s="252" t="s">
        <v>509</v>
      </c>
      <c r="D184" s="222">
        <v>70421</v>
      </c>
      <c r="E184" s="255">
        <v>10000010000</v>
      </c>
      <c r="F184" s="265" t="s">
        <v>354</v>
      </c>
      <c r="G184" s="256" t="s">
        <v>235</v>
      </c>
      <c r="H184" s="257">
        <v>5000000</v>
      </c>
      <c r="I184" s="241">
        <v>10000000</v>
      </c>
      <c r="J184" s="234">
        <v>0</v>
      </c>
    </row>
    <row r="185" spans="1:11" x14ac:dyDescent="0.25">
      <c r="A185" s="235" t="s">
        <v>438</v>
      </c>
      <c r="B185" s="258" t="s">
        <v>239</v>
      </c>
      <c r="C185" s="252" t="s">
        <v>485</v>
      </c>
      <c r="D185" s="222">
        <v>70421</v>
      </c>
      <c r="E185" s="255">
        <v>10000010000</v>
      </c>
      <c r="F185" s="265" t="s">
        <v>354</v>
      </c>
      <c r="G185" s="256" t="s">
        <v>235</v>
      </c>
      <c r="H185" s="257">
        <v>5000000</v>
      </c>
      <c r="I185" s="241">
        <v>5000000</v>
      </c>
      <c r="J185" s="234">
        <v>0</v>
      </c>
    </row>
    <row r="186" spans="1:11" x14ac:dyDescent="0.25">
      <c r="A186" s="235" t="s">
        <v>438</v>
      </c>
      <c r="B186" s="258" t="s">
        <v>244</v>
      </c>
      <c r="C186" s="252" t="s">
        <v>159</v>
      </c>
      <c r="D186" s="222">
        <v>70421</v>
      </c>
      <c r="E186" s="255">
        <v>10000010000</v>
      </c>
      <c r="F186" s="265" t="s">
        <v>354</v>
      </c>
      <c r="G186" s="256" t="s">
        <v>235</v>
      </c>
      <c r="H186" s="257">
        <v>20000000</v>
      </c>
      <c r="I186" s="241">
        <v>10000000</v>
      </c>
      <c r="J186" s="234">
        <v>0</v>
      </c>
    </row>
    <row r="187" spans="1:11" x14ac:dyDescent="0.25">
      <c r="A187" s="235" t="s">
        <v>438</v>
      </c>
      <c r="B187" s="258" t="s">
        <v>249</v>
      </c>
      <c r="C187" s="252" t="s">
        <v>461</v>
      </c>
      <c r="D187" s="222">
        <v>70421</v>
      </c>
      <c r="E187" s="255">
        <v>10000010000</v>
      </c>
      <c r="F187" s="265" t="s">
        <v>354</v>
      </c>
      <c r="G187" s="256" t="s">
        <v>235</v>
      </c>
      <c r="H187" s="257">
        <v>0</v>
      </c>
      <c r="I187" s="241">
        <v>2000000</v>
      </c>
      <c r="J187" s="234">
        <v>0</v>
      </c>
    </row>
    <row r="188" spans="1:11" x14ac:dyDescent="0.25">
      <c r="A188" s="235" t="s">
        <v>438</v>
      </c>
      <c r="B188" s="258" t="s">
        <v>240</v>
      </c>
      <c r="C188" s="252" t="s">
        <v>763</v>
      </c>
      <c r="D188" s="222">
        <v>70421</v>
      </c>
      <c r="E188" s="255">
        <v>10000010000</v>
      </c>
      <c r="F188" s="265" t="s">
        <v>354</v>
      </c>
      <c r="G188" s="256" t="s">
        <v>235</v>
      </c>
      <c r="H188" s="257">
        <v>0</v>
      </c>
      <c r="I188" s="241">
        <v>12000000</v>
      </c>
      <c r="J188" s="234">
        <v>0</v>
      </c>
    </row>
    <row r="189" spans="1:11" x14ac:dyDescent="0.25">
      <c r="A189" s="235" t="s">
        <v>438</v>
      </c>
      <c r="B189" s="258" t="s">
        <v>470</v>
      </c>
      <c r="C189" s="252" t="s">
        <v>1065</v>
      </c>
      <c r="D189" s="222">
        <v>70421</v>
      </c>
      <c r="E189" s="255">
        <v>10000010000</v>
      </c>
      <c r="F189" s="265" t="s">
        <v>354</v>
      </c>
      <c r="G189" s="256" t="s">
        <v>235</v>
      </c>
      <c r="H189" s="257">
        <v>0</v>
      </c>
      <c r="I189" s="241">
        <v>2000000</v>
      </c>
      <c r="J189" s="234">
        <v>0</v>
      </c>
    </row>
    <row r="190" spans="1:11" x14ac:dyDescent="0.25">
      <c r="A190" s="235" t="s">
        <v>438</v>
      </c>
      <c r="B190" s="258" t="s">
        <v>684</v>
      </c>
      <c r="C190" s="252" t="s">
        <v>681</v>
      </c>
      <c r="D190" s="222">
        <v>70421</v>
      </c>
      <c r="E190" s="255">
        <v>10000010000</v>
      </c>
      <c r="F190" s="265" t="s">
        <v>354</v>
      </c>
      <c r="G190" s="256" t="s">
        <v>235</v>
      </c>
      <c r="H190" s="257">
        <v>5000000</v>
      </c>
      <c r="I190" s="241">
        <v>6000000</v>
      </c>
      <c r="J190" s="234">
        <v>0</v>
      </c>
    </row>
    <row r="191" spans="1:11" x14ac:dyDescent="0.25">
      <c r="A191" s="235" t="s">
        <v>438</v>
      </c>
      <c r="B191" s="258" t="s">
        <v>469</v>
      </c>
      <c r="C191" s="252" t="s">
        <v>162</v>
      </c>
      <c r="D191" s="222">
        <v>70421</v>
      </c>
      <c r="E191" s="255">
        <v>10000010000</v>
      </c>
      <c r="F191" s="265" t="s">
        <v>354</v>
      </c>
      <c r="G191" s="256" t="s">
        <v>235</v>
      </c>
      <c r="H191" s="257">
        <v>0</v>
      </c>
      <c r="I191" s="241">
        <v>5000000</v>
      </c>
      <c r="J191" s="234">
        <v>0</v>
      </c>
    </row>
    <row r="192" spans="1:11" x14ac:dyDescent="0.25">
      <c r="A192" s="235" t="s">
        <v>438</v>
      </c>
      <c r="B192" s="258" t="s">
        <v>467</v>
      </c>
      <c r="C192" s="252" t="s">
        <v>163</v>
      </c>
      <c r="D192" s="222">
        <v>70421</v>
      </c>
      <c r="E192" s="255">
        <v>10000010000</v>
      </c>
      <c r="F192" s="265" t="s">
        <v>354</v>
      </c>
      <c r="G192" s="256" t="s">
        <v>235</v>
      </c>
      <c r="H192" s="257">
        <v>0</v>
      </c>
      <c r="I192" s="241">
        <v>2750000</v>
      </c>
      <c r="J192" s="234">
        <v>0</v>
      </c>
    </row>
    <row r="193" spans="1:11" x14ac:dyDescent="0.25">
      <c r="A193" s="235" t="s">
        <v>438</v>
      </c>
      <c r="C193" s="260" t="s">
        <v>26</v>
      </c>
      <c r="H193" s="261">
        <v>65000000</v>
      </c>
      <c r="I193" s="262">
        <v>62750000</v>
      </c>
      <c r="J193" s="234">
        <v>0</v>
      </c>
    </row>
    <row r="194" spans="1:11" x14ac:dyDescent="0.25">
      <c r="A194" s="235" t="s">
        <v>345</v>
      </c>
      <c r="C194" s="264" t="s">
        <v>344</v>
      </c>
    </row>
    <row r="195" spans="1:11" x14ac:dyDescent="0.25">
      <c r="A195" s="235" t="s">
        <v>345</v>
      </c>
      <c r="B195" s="258" t="s">
        <v>1037</v>
      </c>
      <c r="C195" s="252" t="s">
        <v>1038</v>
      </c>
      <c r="D195" s="222" t="s">
        <v>29</v>
      </c>
      <c r="E195" s="267">
        <v>10000010000</v>
      </c>
      <c r="F195" s="222" t="s">
        <v>27</v>
      </c>
      <c r="G195" s="256" t="s">
        <v>235</v>
      </c>
      <c r="H195" s="257">
        <v>340000000</v>
      </c>
      <c r="I195" s="241">
        <v>0</v>
      </c>
      <c r="J195" s="234">
        <v>0</v>
      </c>
      <c r="K195" s="234" t="s">
        <v>1093</v>
      </c>
    </row>
    <row r="196" spans="1:11" x14ac:dyDescent="0.25">
      <c r="A196" s="235" t="s">
        <v>345</v>
      </c>
      <c r="B196" s="258" t="s">
        <v>342</v>
      </c>
      <c r="C196" s="252" t="s">
        <v>509</v>
      </c>
      <c r="D196" s="222" t="s">
        <v>29</v>
      </c>
      <c r="E196" s="267">
        <v>10000010000</v>
      </c>
      <c r="F196" s="222" t="s">
        <v>27</v>
      </c>
      <c r="G196" s="256" t="s">
        <v>235</v>
      </c>
      <c r="H196" s="257">
        <v>100000000</v>
      </c>
      <c r="I196" s="241">
        <v>200000000</v>
      </c>
      <c r="J196" s="234">
        <v>68494717</v>
      </c>
    </row>
    <row r="197" spans="1:11" x14ac:dyDescent="0.25">
      <c r="A197" s="235" t="s">
        <v>345</v>
      </c>
      <c r="B197" s="258" t="s">
        <v>519</v>
      </c>
      <c r="C197" s="252" t="s">
        <v>520</v>
      </c>
      <c r="D197" s="222" t="s">
        <v>29</v>
      </c>
      <c r="E197" s="267">
        <v>10000010000</v>
      </c>
      <c r="F197" s="222" t="s">
        <v>27</v>
      </c>
      <c r="G197" s="256" t="s">
        <v>235</v>
      </c>
      <c r="H197" s="257">
        <v>50000000</v>
      </c>
      <c r="I197" s="241">
        <v>30000000</v>
      </c>
      <c r="J197" s="234">
        <v>0</v>
      </c>
    </row>
    <row r="198" spans="1:11" x14ac:dyDescent="0.25">
      <c r="A198" s="235" t="s">
        <v>345</v>
      </c>
      <c r="B198" s="258" t="s">
        <v>458</v>
      </c>
      <c r="C198" s="252" t="s">
        <v>251</v>
      </c>
      <c r="D198" s="222" t="s">
        <v>29</v>
      </c>
      <c r="E198" s="267">
        <v>10000010000</v>
      </c>
      <c r="F198" s="222" t="s">
        <v>27</v>
      </c>
      <c r="G198" s="256" t="s">
        <v>235</v>
      </c>
      <c r="H198" s="257">
        <v>70000000</v>
      </c>
      <c r="I198" s="241">
        <v>100000000</v>
      </c>
      <c r="J198" s="234">
        <v>67687981</v>
      </c>
      <c r="K198" s="234" t="s">
        <v>1039</v>
      </c>
    </row>
    <row r="199" spans="1:11" x14ac:dyDescent="0.25">
      <c r="A199" s="235" t="s">
        <v>345</v>
      </c>
      <c r="B199" s="258" t="s">
        <v>467</v>
      </c>
      <c r="C199" s="252" t="s">
        <v>163</v>
      </c>
      <c r="D199" s="222" t="s">
        <v>29</v>
      </c>
      <c r="E199" s="267">
        <v>10000010000</v>
      </c>
      <c r="F199" s="222" t="s">
        <v>27</v>
      </c>
      <c r="G199" s="256" t="s">
        <v>235</v>
      </c>
      <c r="H199" s="257">
        <v>30000000</v>
      </c>
      <c r="I199" s="241">
        <v>30000000</v>
      </c>
      <c r="J199" s="234">
        <v>0</v>
      </c>
    </row>
    <row r="200" spans="1:11" x14ac:dyDescent="0.25">
      <c r="A200" s="235" t="s">
        <v>345</v>
      </c>
      <c r="B200" s="240"/>
      <c r="C200" s="260" t="s">
        <v>26</v>
      </c>
      <c r="D200" s="224"/>
      <c r="E200" s="269"/>
      <c r="F200" s="224"/>
      <c r="G200" s="270"/>
      <c r="H200" s="261">
        <v>590000000</v>
      </c>
      <c r="I200" s="263">
        <v>360000000</v>
      </c>
      <c r="J200" s="263">
        <v>136182698</v>
      </c>
      <c r="K200" s="263"/>
    </row>
    <row r="201" spans="1:11" x14ac:dyDescent="0.25">
      <c r="A201" s="235" t="s">
        <v>236</v>
      </c>
      <c r="C201" s="264" t="s">
        <v>205</v>
      </c>
    </row>
    <row r="202" spans="1:11" x14ac:dyDescent="0.25">
      <c r="A202" s="266" t="s">
        <v>236</v>
      </c>
      <c r="B202" s="239" t="s">
        <v>253</v>
      </c>
      <c r="C202" s="252" t="s">
        <v>238</v>
      </c>
      <c r="D202" s="222">
        <v>70421</v>
      </c>
      <c r="E202" s="255">
        <v>10000030000</v>
      </c>
      <c r="F202" s="265" t="s">
        <v>27</v>
      </c>
      <c r="G202" s="256" t="s">
        <v>235</v>
      </c>
      <c r="H202" s="257">
        <v>0</v>
      </c>
      <c r="I202" s="241">
        <v>25000000</v>
      </c>
      <c r="J202" s="234">
        <v>0</v>
      </c>
    </row>
    <row r="203" spans="1:11" x14ac:dyDescent="0.25">
      <c r="A203" s="266" t="s">
        <v>236</v>
      </c>
      <c r="B203" s="239" t="s">
        <v>161</v>
      </c>
      <c r="C203" s="252" t="s">
        <v>233</v>
      </c>
      <c r="D203" s="222">
        <v>70421</v>
      </c>
      <c r="E203" s="255">
        <v>10000030000</v>
      </c>
      <c r="F203" s="265" t="s">
        <v>27</v>
      </c>
      <c r="G203" s="256" t="s">
        <v>235</v>
      </c>
      <c r="H203" s="257">
        <v>5000000</v>
      </c>
      <c r="I203" s="241">
        <v>5000000</v>
      </c>
      <c r="J203" s="234">
        <v>0</v>
      </c>
    </row>
    <row r="204" spans="1:11" x14ac:dyDescent="0.25">
      <c r="A204" s="266" t="s">
        <v>236</v>
      </c>
      <c r="B204" s="258" t="s">
        <v>244</v>
      </c>
      <c r="C204" s="252" t="s">
        <v>159</v>
      </c>
      <c r="D204" s="222">
        <v>70421</v>
      </c>
      <c r="E204" s="255">
        <v>10000030000</v>
      </c>
      <c r="F204" s="265" t="s">
        <v>27</v>
      </c>
      <c r="G204" s="256" t="s">
        <v>235</v>
      </c>
      <c r="H204" s="257">
        <v>10000000</v>
      </c>
      <c r="I204" s="241">
        <v>20000000</v>
      </c>
      <c r="J204" s="234">
        <v>0</v>
      </c>
    </row>
    <row r="205" spans="1:11" x14ac:dyDescent="0.25">
      <c r="A205" s="266" t="s">
        <v>236</v>
      </c>
      <c r="B205" s="258" t="s">
        <v>521</v>
      </c>
      <c r="C205" s="252" t="s">
        <v>442</v>
      </c>
      <c r="D205" s="222">
        <v>70421</v>
      </c>
      <c r="E205" s="255">
        <v>10000030000</v>
      </c>
      <c r="F205" s="265" t="s">
        <v>27</v>
      </c>
      <c r="G205" s="256" t="s">
        <v>235</v>
      </c>
      <c r="H205" s="257">
        <v>6000000</v>
      </c>
      <c r="I205" s="241">
        <v>6000000</v>
      </c>
    </row>
    <row r="206" spans="1:11" x14ac:dyDescent="0.25">
      <c r="A206" s="266" t="s">
        <v>236</v>
      </c>
      <c r="B206" s="258" t="s">
        <v>513</v>
      </c>
      <c r="C206" s="252" t="s">
        <v>160</v>
      </c>
      <c r="D206" s="222">
        <v>70421</v>
      </c>
      <c r="E206" s="255">
        <v>10000030000</v>
      </c>
      <c r="F206" s="265" t="s">
        <v>27</v>
      </c>
      <c r="G206" s="256" t="s">
        <v>235</v>
      </c>
      <c r="H206" s="257">
        <v>5000000</v>
      </c>
      <c r="I206" s="241">
        <v>5000000</v>
      </c>
      <c r="J206" s="234">
        <v>0</v>
      </c>
    </row>
    <row r="207" spans="1:11" x14ac:dyDescent="0.25">
      <c r="A207" s="266" t="s">
        <v>236</v>
      </c>
      <c r="B207" s="258" t="s">
        <v>522</v>
      </c>
      <c r="C207" s="252" t="s">
        <v>241</v>
      </c>
      <c r="D207" s="222">
        <v>70421</v>
      </c>
      <c r="E207" s="255">
        <v>10000030000</v>
      </c>
      <c r="F207" s="265" t="s">
        <v>27</v>
      </c>
      <c r="G207" s="256" t="s">
        <v>235</v>
      </c>
      <c r="H207" s="257">
        <v>20000000</v>
      </c>
      <c r="I207" s="241">
        <v>20000000</v>
      </c>
      <c r="J207" s="234">
        <v>0</v>
      </c>
    </row>
    <row r="208" spans="1:11" x14ac:dyDescent="0.25">
      <c r="A208" s="266" t="s">
        <v>236</v>
      </c>
      <c r="B208" s="258" t="s">
        <v>158</v>
      </c>
      <c r="C208" s="252" t="s">
        <v>366</v>
      </c>
      <c r="D208" s="222">
        <v>70421</v>
      </c>
      <c r="E208" s="255">
        <v>10000030000</v>
      </c>
      <c r="F208" s="265" t="s">
        <v>27</v>
      </c>
      <c r="G208" s="256" t="s">
        <v>235</v>
      </c>
      <c r="H208" s="257">
        <v>2000000</v>
      </c>
      <c r="I208" s="241">
        <v>2000000</v>
      </c>
      <c r="J208" s="234">
        <v>0</v>
      </c>
    </row>
    <row r="209" spans="1:11" x14ac:dyDescent="0.25">
      <c r="A209" s="266" t="s">
        <v>236</v>
      </c>
      <c r="B209" s="258" t="s">
        <v>469</v>
      </c>
      <c r="C209" s="252" t="s">
        <v>162</v>
      </c>
      <c r="D209" s="222">
        <v>70421</v>
      </c>
      <c r="E209" s="255">
        <v>10000030000</v>
      </c>
      <c r="F209" s="265" t="s">
        <v>27</v>
      </c>
      <c r="G209" s="256" t="s">
        <v>235</v>
      </c>
      <c r="H209" s="257">
        <v>10000000</v>
      </c>
      <c r="I209" s="241">
        <v>10000000</v>
      </c>
      <c r="J209" s="234">
        <v>0</v>
      </c>
    </row>
    <row r="210" spans="1:11" x14ac:dyDescent="0.25">
      <c r="A210" s="266" t="s">
        <v>236</v>
      </c>
      <c r="B210" s="258" t="s">
        <v>467</v>
      </c>
      <c r="C210" s="252" t="s">
        <v>163</v>
      </c>
      <c r="D210" s="222">
        <v>70421</v>
      </c>
      <c r="E210" s="255">
        <v>10000030000</v>
      </c>
      <c r="F210" s="265" t="s">
        <v>27</v>
      </c>
      <c r="G210" s="256" t="s">
        <v>235</v>
      </c>
      <c r="H210" s="257">
        <v>4000000</v>
      </c>
      <c r="I210" s="241">
        <v>4000000</v>
      </c>
      <c r="J210" s="234">
        <v>0</v>
      </c>
    </row>
    <row r="211" spans="1:11" x14ac:dyDescent="0.25">
      <c r="A211" s="266" t="s">
        <v>236</v>
      </c>
      <c r="B211" s="258" t="s">
        <v>474</v>
      </c>
      <c r="C211" s="252" t="s">
        <v>164</v>
      </c>
      <c r="D211" s="222">
        <v>70421</v>
      </c>
      <c r="E211" s="255">
        <v>10000030000</v>
      </c>
      <c r="F211" s="265" t="s">
        <v>27</v>
      </c>
      <c r="G211" s="256" t="s">
        <v>235</v>
      </c>
      <c r="H211" s="257">
        <v>100000000</v>
      </c>
      <c r="I211" s="241">
        <v>134000000</v>
      </c>
      <c r="J211" s="234">
        <v>0</v>
      </c>
    </row>
    <row r="212" spans="1:11" x14ac:dyDescent="0.25">
      <c r="A212" s="266" t="s">
        <v>236</v>
      </c>
      <c r="B212" s="240"/>
      <c r="C212" s="260" t="s">
        <v>26</v>
      </c>
      <c r="D212" s="224"/>
      <c r="E212" s="269"/>
      <c r="F212" s="224"/>
      <c r="G212" s="270"/>
      <c r="H212" s="261">
        <v>162000000</v>
      </c>
      <c r="I212" s="262">
        <v>231000000</v>
      </c>
      <c r="J212" s="263">
        <v>0</v>
      </c>
      <c r="K212" s="263"/>
    </row>
    <row r="213" spans="1:11" x14ac:dyDescent="0.25">
      <c r="A213" s="235" t="s">
        <v>565</v>
      </c>
      <c r="C213" s="264" t="s">
        <v>708</v>
      </c>
    </row>
    <row r="214" spans="1:11" x14ac:dyDescent="0.25">
      <c r="A214" s="235" t="s">
        <v>565</v>
      </c>
      <c r="B214" s="258" t="s">
        <v>767</v>
      </c>
      <c r="C214" s="252" t="s">
        <v>768</v>
      </c>
      <c r="D214" s="222">
        <v>70421</v>
      </c>
      <c r="E214" s="255">
        <v>10000030000</v>
      </c>
      <c r="F214" s="222">
        <v>23510400</v>
      </c>
      <c r="G214" s="256" t="s">
        <v>235</v>
      </c>
      <c r="H214" s="257">
        <v>10000000</v>
      </c>
      <c r="I214" s="241">
        <v>10000000</v>
      </c>
      <c r="J214" s="234">
        <v>6781187</v>
      </c>
    </row>
    <row r="215" spans="1:11" x14ac:dyDescent="0.25">
      <c r="A215" s="235" t="s">
        <v>565</v>
      </c>
      <c r="B215" s="258" t="s">
        <v>244</v>
      </c>
      <c r="C215" s="252" t="s">
        <v>159</v>
      </c>
      <c r="D215" s="222">
        <v>70421</v>
      </c>
      <c r="E215" s="255">
        <v>10000030000</v>
      </c>
      <c r="F215" s="222">
        <v>23510400</v>
      </c>
      <c r="G215" s="256" t="s">
        <v>235</v>
      </c>
      <c r="H215" s="257">
        <v>10000000</v>
      </c>
      <c r="I215" s="241">
        <v>10000000</v>
      </c>
      <c r="J215" s="234">
        <v>0</v>
      </c>
    </row>
    <row r="216" spans="1:11" x14ac:dyDescent="0.25">
      <c r="A216" s="235" t="s">
        <v>565</v>
      </c>
      <c r="C216" s="260" t="s">
        <v>26</v>
      </c>
      <c r="H216" s="261">
        <v>20000000</v>
      </c>
      <c r="I216" s="262">
        <v>20000000</v>
      </c>
      <c r="J216" s="263">
        <v>6781187</v>
      </c>
    </row>
    <row r="217" spans="1:11" x14ac:dyDescent="0.25">
      <c r="A217" s="226" t="s">
        <v>566</v>
      </c>
      <c r="C217" s="264" t="s">
        <v>567</v>
      </c>
      <c r="H217" s="261"/>
      <c r="I217" s="262"/>
      <c r="J217" s="263"/>
    </row>
    <row r="218" spans="1:11" x14ac:dyDescent="0.25">
      <c r="A218" s="226" t="s">
        <v>566</v>
      </c>
      <c r="B218" s="258" t="s">
        <v>161</v>
      </c>
      <c r="C218" s="252" t="s">
        <v>233</v>
      </c>
      <c r="D218" s="222">
        <v>70160</v>
      </c>
      <c r="E218" s="255">
        <v>130000010000</v>
      </c>
      <c r="F218" s="265" t="s">
        <v>27</v>
      </c>
      <c r="G218" s="256" t="s">
        <v>235</v>
      </c>
      <c r="H218" s="257">
        <v>20000000</v>
      </c>
      <c r="I218" s="241">
        <v>20000000</v>
      </c>
      <c r="J218" s="234">
        <v>19948950</v>
      </c>
    </row>
    <row r="219" spans="1:11" x14ac:dyDescent="0.25">
      <c r="A219" s="226" t="s">
        <v>566</v>
      </c>
      <c r="B219" s="258" t="s">
        <v>744</v>
      </c>
      <c r="C219" s="273" t="s">
        <v>771</v>
      </c>
      <c r="D219" s="222">
        <v>70160</v>
      </c>
      <c r="E219" s="255">
        <v>130000010000</v>
      </c>
      <c r="F219" s="265" t="s">
        <v>27</v>
      </c>
      <c r="G219" s="256" t="s">
        <v>235</v>
      </c>
      <c r="H219" s="257">
        <v>10000000</v>
      </c>
      <c r="I219" s="241">
        <v>10000000</v>
      </c>
      <c r="J219" s="234">
        <v>0</v>
      </c>
    </row>
    <row r="220" spans="1:11" x14ac:dyDescent="0.25">
      <c r="A220" s="226" t="s">
        <v>566</v>
      </c>
      <c r="B220" s="258" t="s">
        <v>215</v>
      </c>
      <c r="C220" s="252" t="s">
        <v>710</v>
      </c>
      <c r="D220" s="222">
        <v>70160</v>
      </c>
      <c r="E220" s="255">
        <v>130000010000</v>
      </c>
      <c r="F220" s="265" t="s">
        <v>27</v>
      </c>
      <c r="G220" s="256" t="s">
        <v>235</v>
      </c>
      <c r="H220" s="257">
        <v>10000000</v>
      </c>
      <c r="I220" s="241">
        <v>0</v>
      </c>
      <c r="J220" s="234">
        <v>0</v>
      </c>
    </row>
    <row r="221" spans="1:11" x14ac:dyDescent="0.25">
      <c r="A221" s="226" t="s">
        <v>566</v>
      </c>
      <c r="B221" s="258" t="s">
        <v>450</v>
      </c>
      <c r="C221" s="273" t="s">
        <v>772</v>
      </c>
      <c r="D221" s="222">
        <v>70160</v>
      </c>
      <c r="E221" s="255">
        <v>130000010000</v>
      </c>
      <c r="F221" s="265" t="s">
        <v>27</v>
      </c>
      <c r="G221" s="256" t="s">
        <v>235</v>
      </c>
      <c r="H221" s="257">
        <v>5000000</v>
      </c>
      <c r="I221" s="241">
        <v>5000000</v>
      </c>
      <c r="J221" s="234">
        <v>0</v>
      </c>
    </row>
    <row r="222" spans="1:11" x14ac:dyDescent="0.25">
      <c r="A222" s="226" t="s">
        <v>566</v>
      </c>
      <c r="B222" s="258" t="s">
        <v>243</v>
      </c>
      <c r="C222" s="252" t="s">
        <v>687</v>
      </c>
      <c r="D222" s="222">
        <v>70160</v>
      </c>
      <c r="E222" s="255">
        <v>130000010000</v>
      </c>
      <c r="F222" s="265" t="s">
        <v>27</v>
      </c>
      <c r="G222" s="256" t="s">
        <v>235</v>
      </c>
      <c r="H222" s="257">
        <v>20000000</v>
      </c>
      <c r="I222" s="241">
        <v>20000000</v>
      </c>
      <c r="J222" s="234">
        <v>0</v>
      </c>
    </row>
    <row r="223" spans="1:11" x14ac:dyDescent="0.25">
      <c r="A223" s="226" t="s">
        <v>566</v>
      </c>
      <c r="B223" s="258" t="s">
        <v>158</v>
      </c>
      <c r="C223" s="273" t="s">
        <v>366</v>
      </c>
      <c r="D223" s="222">
        <v>70160</v>
      </c>
      <c r="E223" s="255">
        <v>130000010000</v>
      </c>
      <c r="F223" s="265" t="s">
        <v>27</v>
      </c>
      <c r="G223" s="256" t="s">
        <v>235</v>
      </c>
      <c r="H223" s="257">
        <v>5000000</v>
      </c>
      <c r="I223" s="241">
        <v>5000000</v>
      </c>
      <c r="J223" s="234">
        <v>0</v>
      </c>
    </row>
    <row r="224" spans="1:11" x14ac:dyDescent="0.25">
      <c r="A224" s="226" t="s">
        <v>566</v>
      </c>
      <c r="B224" s="258" t="s">
        <v>206</v>
      </c>
      <c r="C224" s="273" t="s">
        <v>219</v>
      </c>
      <c r="D224" s="222">
        <v>70160</v>
      </c>
      <c r="E224" s="255">
        <v>130000010000</v>
      </c>
      <c r="F224" s="265" t="s">
        <v>27</v>
      </c>
      <c r="G224" s="256" t="s">
        <v>235</v>
      </c>
      <c r="H224" s="257">
        <v>10000000</v>
      </c>
      <c r="I224" s="241">
        <v>8000000</v>
      </c>
      <c r="J224" s="234">
        <v>0</v>
      </c>
    </row>
    <row r="225" spans="1:10" x14ac:dyDescent="0.25">
      <c r="A225" s="226" t="s">
        <v>566</v>
      </c>
      <c r="B225" s="258" t="s">
        <v>207</v>
      </c>
      <c r="C225" s="273" t="s">
        <v>220</v>
      </c>
      <c r="D225" s="222">
        <v>70160</v>
      </c>
      <c r="E225" s="255">
        <v>130000010000</v>
      </c>
      <c r="F225" s="265" t="s">
        <v>27</v>
      </c>
      <c r="G225" s="256" t="s">
        <v>235</v>
      </c>
      <c r="H225" s="257">
        <v>10000000</v>
      </c>
      <c r="I225" s="241">
        <v>0</v>
      </c>
      <c r="J225" s="234">
        <v>0</v>
      </c>
    </row>
    <row r="226" spans="1:10" x14ac:dyDescent="0.25">
      <c r="A226" s="226" t="s">
        <v>566</v>
      </c>
      <c r="C226" s="260" t="s">
        <v>26</v>
      </c>
      <c r="H226" s="261">
        <v>90000000</v>
      </c>
      <c r="I226" s="263">
        <v>68000000</v>
      </c>
      <c r="J226" s="263">
        <v>19948950</v>
      </c>
    </row>
    <row r="227" spans="1:10" x14ac:dyDescent="0.25">
      <c r="A227" s="226" t="s">
        <v>573</v>
      </c>
      <c r="C227" s="264" t="s">
        <v>774</v>
      </c>
      <c r="H227" s="261"/>
      <c r="I227" s="262"/>
      <c r="J227" s="263"/>
    </row>
    <row r="228" spans="1:10" x14ac:dyDescent="0.25">
      <c r="A228" s="226" t="s">
        <v>573</v>
      </c>
      <c r="B228" s="258" t="s">
        <v>161</v>
      </c>
      <c r="C228" s="252" t="s">
        <v>233</v>
      </c>
      <c r="D228" s="222">
        <v>70160</v>
      </c>
      <c r="E228" s="255">
        <v>130000010000</v>
      </c>
      <c r="F228" s="265" t="s">
        <v>27</v>
      </c>
      <c r="G228" s="256" t="s">
        <v>235</v>
      </c>
      <c r="H228" s="277">
        <v>0</v>
      </c>
      <c r="I228" s="241">
        <v>20000000</v>
      </c>
      <c r="J228" s="263">
        <v>0</v>
      </c>
    </row>
    <row r="229" spans="1:10" x14ac:dyDescent="0.25">
      <c r="A229" s="226" t="s">
        <v>573</v>
      </c>
      <c r="B229" s="258" t="s">
        <v>243</v>
      </c>
      <c r="C229" s="252" t="s">
        <v>687</v>
      </c>
      <c r="D229" s="222">
        <v>70160</v>
      </c>
      <c r="E229" s="255">
        <v>130000010000</v>
      </c>
      <c r="F229" s="265" t="s">
        <v>27</v>
      </c>
      <c r="G229" s="256" t="s">
        <v>235</v>
      </c>
      <c r="H229" s="277">
        <v>0</v>
      </c>
      <c r="I229" s="241">
        <v>20000000</v>
      </c>
      <c r="J229" s="234">
        <v>0</v>
      </c>
    </row>
    <row r="230" spans="1:10" x14ac:dyDescent="0.25">
      <c r="A230" s="226" t="s">
        <v>573</v>
      </c>
      <c r="B230" s="258" t="s">
        <v>158</v>
      </c>
      <c r="C230" s="273" t="s">
        <v>366</v>
      </c>
      <c r="D230" s="222">
        <v>70160</v>
      </c>
      <c r="E230" s="255">
        <v>130000010000</v>
      </c>
      <c r="F230" s="265" t="s">
        <v>27</v>
      </c>
      <c r="G230" s="256" t="s">
        <v>235</v>
      </c>
      <c r="H230" s="277">
        <v>16000000</v>
      </c>
      <c r="I230" s="241">
        <v>0</v>
      </c>
      <c r="J230" s="234">
        <v>0</v>
      </c>
    </row>
    <row r="231" spans="1:10" x14ac:dyDescent="0.25">
      <c r="A231" s="226" t="s">
        <v>573</v>
      </c>
      <c r="B231" s="258" t="s">
        <v>247</v>
      </c>
      <c r="C231" s="273" t="s">
        <v>515</v>
      </c>
      <c r="D231" s="222">
        <v>70160</v>
      </c>
      <c r="E231" s="255">
        <v>130000010000</v>
      </c>
      <c r="F231" s="265" t="s">
        <v>27</v>
      </c>
      <c r="G231" s="256" t="s">
        <v>235</v>
      </c>
      <c r="H231" s="277">
        <v>10000000</v>
      </c>
      <c r="I231" s="241">
        <v>0</v>
      </c>
      <c r="J231" s="234">
        <v>0</v>
      </c>
    </row>
    <row r="232" spans="1:10" x14ac:dyDescent="0.25">
      <c r="A232" s="226" t="s">
        <v>573</v>
      </c>
      <c r="B232" s="258" t="s">
        <v>248</v>
      </c>
      <c r="C232" s="273" t="s">
        <v>779</v>
      </c>
      <c r="D232" s="222">
        <v>70160</v>
      </c>
      <c r="E232" s="255">
        <v>130000010000</v>
      </c>
      <c r="F232" s="265" t="s">
        <v>27</v>
      </c>
      <c r="G232" s="256" t="s">
        <v>235</v>
      </c>
      <c r="H232" s="277">
        <v>5250000</v>
      </c>
      <c r="I232" s="241">
        <v>0</v>
      </c>
      <c r="J232" s="234">
        <v>0</v>
      </c>
    </row>
    <row r="233" spans="1:10" x14ac:dyDescent="0.25">
      <c r="A233" s="226" t="s">
        <v>573</v>
      </c>
      <c r="B233" s="258" t="s">
        <v>206</v>
      </c>
      <c r="C233" s="273" t="s">
        <v>219</v>
      </c>
      <c r="D233" s="222">
        <v>70160</v>
      </c>
      <c r="E233" s="255">
        <v>130000010000</v>
      </c>
      <c r="F233" s="265" t="s">
        <v>27</v>
      </c>
      <c r="G233" s="256" t="s">
        <v>235</v>
      </c>
      <c r="H233" s="277">
        <v>0</v>
      </c>
      <c r="I233" s="241">
        <v>14000000</v>
      </c>
      <c r="J233" s="234">
        <v>0</v>
      </c>
    </row>
    <row r="234" spans="1:10" x14ac:dyDescent="0.25">
      <c r="A234" s="226" t="s">
        <v>573</v>
      </c>
      <c r="B234" s="258" t="s">
        <v>208</v>
      </c>
      <c r="C234" s="252" t="s">
        <v>751</v>
      </c>
      <c r="D234" s="222">
        <v>70160</v>
      </c>
      <c r="E234" s="255">
        <v>130000010000</v>
      </c>
      <c r="F234" s="265" t="s">
        <v>27</v>
      </c>
      <c r="G234" s="256" t="s">
        <v>235</v>
      </c>
      <c r="H234" s="277">
        <v>6000000</v>
      </c>
      <c r="J234" s="234">
        <v>0</v>
      </c>
    </row>
    <row r="235" spans="1:10" x14ac:dyDescent="0.25">
      <c r="A235" s="226" t="s">
        <v>573</v>
      </c>
      <c r="B235" s="258" t="s">
        <v>209</v>
      </c>
      <c r="C235" s="273" t="s">
        <v>359</v>
      </c>
      <c r="D235" s="222">
        <v>70160</v>
      </c>
      <c r="E235" s="255">
        <v>130000010000</v>
      </c>
      <c r="F235" s="265" t="s">
        <v>27</v>
      </c>
      <c r="G235" s="256" t="s">
        <v>235</v>
      </c>
      <c r="H235" s="277">
        <v>2000000</v>
      </c>
      <c r="I235" s="241">
        <v>0</v>
      </c>
      <c r="J235" s="234">
        <v>0</v>
      </c>
    </row>
    <row r="236" spans="1:10" x14ac:dyDescent="0.25">
      <c r="A236" s="226" t="s">
        <v>573</v>
      </c>
      <c r="B236" s="258" t="s">
        <v>228</v>
      </c>
      <c r="C236" s="273" t="s">
        <v>498</v>
      </c>
      <c r="D236" s="222">
        <v>70160</v>
      </c>
      <c r="E236" s="255">
        <v>130000010000</v>
      </c>
      <c r="F236" s="265" t="s">
        <v>27</v>
      </c>
      <c r="G236" s="256" t="s">
        <v>235</v>
      </c>
      <c r="H236" s="277">
        <v>10000000</v>
      </c>
      <c r="I236" s="241">
        <v>0</v>
      </c>
      <c r="J236" s="234">
        <v>0</v>
      </c>
    </row>
    <row r="237" spans="1:10" x14ac:dyDescent="0.25">
      <c r="A237" s="226" t="s">
        <v>573</v>
      </c>
      <c r="B237" s="258" t="s">
        <v>502</v>
      </c>
      <c r="C237" s="273" t="s">
        <v>775</v>
      </c>
      <c r="D237" s="222">
        <v>70160</v>
      </c>
      <c r="E237" s="255">
        <v>130000010000</v>
      </c>
      <c r="F237" s="265" t="s">
        <v>27</v>
      </c>
      <c r="G237" s="256" t="s">
        <v>235</v>
      </c>
      <c r="H237" s="277">
        <v>4000000</v>
      </c>
      <c r="I237" s="241">
        <v>0</v>
      </c>
      <c r="J237" s="234">
        <v>0</v>
      </c>
    </row>
    <row r="238" spans="1:10" x14ac:dyDescent="0.25">
      <c r="A238" s="226" t="s">
        <v>573</v>
      </c>
      <c r="B238" s="258" t="s">
        <v>504</v>
      </c>
      <c r="C238" s="273" t="s">
        <v>499</v>
      </c>
      <c r="D238" s="222">
        <v>70160</v>
      </c>
      <c r="E238" s="255">
        <v>130000010000</v>
      </c>
      <c r="F238" s="265" t="s">
        <v>27</v>
      </c>
      <c r="G238" s="256" t="s">
        <v>235</v>
      </c>
      <c r="H238" s="277">
        <v>9750000</v>
      </c>
      <c r="J238" s="234">
        <v>0</v>
      </c>
    </row>
    <row r="239" spans="1:10" x14ac:dyDescent="0.25">
      <c r="A239" s="226" t="s">
        <v>573</v>
      </c>
      <c r="B239" s="258" t="s">
        <v>469</v>
      </c>
      <c r="C239" s="273" t="s">
        <v>162</v>
      </c>
      <c r="D239" s="222">
        <v>70160</v>
      </c>
      <c r="E239" s="255">
        <v>130000010000</v>
      </c>
      <c r="F239" s="265" t="s">
        <v>27</v>
      </c>
      <c r="G239" s="256" t="s">
        <v>235</v>
      </c>
      <c r="H239" s="277">
        <v>10000000</v>
      </c>
      <c r="I239" s="241">
        <v>5000000</v>
      </c>
      <c r="J239" s="234">
        <v>0</v>
      </c>
    </row>
    <row r="240" spans="1:10" x14ac:dyDescent="0.25">
      <c r="A240" s="226" t="s">
        <v>573</v>
      </c>
      <c r="B240" s="258" t="s">
        <v>467</v>
      </c>
      <c r="C240" s="252" t="s">
        <v>163</v>
      </c>
      <c r="D240" s="222">
        <v>70160</v>
      </c>
      <c r="E240" s="255">
        <v>130000010000</v>
      </c>
      <c r="F240" s="265" t="s">
        <v>27</v>
      </c>
      <c r="G240" s="256" t="s">
        <v>235</v>
      </c>
      <c r="H240" s="277">
        <v>10000000</v>
      </c>
      <c r="I240" s="241">
        <v>5000000</v>
      </c>
      <c r="J240" s="234">
        <v>0</v>
      </c>
    </row>
    <row r="241" spans="1:11" x14ac:dyDescent="0.25">
      <c r="A241" s="226" t="s">
        <v>573</v>
      </c>
      <c r="B241" s="258" t="s">
        <v>484</v>
      </c>
      <c r="C241" s="273" t="s">
        <v>726</v>
      </c>
      <c r="D241" s="222">
        <v>70160</v>
      </c>
      <c r="E241" s="255">
        <v>130000010000</v>
      </c>
      <c r="F241" s="265" t="s">
        <v>27</v>
      </c>
      <c r="G241" s="256" t="s">
        <v>235</v>
      </c>
      <c r="H241" s="277">
        <v>0</v>
      </c>
      <c r="I241" s="241">
        <v>20000000</v>
      </c>
      <c r="J241" s="234">
        <v>0</v>
      </c>
    </row>
    <row r="242" spans="1:11" x14ac:dyDescent="0.25">
      <c r="A242" s="226" t="s">
        <v>573</v>
      </c>
      <c r="C242" s="260" t="s">
        <v>26</v>
      </c>
      <c r="H242" s="278">
        <v>83000000</v>
      </c>
      <c r="I242" s="262">
        <v>84000000</v>
      </c>
      <c r="J242" s="262">
        <v>0</v>
      </c>
    </row>
    <row r="243" spans="1:11" x14ac:dyDescent="0.25">
      <c r="A243" s="266" t="s">
        <v>49</v>
      </c>
      <c r="C243" s="264" t="s">
        <v>444</v>
      </c>
    </row>
    <row r="244" spans="1:11" x14ac:dyDescent="0.25">
      <c r="A244" s="266" t="s">
        <v>49</v>
      </c>
      <c r="B244" s="239" t="s">
        <v>253</v>
      </c>
      <c r="C244" s="252" t="s">
        <v>238</v>
      </c>
      <c r="D244" s="222" t="s">
        <v>51</v>
      </c>
      <c r="E244" s="255">
        <v>120000010000</v>
      </c>
      <c r="F244" s="222" t="s">
        <v>27</v>
      </c>
      <c r="G244" s="256" t="s">
        <v>235</v>
      </c>
      <c r="H244" s="257">
        <v>15000000</v>
      </c>
      <c r="I244" s="241">
        <v>0</v>
      </c>
      <c r="J244" s="234">
        <v>0</v>
      </c>
    </row>
    <row r="245" spans="1:11" x14ac:dyDescent="0.25">
      <c r="A245" s="266" t="s">
        <v>49</v>
      </c>
      <c r="B245" s="239" t="s">
        <v>161</v>
      </c>
      <c r="C245" s="252" t="s">
        <v>233</v>
      </c>
      <c r="D245" s="222" t="s">
        <v>51</v>
      </c>
      <c r="E245" s="255">
        <v>120000010000</v>
      </c>
      <c r="F245" s="222" t="s">
        <v>27</v>
      </c>
      <c r="G245" s="256" t="s">
        <v>235</v>
      </c>
      <c r="H245" s="257">
        <v>30000000</v>
      </c>
      <c r="I245" s="241">
        <v>30000000</v>
      </c>
      <c r="J245" s="234">
        <v>15000000</v>
      </c>
    </row>
    <row r="246" spans="1:11" x14ac:dyDescent="0.25">
      <c r="A246" s="266" t="s">
        <v>49</v>
      </c>
      <c r="B246" s="258" t="s">
        <v>441</v>
      </c>
      <c r="C246" s="252" t="s">
        <v>443</v>
      </c>
      <c r="D246" s="222" t="s">
        <v>51</v>
      </c>
      <c r="E246" s="255">
        <v>120000010000</v>
      </c>
      <c r="F246" s="222" t="s">
        <v>27</v>
      </c>
      <c r="G246" s="256" t="s">
        <v>235</v>
      </c>
      <c r="H246" s="257">
        <v>10000000</v>
      </c>
      <c r="I246" s="241">
        <v>5000000</v>
      </c>
      <c r="J246" s="234">
        <v>0</v>
      </c>
    </row>
    <row r="247" spans="1:11" x14ac:dyDescent="0.25">
      <c r="A247" s="266" t="s">
        <v>49</v>
      </c>
      <c r="B247" s="258" t="s">
        <v>1063</v>
      </c>
      <c r="C247" s="273" t="s">
        <v>343</v>
      </c>
      <c r="D247" s="222" t="s">
        <v>51</v>
      </c>
      <c r="E247" s="255">
        <v>120000010000</v>
      </c>
      <c r="F247" s="222" t="s">
        <v>27</v>
      </c>
      <c r="G247" s="256" t="s">
        <v>235</v>
      </c>
      <c r="H247" s="257">
        <v>4000000000</v>
      </c>
      <c r="I247" s="241">
        <v>950000000</v>
      </c>
      <c r="J247" s="234">
        <v>0</v>
      </c>
      <c r="K247" s="234" t="s">
        <v>1069</v>
      </c>
    </row>
    <row r="248" spans="1:11" x14ac:dyDescent="0.25">
      <c r="A248" s="266" t="s">
        <v>49</v>
      </c>
      <c r="B248" s="239" t="s">
        <v>371</v>
      </c>
      <c r="C248" s="252" t="s">
        <v>732</v>
      </c>
      <c r="D248" s="222" t="s">
        <v>51</v>
      </c>
      <c r="E248" s="255">
        <v>120000010000</v>
      </c>
      <c r="F248" s="222" t="s">
        <v>27</v>
      </c>
      <c r="G248" s="256" t="s">
        <v>235</v>
      </c>
      <c r="H248" s="257">
        <v>100000000</v>
      </c>
      <c r="I248" s="241">
        <v>90000000</v>
      </c>
      <c r="J248" s="234">
        <v>78786173</v>
      </c>
    </row>
    <row r="249" spans="1:11" x14ac:dyDescent="0.25">
      <c r="A249" s="266" t="s">
        <v>49</v>
      </c>
      <c r="B249" s="258" t="s">
        <v>239</v>
      </c>
      <c r="C249" s="252" t="s">
        <v>485</v>
      </c>
      <c r="D249" s="222" t="s">
        <v>51</v>
      </c>
      <c r="E249" s="255">
        <v>120000010000</v>
      </c>
      <c r="F249" s="222" t="s">
        <v>27</v>
      </c>
      <c r="G249" s="256" t="s">
        <v>235</v>
      </c>
      <c r="H249" s="257">
        <v>10000000</v>
      </c>
      <c r="I249" s="241">
        <v>0</v>
      </c>
      <c r="J249" s="234">
        <v>0</v>
      </c>
    </row>
    <row r="250" spans="1:11" x14ac:dyDescent="0.25">
      <c r="A250" s="266" t="s">
        <v>49</v>
      </c>
      <c r="B250" s="258" t="s">
        <v>243</v>
      </c>
      <c r="C250" s="252" t="s">
        <v>687</v>
      </c>
      <c r="D250" s="222" t="s">
        <v>51</v>
      </c>
      <c r="E250" s="255">
        <v>120000010000</v>
      </c>
      <c r="F250" s="222" t="s">
        <v>27</v>
      </c>
      <c r="G250" s="256" t="s">
        <v>235</v>
      </c>
      <c r="H250" s="257">
        <v>25000000</v>
      </c>
      <c r="I250" s="241">
        <v>20000000</v>
      </c>
      <c r="J250" s="234">
        <v>0</v>
      </c>
    </row>
    <row r="251" spans="1:11" x14ac:dyDescent="0.25">
      <c r="A251" s="266" t="s">
        <v>49</v>
      </c>
      <c r="B251" s="258" t="s">
        <v>158</v>
      </c>
      <c r="C251" s="252" t="s">
        <v>366</v>
      </c>
      <c r="D251" s="222" t="s">
        <v>51</v>
      </c>
      <c r="E251" s="255">
        <v>120000010000</v>
      </c>
      <c r="F251" s="222" t="s">
        <v>27</v>
      </c>
      <c r="G251" s="256" t="s">
        <v>235</v>
      </c>
      <c r="H251" s="257">
        <v>2000000</v>
      </c>
      <c r="I251" s="241">
        <v>0</v>
      </c>
      <c r="J251" s="234">
        <v>0</v>
      </c>
    </row>
    <row r="252" spans="1:11" s="268" customFormat="1" x14ac:dyDescent="0.25">
      <c r="A252" s="266" t="s">
        <v>49</v>
      </c>
      <c r="B252" s="239" t="s">
        <v>206</v>
      </c>
      <c r="C252" s="252" t="s">
        <v>219</v>
      </c>
      <c r="D252" s="222" t="s">
        <v>51</v>
      </c>
      <c r="E252" s="255">
        <v>120000010000</v>
      </c>
      <c r="F252" s="222" t="s">
        <v>27</v>
      </c>
      <c r="G252" s="256" t="s">
        <v>235</v>
      </c>
      <c r="H252" s="257">
        <v>5000000</v>
      </c>
      <c r="I252" s="241">
        <v>100000000</v>
      </c>
      <c r="J252" s="234">
        <v>94921282.5</v>
      </c>
      <c r="K252" s="234"/>
    </row>
    <row r="253" spans="1:11" x14ac:dyDescent="0.25">
      <c r="A253" s="266" t="s">
        <v>49</v>
      </c>
      <c r="B253" s="258" t="s">
        <v>467</v>
      </c>
      <c r="C253" s="252" t="s">
        <v>163</v>
      </c>
      <c r="D253" s="222" t="s">
        <v>51</v>
      </c>
      <c r="E253" s="255">
        <v>120000010000</v>
      </c>
      <c r="F253" s="222" t="s">
        <v>27</v>
      </c>
      <c r="G253" s="256" t="s">
        <v>235</v>
      </c>
      <c r="H253" s="257">
        <v>2000000</v>
      </c>
      <c r="I253" s="241">
        <v>85000000</v>
      </c>
      <c r="J253" s="234">
        <v>77757488</v>
      </c>
    </row>
    <row r="254" spans="1:11" x14ac:dyDescent="0.25">
      <c r="A254" s="266" t="s">
        <v>49</v>
      </c>
      <c r="B254" s="258" t="s">
        <v>468</v>
      </c>
      <c r="C254" s="252" t="s">
        <v>466</v>
      </c>
      <c r="D254" s="222" t="s">
        <v>51</v>
      </c>
      <c r="E254" s="255">
        <v>120000010000</v>
      </c>
      <c r="F254" s="222" t="s">
        <v>27</v>
      </c>
      <c r="G254" s="256" t="s">
        <v>235</v>
      </c>
      <c r="H254" s="257">
        <v>3000000</v>
      </c>
      <c r="I254" s="241">
        <v>84000000</v>
      </c>
      <c r="J254" s="234">
        <v>80441742</v>
      </c>
    </row>
    <row r="255" spans="1:11" x14ac:dyDescent="0.25">
      <c r="A255" s="266" t="s">
        <v>49</v>
      </c>
      <c r="B255" s="258" t="s">
        <v>474</v>
      </c>
      <c r="C255" s="252" t="s">
        <v>164</v>
      </c>
      <c r="D255" s="222" t="s">
        <v>51</v>
      </c>
      <c r="E255" s="255">
        <v>120000010000</v>
      </c>
      <c r="F255" s="222" t="s">
        <v>27</v>
      </c>
      <c r="G255" s="256" t="s">
        <v>235</v>
      </c>
      <c r="H255" s="257">
        <v>30000000</v>
      </c>
      <c r="I255" s="241">
        <v>0</v>
      </c>
      <c r="J255" s="234">
        <v>0</v>
      </c>
    </row>
    <row r="256" spans="1:11" x14ac:dyDescent="0.25">
      <c r="A256" s="266" t="s">
        <v>49</v>
      </c>
      <c r="C256" s="260" t="s">
        <v>26</v>
      </c>
      <c r="H256" s="261">
        <v>4232000000</v>
      </c>
      <c r="I256" s="262">
        <v>1364000000</v>
      </c>
      <c r="J256" s="263">
        <v>346906685.5</v>
      </c>
    </row>
    <row r="257" spans="1:11" x14ac:dyDescent="0.25">
      <c r="A257" s="235" t="s">
        <v>590</v>
      </c>
      <c r="C257" s="264" t="s">
        <v>591</v>
      </c>
    </row>
    <row r="258" spans="1:11" x14ac:dyDescent="0.2">
      <c r="A258" s="235" t="s">
        <v>590</v>
      </c>
      <c r="B258" s="258" t="s">
        <v>777</v>
      </c>
      <c r="C258" s="252" t="s">
        <v>776</v>
      </c>
      <c r="D258" s="221">
        <v>70442</v>
      </c>
      <c r="E258" s="255">
        <v>120000010000</v>
      </c>
      <c r="F258" s="222" t="s">
        <v>27</v>
      </c>
      <c r="G258" s="256" t="s">
        <v>235</v>
      </c>
      <c r="H258" s="257">
        <v>0</v>
      </c>
      <c r="I258" s="241">
        <v>50000000</v>
      </c>
      <c r="J258" s="234">
        <v>0</v>
      </c>
    </row>
    <row r="259" spans="1:11" x14ac:dyDescent="0.25">
      <c r="A259" s="235" t="s">
        <v>590</v>
      </c>
      <c r="C259" s="260" t="s">
        <v>26</v>
      </c>
      <c r="H259" s="261">
        <v>0</v>
      </c>
      <c r="I259" s="263">
        <v>50000000</v>
      </c>
      <c r="J259" s="263">
        <v>0</v>
      </c>
    </row>
    <row r="260" spans="1:11" x14ac:dyDescent="0.2">
      <c r="A260" s="275" t="s">
        <v>447</v>
      </c>
      <c r="B260" s="230"/>
      <c r="C260" s="220" t="s">
        <v>445</v>
      </c>
    </row>
    <row r="261" spans="1:11" x14ac:dyDescent="0.2">
      <c r="A261" s="275" t="s">
        <v>447</v>
      </c>
      <c r="B261" s="258" t="s">
        <v>210</v>
      </c>
      <c r="C261" s="252" t="s">
        <v>510</v>
      </c>
      <c r="D261" s="221">
        <v>70442</v>
      </c>
      <c r="E261" s="255">
        <v>30000010000</v>
      </c>
      <c r="F261" s="222" t="s">
        <v>27</v>
      </c>
      <c r="G261" s="256" t="s">
        <v>235</v>
      </c>
      <c r="H261" s="257">
        <v>9000000</v>
      </c>
      <c r="I261" s="241">
        <v>10000000</v>
      </c>
      <c r="J261" s="234">
        <v>0</v>
      </c>
    </row>
    <row r="262" spans="1:11" x14ac:dyDescent="0.2">
      <c r="A262" s="275" t="s">
        <v>447</v>
      </c>
      <c r="B262" s="239" t="s">
        <v>450</v>
      </c>
      <c r="C262" s="273" t="s">
        <v>772</v>
      </c>
      <c r="D262" s="221">
        <v>70442</v>
      </c>
      <c r="E262" s="255">
        <v>30000010000</v>
      </c>
      <c r="F262" s="222" t="s">
        <v>27</v>
      </c>
      <c r="G262" s="256" t="s">
        <v>235</v>
      </c>
      <c r="H262" s="257">
        <v>500000</v>
      </c>
      <c r="I262" s="241">
        <v>500000</v>
      </c>
      <c r="J262" s="234">
        <v>0</v>
      </c>
    </row>
    <row r="263" spans="1:11" x14ac:dyDescent="0.2">
      <c r="A263" s="275" t="s">
        <v>447</v>
      </c>
      <c r="B263" s="258" t="s">
        <v>247</v>
      </c>
      <c r="C263" s="252" t="s">
        <v>515</v>
      </c>
      <c r="D263" s="221">
        <v>70442</v>
      </c>
      <c r="E263" s="255">
        <v>30000010000</v>
      </c>
      <c r="F263" s="222" t="s">
        <v>27</v>
      </c>
      <c r="G263" s="256" t="s">
        <v>235</v>
      </c>
      <c r="H263" s="257">
        <v>1000000</v>
      </c>
      <c r="I263" s="241">
        <v>1000000</v>
      </c>
      <c r="J263" s="234">
        <v>0</v>
      </c>
    </row>
    <row r="264" spans="1:11" x14ac:dyDescent="0.2">
      <c r="A264" s="275" t="s">
        <v>447</v>
      </c>
      <c r="B264" s="239" t="s">
        <v>206</v>
      </c>
      <c r="C264" s="252" t="s">
        <v>219</v>
      </c>
      <c r="D264" s="221">
        <v>70442</v>
      </c>
      <c r="E264" s="255">
        <v>30000010000</v>
      </c>
      <c r="F264" s="222" t="s">
        <v>27</v>
      </c>
      <c r="G264" s="256" t="s">
        <v>235</v>
      </c>
      <c r="H264" s="257">
        <v>5500000</v>
      </c>
      <c r="I264" s="241">
        <v>5500000</v>
      </c>
      <c r="J264" s="234">
        <v>0</v>
      </c>
    </row>
    <row r="265" spans="1:11" x14ac:dyDescent="0.2">
      <c r="A265" s="275" t="s">
        <v>447</v>
      </c>
      <c r="B265" s="258" t="s">
        <v>467</v>
      </c>
      <c r="C265" s="252" t="s">
        <v>163</v>
      </c>
      <c r="D265" s="221">
        <v>70442</v>
      </c>
      <c r="E265" s="255">
        <v>30000010000</v>
      </c>
      <c r="F265" s="222" t="s">
        <v>27</v>
      </c>
      <c r="G265" s="256" t="s">
        <v>235</v>
      </c>
      <c r="H265" s="257">
        <v>3000000</v>
      </c>
      <c r="I265" s="241">
        <v>2000000</v>
      </c>
      <c r="J265" s="234">
        <v>0</v>
      </c>
    </row>
    <row r="266" spans="1:11" x14ac:dyDescent="0.2">
      <c r="A266" s="275" t="s">
        <v>447</v>
      </c>
      <c r="B266" s="258" t="s">
        <v>474</v>
      </c>
      <c r="C266" s="252" t="s">
        <v>164</v>
      </c>
      <c r="D266" s="221">
        <v>70442</v>
      </c>
      <c r="E266" s="255">
        <v>30000010000</v>
      </c>
      <c r="F266" s="222" t="s">
        <v>27</v>
      </c>
      <c r="G266" s="256" t="s">
        <v>235</v>
      </c>
      <c r="H266" s="257">
        <v>20000000</v>
      </c>
      <c r="I266" s="241">
        <v>10000000</v>
      </c>
      <c r="J266" s="234">
        <v>0</v>
      </c>
    </row>
    <row r="267" spans="1:11" x14ac:dyDescent="0.2">
      <c r="A267" s="275" t="s">
        <v>447</v>
      </c>
      <c r="C267" s="260" t="s">
        <v>26</v>
      </c>
      <c r="H267" s="261">
        <v>39000000</v>
      </c>
      <c r="I267" s="262">
        <v>29000000</v>
      </c>
      <c r="J267" s="263">
        <v>0</v>
      </c>
    </row>
    <row r="268" spans="1:11" x14ac:dyDescent="0.2">
      <c r="A268" s="266" t="s">
        <v>427</v>
      </c>
      <c r="C268" s="220" t="s">
        <v>431</v>
      </c>
    </row>
    <row r="269" spans="1:11" s="268" customFormat="1" x14ac:dyDescent="0.2">
      <c r="A269" s="266" t="s">
        <v>427</v>
      </c>
      <c r="B269" s="258" t="s">
        <v>685</v>
      </c>
      <c r="C269" s="227" t="s">
        <v>514</v>
      </c>
      <c r="D269" s="222" t="s">
        <v>16</v>
      </c>
      <c r="E269" s="255">
        <v>120000010000</v>
      </c>
      <c r="F269" s="222" t="s">
        <v>27</v>
      </c>
      <c r="G269" s="256" t="s">
        <v>235</v>
      </c>
      <c r="H269" s="257">
        <v>1000000</v>
      </c>
      <c r="I269" s="241">
        <v>4000000</v>
      </c>
      <c r="J269" s="234">
        <v>0</v>
      </c>
      <c r="K269" s="234"/>
    </row>
    <row r="270" spans="1:11" s="268" customFormat="1" x14ac:dyDescent="0.25">
      <c r="A270" s="266" t="s">
        <v>427</v>
      </c>
      <c r="B270" s="258" t="s">
        <v>326</v>
      </c>
      <c r="C270" s="252" t="s">
        <v>327</v>
      </c>
      <c r="D270" s="222" t="s">
        <v>29</v>
      </c>
      <c r="E270" s="255">
        <v>120000010000</v>
      </c>
      <c r="F270" s="222" t="s">
        <v>27</v>
      </c>
      <c r="G270" s="256" t="s">
        <v>235</v>
      </c>
      <c r="H270" s="257">
        <v>12000000</v>
      </c>
      <c r="I270" s="241">
        <v>12000000</v>
      </c>
      <c r="J270" s="234">
        <v>9000000</v>
      </c>
      <c r="K270" s="234"/>
    </row>
    <row r="271" spans="1:11" x14ac:dyDescent="0.25">
      <c r="A271" s="266" t="s">
        <v>427</v>
      </c>
      <c r="B271" s="258" t="s">
        <v>448</v>
      </c>
      <c r="C271" s="252" t="s">
        <v>428</v>
      </c>
      <c r="D271" s="222" t="s">
        <v>16</v>
      </c>
      <c r="E271" s="255">
        <v>120000010000</v>
      </c>
      <c r="F271" s="222" t="s">
        <v>27</v>
      </c>
      <c r="G271" s="256" t="s">
        <v>235</v>
      </c>
      <c r="H271" s="257">
        <v>2000000</v>
      </c>
      <c r="I271" s="241">
        <v>0</v>
      </c>
      <c r="J271" s="234">
        <v>0</v>
      </c>
    </row>
    <row r="272" spans="1:11" x14ac:dyDescent="0.25">
      <c r="A272" s="266" t="s">
        <v>427</v>
      </c>
      <c r="B272" s="258" t="s">
        <v>697</v>
      </c>
      <c r="C272" s="252" t="s">
        <v>430</v>
      </c>
      <c r="D272" s="222" t="s">
        <v>16</v>
      </c>
      <c r="E272" s="255">
        <v>120000010000</v>
      </c>
      <c r="F272" s="222" t="s">
        <v>27</v>
      </c>
      <c r="G272" s="256" t="s">
        <v>235</v>
      </c>
      <c r="H272" s="257">
        <v>1500000</v>
      </c>
      <c r="I272" s="241">
        <v>0</v>
      </c>
      <c r="J272" s="234">
        <v>0</v>
      </c>
    </row>
    <row r="273" spans="1:11" x14ac:dyDescent="0.25">
      <c r="A273" s="266" t="s">
        <v>427</v>
      </c>
      <c r="B273" s="258" t="s">
        <v>350</v>
      </c>
      <c r="C273" s="252" t="s">
        <v>743</v>
      </c>
      <c r="D273" s="222" t="s">
        <v>16</v>
      </c>
      <c r="E273" s="255">
        <v>120000010000</v>
      </c>
      <c r="F273" s="222" t="s">
        <v>27</v>
      </c>
      <c r="G273" s="256" t="s">
        <v>235</v>
      </c>
      <c r="H273" s="257">
        <v>1000000</v>
      </c>
      <c r="I273" s="241">
        <v>2500000</v>
      </c>
      <c r="J273" s="234">
        <v>0</v>
      </c>
    </row>
    <row r="274" spans="1:11" x14ac:dyDescent="0.25">
      <c r="A274" s="266" t="s">
        <v>427</v>
      </c>
      <c r="B274" s="258" t="s">
        <v>463</v>
      </c>
      <c r="C274" s="252" t="s">
        <v>462</v>
      </c>
      <c r="D274" s="222" t="s">
        <v>16</v>
      </c>
      <c r="E274" s="255">
        <v>120000010000</v>
      </c>
      <c r="F274" s="222" t="s">
        <v>27</v>
      </c>
      <c r="G274" s="256" t="s">
        <v>235</v>
      </c>
      <c r="H274" s="257">
        <v>500000</v>
      </c>
      <c r="I274" s="241">
        <v>1500000</v>
      </c>
      <c r="J274" s="234">
        <v>0</v>
      </c>
    </row>
    <row r="275" spans="1:11" x14ac:dyDescent="0.25">
      <c r="A275" s="266" t="s">
        <v>427</v>
      </c>
      <c r="B275" s="258" t="s">
        <v>452</v>
      </c>
      <c r="C275" s="252" t="s">
        <v>355</v>
      </c>
      <c r="D275" s="222" t="s">
        <v>16</v>
      </c>
      <c r="E275" s="255">
        <v>120000010000</v>
      </c>
      <c r="F275" s="222" t="s">
        <v>27</v>
      </c>
      <c r="G275" s="256" t="s">
        <v>235</v>
      </c>
      <c r="H275" s="257">
        <v>2000000</v>
      </c>
      <c r="I275" s="241">
        <v>0</v>
      </c>
      <c r="J275" s="234">
        <v>0</v>
      </c>
    </row>
    <row r="276" spans="1:11" s="268" customFormat="1" x14ac:dyDescent="0.25">
      <c r="A276" s="266" t="s">
        <v>427</v>
      </c>
      <c r="B276" s="239"/>
      <c r="C276" s="260" t="s">
        <v>26</v>
      </c>
      <c r="D276" s="222"/>
      <c r="E276" s="255"/>
      <c r="F276" s="222"/>
      <c r="G276" s="256"/>
      <c r="H276" s="261">
        <v>20000000</v>
      </c>
      <c r="I276" s="262">
        <v>20000000</v>
      </c>
      <c r="J276" s="263">
        <v>9000000</v>
      </c>
      <c r="K276" s="234"/>
    </row>
    <row r="277" spans="1:11" x14ac:dyDescent="0.2">
      <c r="A277" s="275" t="s">
        <v>57</v>
      </c>
      <c r="B277" s="230"/>
      <c r="C277" s="220" t="s">
        <v>56</v>
      </c>
    </row>
    <row r="278" spans="1:11" x14ac:dyDescent="0.2">
      <c r="A278" s="275" t="s">
        <v>57</v>
      </c>
      <c r="B278" s="258" t="s">
        <v>474</v>
      </c>
      <c r="C278" s="252" t="s">
        <v>164</v>
      </c>
      <c r="D278" s="222">
        <v>70411</v>
      </c>
      <c r="E278" s="255">
        <v>120000010000</v>
      </c>
      <c r="F278" s="222" t="s">
        <v>27</v>
      </c>
      <c r="G278" s="256" t="s">
        <v>235</v>
      </c>
      <c r="H278" s="257">
        <v>20000000</v>
      </c>
      <c r="I278" s="241">
        <v>40000000</v>
      </c>
      <c r="J278" s="234">
        <v>0</v>
      </c>
    </row>
    <row r="279" spans="1:11" x14ac:dyDescent="0.2">
      <c r="A279" s="275" t="s">
        <v>57</v>
      </c>
      <c r="C279" s="260" t="s">
        <v>26</v>
      </c>
      <c r="H279" s="261">
        <v>20000000</v>
      </c>
      <c r="I279" s="262">
        <v>40000000</v>
      </c>
      <c r="J279" s="263">
        <v>0</v>
      </c>
    </row>
    <row r="280" spans="1:11" ht="25.5" x14ac:dyDescent="0.2">
      <c r="A280" s="233" t="s">
        <v>1382</v>
      </c>
      <c r="C280" s="279" t="s">
        <v>1362</v>
      </c>
      <c r="H280" s="261"/>
      <c r="I280" s="262"/>
      <c r="J280" s="263"/>
    </row>
    <row r="281" spans="1:11" x14ac:dyDescent="0.25">
      <c r="A281" s="233" t="s">
        <v>1382</v>
      </c>
      <c r="B281" s="258">
        <v>32010301</v>
      </c>
      <c r="C281" s="252" t="s">
        <v>510</v>
      </c>
      <c r="D281" s="222">
        <v>70411</v>
      </c>
      <c r="E281" s="255">
        <v>120000010000</v>
      </c>
      <c r="F281" s="222" t="s">
        <v>27</v>
      </c>
      <c r="G281" s="256" t="s">
        <v>235</v>
      </c>
      <c r="H281" s="257">
        <v>70000000</v>
      </c>
      <c r="I281" s="262"/>
      <c r="J281" s="263"/>
    </row>
    <row r="282" spans="1:11" x14ac:dyDescent="0.25">
      <c r="A282" s="233" t="s">
        <v>1382</v>
      </c>
      <c r="B282" s="258">
        <v>32010107</v>
      </c>
      <c r="C282" s="252" t="s">
        <v>1379</v>
      </c>
      <c r="D282" s="222">
        <v>70411</v>
      </c>
      <c r="E282" s="255">
        <v>120000010000</v>
      </c>
      <c r="F282" s="222" t="s">
        <v>1369</v>
      </c>
      <c r="G282" s="256" t="s">
        <v>1371</v>
      </c>
      <c r="H282" s="257">
        <v>30000000</v>
      </c>
      <c r="I282" s="262"/>
      <c r="J282" s="263"/>
    </row>
    <row r="283" spans="1:11" x14ac:dyDescent="0.25">
      <c r="A283" s="233" t="s">
        <v>1382</v>
      </c>
      <c r="B283" s="258">
        <v>32010405</v>
      </c>
      <c r="C283" s="252" t="s">
        <v>687</v>
      </c>
      <c r="D283" s="222">
        <v>70411</v>
      </c>
      <c r="E283" s="255">
        <v>120000010000</v>
      </c>
      <c r="F283" s="222" t="s">
        <v>1370</v>
      </c>
      <c r="G283" s="256" t="s">
        <v>1372</v>
      </c>
      <c r="H283" s="257">
        <v>0</v>
      </c>
      <c r="I283" s="262"/>
      <c r="J283" s="263"/>
    </row>
    <row r="284" spans="1:11" x14ac:dyDescent="0.25">
      <c r="A284" s="233" t="s">
        <v>1382</v>
      </c>
      <c r="C284" s="268" t="s">
        <v>26</v>
      </c>
      <c r="H284" s="261">
        <v>100000000</v>
      </c>
      <c r="I284" s="262"/>
      <c r="J284" s="263"/>
    </row>
    <row r="285" spans="1:11" x14ac:dyDescent="0.2">
      <c r="A285" s="293" t="s">
        <v>1338</v>
      </c>
      <c r="B285" s="294"/>
      <c r="C285" s="295" t="s">
        <v>1339</v>
      </c>
      <c r="D285" s="252"/>
      <c r="E285" s="252"/>
      <c r="F285" s="252"/>
      <c r="G285" s="252"/>
      <c r="H285" s="253"/>
      <c r="I285" s="262"/>
      <c r="J285" s="263"/>
      <c r="K285" s="263"/>
    </row>
    <row r="286" spans="1:11" x14ac:dyDescent="0.25">
      <c r="A286" s="296" t="s">
        <v>1338</v>
      </c>
      <c r="B286" s="239" t="s">
        <v>216</v>
      </c>
      <c r="C286" s="273" t="s">
        <v>454</v>
      </c>
      <c r="D286" s="239">
        <v>70474</v>
      </c>
      <c r="E286" s="223">
        <v>150000010000</v>
      </c>
      <c r="F286" s="258" t="s">
        <v>27</v>
      </c>
      <c r="G286" s="280" t="s">
        <v>235</v>
      </c>
      <c r="H286" s="277">
        <v>6000000000</v>
      </c>
      <c r="I286" s="241">
        <v>6400000000</v>
      </c>
      <c r="J286" s="234">
        <v>5096053584</v>
      </c>
      <c r="K286" s="234" t="s">
        <v>335</v>
      </c>
    </row>
    <row r="287" spans="1:11" x14ac:dyDescent="0.25">
      <c r="A287" s="296" t="s">
        <v>1338</v>
      </c>
      <c r="B287" s="258" t="s">
        <v>215</v>
      </c>
      <c r="C287" s="273" t="s">
        <v>710</v>
      </c>
      <c r="D287" s="239">
        <v>70474</v>
      </c>
      <c r="E287" s="223">
        <v>150000010000</v>
      </c>
      <c r="F287" s="258" t="s">
        <v>354</v>
      </c>
      <c r="G287" s="280" t="s">
        <v>235</v>
      </c>
      <c r="H287" s="277">
        <v>390000000</v>
      </c>
      <c r="I287" s="241">
        <v>950000000</v>
      </c>
      <c r="J287" s="234">
        <v>668552830</v>
      </c>
      <c r="K287" s="300" t="s">
        <v>1097</v>
      </c>
    </row>
    <row r="288" spans="1:11" x14ac:dyDescent="0.25">
      <c r="A288" s="296" t="s">
        <v>1338</v>
      </c>
      <c r="B288" s="258" t="s">
        <v>460</v>
      </c>
      <c r="C288" s="273" t="s">
        <v>517</v>
      </c>
      <c r="D288" s="239">
        <v>70474</v>
      </c>
      <c r="E288" s="223">
        <v>150000010000</v>
      </c>
      <c r="F288" s="258" t="s">
        <v>354</v>
      </c>
      <c r="G288" s="280" t="s">
        <v>235</v>
      </c>
      <c r="H288" s="277">
        <v>300000000</v>
      </c>
      <c r="I288" s="241">
        <v>290000000</v>
      </c>
      <c r="J288" s="234">
        <v>288576750</v>
      </c>
      <c r="K288" s="263"/>
    </row>
    <row r="289" spans="1:11" x14ac:dyDescent="0.2">
      <c r="A289" s="296" t="s">
        <v>1338</v>
      </c>
      <c r="B289" s="258" t="s">
        <v>243</v>
      </c>
      <c r="C289" s="273" t="s">
        <v>687</v>
      </c>
      <c r="D289" s="239">
        <v>70474</v>
      </c>
      <c r="E289" s="223">
        <v>150000010000</v>
      </c>
      <c r="F289" s="258" t="s">
        <v>354</v>
      </c>
      <c r="G289" s="280" t="s">
        <v>235</v>
      </c>
      <c r="H289" s="297"/>
      <c r="K289" s="263"/>
    </row>
    <row r="290" spans="1:11" x14ac:dyDescent="0.2">
      <c r="A290" s="296" t="s">
        <v>1338</v>
      </c>
      <c r="B290" s="258" t="s">
        <v>158</v>
      </c>
      <c r="C290" s="273" t="s">
        <v>366</v>
      </c>
      <c r="D290" s="239">
        <v>70474</v>
      </c>
      <c r="E290" s="223">
        <v>150000010000</v>
      </c>
      <c r="F290" s="258" t="s">
        <v>354</v>
      </c>
      <c r="G290" s="280" t="s">
        <v>235</v>
      </c>
      <c r="H290" s="298">
        <v>2000000</v>
      </c>
      <c r="K290" s="263"/>
    </row>
    <row r="291" spans="1:11" x14ac:dyDescent="0.2">
      <c r="A291" s="296" t="s">
        <v>1338</v>
      </c>
      <c r="B291" s="258" t="s">
        <v>467</v>
      </c>
      <c r="C291" s="273" t="s">
        <v>163</v>
      </c>
      <c r="D291" s="239">
        <v>70474</v>
      </c>
      <c r="E291" s="223">
        <v>150000010000</v>
      </c>
      <c r="F291" s="258" t="s">
        <v>354</v>
      </c>
      <c r="G291" s="280" t="s">
        <v>235</v>
      </c>
      <c r="H291" s="298">
        <v>2000000</v>
      </c>
      <c r="K291" s="263"/>
    </row>
    <row r="292" spans="1:11" x14ac:dyDescent="0.2">
      <c r="A292" s="296" t="s">
        <v>1338</v>
      </c>
      <c r="B292" s="299"/>
      <c r="C292" s="294" t="s">
        <v>1337</v>
      </c>
      <c r="H292" s="261">
        <v>6694000000</v>
      </c>
      <c r="I292" s="262"/>
      <c r="J292" s="263"/>
      <c r="K292" s="263"/>
    </row>
    <row r="293" spans="1:11" x14ac:dyDescent="0.25">
      <c r="A293" s="235" t="s">
        <v>1340</v>
      </c>
      <c r="C293" s="264" t="s">
        <v>40</v>
      </c>
    </row>
    <row r="294" spans="1:11" x14ac:dyDescent="0.25">
      <c r="A294" s="235" t="s">
        <v>1340</v>
      </c>
      <c r="B294" s="258" t="s">
        <v>215</v>
      </c>
      <c r="C294" s="252" t="s">
        <v>710</v>
      </c>
      <c r="D294" s="222" t="s">
        <v>334</v>
      </c>
      <c r="E294" s="255">
        <v>140000010000</v>
      </c>
      <c r="F294" s="252" t="s">
        <v>27</v>
      </c>
      <c r="G294" s="256" t="s">
        <v>235</v>
      </c>
      <c r="H294" s="281">
        <v>400000000</v>
      </c>
      <c r="I294" s="282">
        <v>450000000</v>
      </c>
      <c r="J294" s="234">
        <v>445488075</v>
      </c>
      <c r="K294" s="306" t="s">
        <v>1392</v>
      </c>
    </row>
    <row r="295" spans="1:11" x14ac:dyDescent="0.2">
      <c r="A295" s="235" t="s">
        <v>1340</v>
      </c>
      <c r="B295" s="258" t="s">
        <v>239</v>
      </c>
      <c r="C295" s="252" t="s">
        <v>485</v>
      </c>
      <c r="D295" s="222" t="s">
        <v>334</v>
      </c>
      <c r="E295" s="255">
        <v>140000010000</v>
      </c>
      <c r="F295" s="252" t="s">
        <v>27</v>
      </c>
      <c r="G295" s="256" t="s">
        <v>235</v>
      </c>
      <c r="H295" s="281">
        <v>150000000</v>
      </c>
      <c r="I295" s="282">
        <v>200000000</v>
      </c>
      <c r="J295" s="234">
        <v>142970000</v>
      </c>
      <c r="K295" s="307" t="s">
        <v>336</v>
      </c>
    </row>
    <row r="296" spans="1:11" x14ac:dyDescent="0.2">
      <c r="A296" s="235" t="s">
        <v>1340</v>
      </c>
      <c r="B296" s="239" t="s">
        <v>450</v>
      </c>
      <c r="C296" s="273" t="s">
        <v>772</v>
      </c>
      <c r="D296" s="222" t="s">
        <v>334</v>
      </c>
      <c r="E296" s="255">
        <v>140000010000</v>
      </c>
      <c r="F296" s="252" t="s">
        <v>27</v>
      </c>
      <c r="G296" s="256" t="s">
        <v>235</v>
      </c>
      <c r="H296" s="281">
        <v>2000000</v>
      </c>
      <c r="I296" s="282">
        <v>2000000</v>
      </c>
      <c r="J296" s="234">
        <v>0</v>
      </c>
      <c r="K296" s="307" t="s">
        <v>338</v>
      </c>
    </row>
    <row r="297" spans="1:11" x14ac:dyDescent="0.2">
      <c r="A297" s="235" t="s">
        <v>1340</v>
      </c>
      <c r="B297" s="258" t="s">
        <v>158</v>
      </c>
      <c r="C297" s="252" t="s">
        <v>366</v>
      </c>
      <c r="D297" s="222" t="s">
        <v>334</v>
      </c>
      <c r="E297" s="255">
        <v>140000010000</v>
      </c>
      <c r="F297" s="252" t="s">
        <v>27</v>
      </c>
      <c r="G297" s="256" t="s">
        <v>235</v>
      </c>
      <c r="H297" s="281">
        <v>3000000</v>
      </c>
      <c r="I297" s="282">
        <v>5000000</v>
      </c>
      <c r="J297" s="234">
        <v>0</v>
      </c>
      <c r="K297" s="307" t="s">
        <v>337</v>
      </c>
    </row>
    <row r="298" spans="1:11" x14ac:dyDescent="0.2">
      <c r="A298" s="235" t="s">
        <v>1340</v>
      </c>
      <c r="B298" s="240"/>
      <c r="C298" s="260" t="s">
        <v>26</v>
      </c>
      <c r="D298" s="224"/>
      <c r="E298" s="269"/>
      <c r="F298" s="268"/>
      <c r="G298" s="268"/>
      <c r="H298" s="283">
        <v>555000000</v>
      </c>
      <c r="I298" s="284">
        <v>657000000</v>
      </c>
      <c r="J298" s="346">
        <v>588458075</v>
      </c>
      <c r="K298" s="307"/>
    </row>
    <row r="299" spans="1:11" x14ac:dyDescent="0.25">
      <c r="A299" s="266" t="s">
        <v>0</v>
      </c>
      <c r="C299" s="264" t="s">
        <v>1349</v>
      </c>
    </row>
    <row r="300" spans="1:11" x14ac:dyDescent="0.25">
      <c r="A300" s="266" t="s">
        <v>0</v>
      </c>
      <c r="B300" s="258" t="s">
        <v>212</v>
      </c>
      <c r="C300" s="252" t="s">
        <v>676</v>
      </c>
      <c r="D300" s="222">
        <v>70474</v>
      </c>
      <c r="E300" s="255">
        <v>150000010000</v>
      </c>
      <c r="F300" s="222">
        <v>23540000</v>
      </c>
      <c r="G300" s="256" t="s">
        <v>235</v>
      </c>
      <c r="H300" s="257">
        <v>20000000</v>
      </c>
      <c r="I300" s="241">
        <v>10000000</v>
      </c>
      <c r="J300" s="234">
        <v>4099219</v>
      </c>
    </row>
    <row r="301" spans="1:11" x14ac:dyDescent="0.25">
      <c r="A301" s="266" t="s">
        <v>0</v>
      </c>
      <c r="B301" s="258" t="s">
        <v>455</v>
      </c>
      <c r="C301" s="252" t="s">
        <v>213</v>
      </c>
      <c r="D301" s="222">
        <v>70474</v>
      </c>
      <c r="E301" s="255">
        <v>150000010000</v>
      </c>
      <c r="F301" s="265" t="s">
        <v>354</v>
      </c>
      <c r="G301" s="256" t="s">
        <v>235</v>
      </c>
      <c r="H301" s="257">
        <v>5500000000</v>
      </c>
      <c r="I301" s="241">
        <v>6140000000</v>
      </c>
      <c r="J301" s="234">
        <v>4939044640</v>
      </c>
      <c r="K301" s="234" t="s">
        <v>1388</v>
      </c>
    </row>
    <row r="302" spans="1:11" x14ac:dyDescent="0.25">
      <c r="A302" s="266" t="s">
        <v>0</v>
      </c>
      <c r="B302" s="258" t="s">
        <v>216</v>
      </c>
      <c r="C302" s="252" t="s">
        <v>454</v>
      </c>
      <c r="D302" s="222">
        <v>70474</v>
      </c>
      <c r="E302" s="255">
        <v>150000010000</v>
      </c>
      <c r="F302" s="265" t="s">
        <v>27</v>
      </c>
      <c r="G302" s="256" t="s">
        <v>235</v>
      </c>
      <c r="H302" s="257">
        <v>0</v>
      </c>
      <c r="I302" s="241">
        <v>6400000000</v>
      </c>
      <c r="J302" s="234">
        <v>5096053584</v>
      </c>
      <c r="K302" s="234" t="s">
        <v>335</v>
      </c>
    </row>
    <row r="303" spans="1:11" s="273" customFormat="1" x14ac:dyDescent="0.25">
      <c r="A303" s="285" t="s">
        <v>0</v>
      </c>
      <c r="B303" s="258" t="s">
        <v>215</v>
      </c>
      <c r="C303" s="252" t="s">
        <v>710</v>
      </c>
      <c r="D303" s="222">
        <v>70474</v>
      </c>
      <c r="E303" s="255">
        <v>150000010000</v>
      </c>
      <c r="F303" s="265" t="s">
        <v>354</v>
      </c>
      <c r="G303" s="256" t="s">
        <v>235</v>
      </c>
      <c r="H303" s="257">
        <v>0</v>
      </c>
      <c r="I303" s="241">
        <v>950000000</v>
      </c>
      <c r="J303" s="234">
        <v>668552830</v>
      </c>
      <c r="K303" s="234" t="s">
        <v>1097</v>
      </c>
    </row>
    <row r="304" spans="1:11" x14ac:dyDescent="0.25">
      <c r="A304" s="266" t="s">
        <v>0</v>
      </c>
      <c r="B304" s="258" t="s">
        <v>242</v>
      </c>
      <c r="C304" s="252" t="s">
        <v>699</v>
      </c>
      <c r="D304" s="222">
        <v>70474</v>
      </c>
      <c r="E304" s="255">
        <v>150000010000</v>
      </c>
      <c r="F304" s="265" t="s">
        <v>354</v>
      </c>
      <c r="G304" s="256" t="s">
        <v>235</v>
      </c>
      <c r="H304" s="257">
        <v>140000000</v>
      </c>
      <c r="I304" s="241">
        <v>0</v>
      </c>
      <c r="K304" s="234" t="s">
        <v>1393</v>
      </c>
    </row>
    <row r="305" spans="1:11" x14ac:dyDescent="0.25">
      <c r="A305" s="266" t="s">
        <v>0</v>
      </c>
      <c r="B305" s="258" t="s">
        <v>523</v>
      </c>
      <c r="C305" s="273" t="s">
        <v>506</v>
      </c>
      <c r="D305" s="239">
        <v>70474</v>
      </c>
      <c r="E305" s="223">
        <v>150000010000</v>
      </c>
      <c r="F305" s="265" t="s">
        <v>354</v>
      </c>
      <c r="G305" s="280" t="s">
        <v>235</v>
      </c>
      <c r="H305" s="277">
        <v>10000000</v>
      </c>
      <c r="I305" s="241">
        <v>10000000</v>
      </c>
      <c r="J305" s="241">
        <v>0</v>
      </c>
      <c r="K305" s="241"/>
    </row>
    <row r="306" spans="1:11" x14ac:dyDescent="0.25">
      <c r="A306" s="266" t="s">
        <v>0</v>
      </c>
      <c r="B306" s="258" t="s">
        <v>460</v>
      </c>
      <c r="C306" s="252" t="s">
        <v>517</v>
      </c>
      <c r="D306" s="222">
        <v>70474</v>
      </c>
      <c r="E306" s="255">
        <v>150000010000</v>
      </c>
      <c r="F306" s="265" t="s">
        <v>354</v>
      </c>
      <c r="G306" s="256" t="s">
        <v>235</v>
      </c>
      <c r="H306" s="257">
        <v>0</v>
      </c>
      <c r="I306" s="241">
        <v>290000000</v>
      </c>
      <c r="J306" s="234">
        <v>288576750</v>
      </c>
    </row>
    <row r="307" spans="1:11" x14ac:dyDescent="0.25">
      <c r="A307" s="266" t="s">
        <v>0</v>
      </c>
      <c r="B307" s="258" t="s">
        <v>458</v>
      </c>
      <c r="C307" s="252" t="s">
        <v>251</v>
      </c>
      <c r="D307" s="222">
        <v>70474</v>
      </c>
      <c r="E307" s="255">
        <v>150000010000</v>
      </c>
      <c r="F307" s="265" t="s">
        <v>354</v>
      </c>
      <c r="G307" s="256" t="s">
        <v>235</v>
      </c>
      <c r="H307" s="257">
        <v>50000000</v>
      </c>
      <c r="I307" s="241">
        <v>0</v>
      </c>
    </row>
    <row r="308" spans="1:11" x14ac:dyDescent="0.25">
      <c r="A308" s="266" t="s">
        <v>0</v>
      </c>
      <c r="B308" s="258" t="s">
        <v>456</v>
      </c>
      <c r="C308" s="252" t="s">
        <v>457</v>
      </c>
      <c r="D308" s="222">
        <v>70474</v>
      </c>
      <c r="E308" s="255">
        <v>150000010000</v>
      </c>
      <c r="F308" s="265" t="s">
        <v>354</v>
      </c>
      <c r="G308" s="256" t="s">
        <v>235</v>
      </c>
      <c r="H308" s="257">
        <v>1100000000</v>
      </c>
      <c r="I308" s="241">
        <v>3000000000</v>
      </c>
      <c r="J308" s="234">
        <v>2394751930</v>
      </c>
      <c r="K308" s="234" t="s">
        <v>1394</v>
      </c>
    </row>
    <row r="309" spans="1:11" x14ac:dyDescent="0.25">
      <c r="A309" s="266" t="s">
        <v>0</v>
      </c>
      <c r="B309" s="258" t="s">
        <v>210</v>
      </c>
      <c r="C309" s="252" t="s">
        <v>510</v>
      </c>
      <c r="D309" s="222">
        <v>70474</v>
      </c>
      <c r="E309" s="255">
        <v>150000010000</v>
      </c>
      <c r="F309" s="265" t="s">
        <v>27</v>
      </c>
      <c r="G309" s="256" t="s">
        <v>235</v>
      </c>
      <c r="H309" s="257">
        <v>200000000</v>
      </c>
      <c r="I309" s="241">
        <v>50000000</v>
      </c>
      <c r="J309" s="234">
        <v>13500000</v>
      </c>
    </row>
    <row r="310" spans="1:11" x14ac:dyDescent="0.25">
      <c r="A310" s="266" t="s">
        <v>0</v>
      </c>
      <c r="B310" s="258" t="s">
        <v>240</v>
      </c>
      <c r="C310" s="252" t="s">
        <v>763</v>
      </c>
      <c r="D310" s="222">
        <v>70474</v>
      </c>
      <c r="E310" s="255">
        <v>150000010000</v>
      </c>
      <c r="F310" s="265" t="s">
        <v>27</v>
      </c>
      <c r="G310" s="256" t="s">
        <v>235</v>
      </c>
      <c r="H310" s="257">
        <v>1000000</v>
      </c>
      <c r="I310" s="241">
        <v>3000000</v>
      </c>
      <c r="J310" s="234">
        <v>0</v>
      </c>
    </row>
    <row r="311" spans="1:11" x14ac:dyDescent="0.25">
      <c r="A311" s="266" t="s">
        <v>0</v>
      </c>
      <c r="B311" s="258" t="s">
        <v>522</v>
      </c>
      <c r="C311" s="252" t="s">
        <v>241</v>
      </c>
      <c r="D311" s="222">
        <v>70474</v>
      </c>
      <c r="E311" s="255">
        <v>150000010000</v>
      </c>
      <c r="F311" s="265" t="s">
        <v>27</v>
      </c>
      <c r="G311" s="256" t="s">
        <v>235</v>
      </c>
      <c r="H311" s="257">
        <v>30000000</v>
      </c>
      <c r="I311" s="241">
        <v>0</v>
      </c>
      <c r="J311" s="234">
        <v>0</v>
      </c>
    </row>
    <row r="312" spans="1:11" x14ac:dyDescent="0.25">
      <c r="A312" s="266" t="s">
        <v>0</v>
      </c>
      <c r="B312" s="239" t="s">
        <v>206</v>
      </c>
      <c r="C312" s="252" t="s">
        <v>219</v>
      </c>
      <c r="D312" s="222">
        <v>70474</v>
      </c>
      <c r="E312" s="255">
        <v>150000010000</v>
      </c>
      <c r="F312" s="265" t="s">
        <v>27</v>
      </c>
      <c r="G312" s="256" t="s">
        <v>235</v>
      </c>
      <c r="H312" s="257">
        <v>10534000</v>
      </c>
      <c r="I312" s="241">
        <v>23000000</v>
      </c>
      <c r="J312" s="234">
        <v>0</v>
      </c>
    </row>
    <row r="313" spans="1:11" x14ac:dyDescent="0.25">
      <c r="A313" s="266" t="s">
        <v>0</v>
      </c>
      <c r="B313" s="239" t="s">
        <v>207</v>
      </c>
      <c r="C313" s="252" t="s">
        <v>220</v>
      </c>
      <c r="D313" s="222">
        <v>70474</v>
      </c>
      <c r="E313" s="255">
        <v>150000010000</v>
      </c>
      <c r="F313" s="265" t="s">
        <v>27</v>
      </c>
      <c r="G313" s="256" t="s">
        <v>235</v>
      </c>
      <c r="H313" s="257">
        <v>10700000</v>
      </c>
      <c r="I313" s="241">
        <v>0</v>
      </c>
      <c r="J313" s="234">
        <v>0</v>
      </c>
    </row>
    <row r="314" spans="1:11" x14ac:dyDescent="0.25">
      <c r="A314" s="266" t="s">
        <v>0</v>
      </c>
      <c r="B314" s="239" t="s">
        <v>208</v>
      </c>
      <c r="C314" s="252" t="s">
        <v>751</v>
      </c>
      <c r="D314" s="222">
        <v>70474</v>
      </c>
      <c r="E314" s="255">
        <v>150000010000</v>
      </c>
      <c r="F314" s="265" t="s">
        <v>27</v>
      </c>
      <c r="G314" s="256" t="s">
        <v>235</v>
      </c>
      <c r="H314" s="257">
        <v>2700000</v>
      </c>
      <c r="I314" s="241">
        <v>0</v>
      </c>
      <c r="J314" s="234">
        <v>0</v>
      </c>
    </row>
    <row r="315" spans="1:11" x14ac:dyDescent="0.25">
      <c r="A315" s="266" t="s">
        <v>0</v>
      </c>
      <c r="B315" s="258" t="s">
        <v>501</v>
      </c>
      <c r="C315" s="252" t="s">
        <v>227</v>
      </c>
      <c r="D315" s="222">
        <v>70474</v>
      </c>
      <c r="E315" s="255">
        <v>150000010000</v>
      </c>
      <c r="F315" s="265" t="s">
        <v>27</v>
      </c>
      <c r="G315" s="256" t="s">
        <v>235</v>
      </c>
      <c r="H315" s="257">
        <v>66000</v>
      </c>
      <c r="I315" s="241">
        <v>0</v>
      </c>
      <c r="J315" s="234">
        <v>0</v>
      </c>
    </row>
    <row r="316" spans="1:11" x14ac:dyDescent="0.25">
      <c r="A316" s="266" t="s">
        <v>0</v>
      </c>
      <c r="B316" s="258" t="s">
        <v>469</v>
      </c>
      <c r="C316" s="252" t="s">
        <v>162</v>
      </c>
      <c r="D316" s="222">
        <v>70474</v>
      </c>
      <c r="E316" s="255">
        <v>150000010000</v>
      </c>
      <c r="F316" s="265" t="s">
        <v>354</v>
      </c>
      <c r="G316" s="256" t="s">
        <v>235</v>
      </c>
      <c r="H316" s="257">
        <v>3000000</v>
      </c>
      <c r="I316" s="241">
        <v>5000000</v>
      </c>
      <c r="J316" s="234">
        <v>1500000</v>
      </c>
    </row>
    <row r="317" spans="1:11" x14ac:dyDescent="0.25">
      <c r="A317" s="266" t="s">
        <v>0</v>
      </c>
      <c r="B317" s="258" t="s">
        <v>467</v>
      </c>
      <c r="C317" s="252" t="s">
        <v>163</v>
      </c>
      <c r="D317" s="222">
        <v>70474</v>
      </c>
      <c r="E317" s="255">
        <v>150000010000</v>
      </c>
      <c r="F317" s="265" t="s">
        <v>354</v>
      </c>
      <c r="G317" s="256" t="s">
        <v>235</v>
      </c>
      <c r="H317" s="257">
        <v>2000000</v>
      </c>
      <c r="I317" s="241">
        <v>7000000</v>
      </c>
      <c r="J317" s="234">
        <v>0</v>
      </c>
    </row>
    <row r="318" spans="1:11" x14ac:dyDescent="0.25">
      <c r="A318" s="266" t="s">
        <v>0</v>
      </c>
      <c r="C318" s="260" t="s">
        <v>26</v>
      </c>
      <c r="H318" s="261">
        <v>7080000000</v>
      </c>
      <c r="I318" s="262">
        <v>16888000000</v>
      </c>
      <c r="J318" s="263">
        <v>13406078953</v>
      </c>
      <c r="K318" s="263"/>
    </row>
    <row r="319" spans="1:11" x14ac:dyDescent="0.25">
      <c r="A319" s="266" t="s">
        <v>395</v>
      </c>
      <c r="C319" s="264" t="s">
        <v>987</v>
      </c>
    </row>
    <row r="320" spans="1:11" x14ac:dyDescent="0.25">
      <c r="A320" s="266" t="s">
        <v>395</v>
      </c>
      <c r="B320" s="239" t="s">
        <v>161</v>
      </c>
      <c r="C320" s="252" t="s">
        <v>233</v>
      </c>
      <c r="D320" s="222" t="s">
        <v>21</v>
      </c>
      <c r="E320" s="255">
        <v>130000010000</v>
      </c>
      <c r="F320" s="222" t="s">
        <v>27</v>
      </c>
      <c r="G320" s="256" t="s">
        <v>235</v>
      </c>
      <c r="H320" s="257">
        <v>16000000</v>
      </c>
      <c r="I320" s="241">
        <v>14000000</v>
      </c>
      <c r="J320" s="234">
        <v>0</v>
      </c>
    </row>
    <row r="321" spans="1:11" x14ac:dyDescent="0.25">
      <c r="A321" s="266" t="s">
        <v>395</v>
      </c>
      <c r="B321" s="239" t="s">
        <v>250</v>
      </c>
      <c r="C321" s="252" t="s">
        <v>724</v>
      </c>
      <c r="D321" s="222" t="s">
        <v>21</v>
      </c>
      <c r="E321" s="255">
        <v>130000010000</v>
      </c>
      <c r="F321" s="222" t="s">
        <v>27</v>
      </c>
      <c r="G321" s="256" t="s">
        <v>235</v>
      </c>
      <c r="H321" s="257">
        <v>23000</v>
      </c>
      <c r="I321" s="241">
        <v>0</v>
      </c>
      <c r="J321" s="234">
        <v>0</v>
      </c>
    </row>
    <row r="322" spans="1:11" x14ac:dyDescent="0.25">
      <c r="A322" s="266" t="s">
        <v>395</v>
      </c>
      <c r="B322" s="239" t="s">
        <v>243</v>
      </c>
      <c r="C322" s="252" t="s">
        <v>687</v>
      </c>
      <c r="D322" s="222" t="s">
        <v>21</v>
      </c>
      <c r="E322" s="255">
        <v>130000010000</v>
      </c>
      <c r="F322" s="222" t="s">
        <v>27</v>
      </c>
      <c r="G322" s="256" t="s">
        <v>235</v>
      </c>
      <c r="H322" s="257">
        <v>25000000</v>
      </c>
      <c r="I322" s="241">
        <v>25000000</v>
      </c>
      <c r="J322" s="234">
        <v>0</v>
      </c>
    </row>
    <row r="323" spans="1:11" x14ac:dyDescent="0.25">
      <c r="A323" s="266" t="s">
        <v>395</v>
      </c>
      <c r="B323" s="258" t="s">
        <v>158</v>
      </c>
      <c r="C323" s="252" t="s">
        <v>366</v>
      </c>
      <c r="D323" s="222" t="s">
        <v>21</v>
      </c>
      <c r="E323" s="255">
        <v>130000010000</v>
      </c>
      <c r="F323" s="222" t="s">
        <v>27</v>
      </c>
      <c r="G323" s="256" t="s">
        <v>235</v>
      </c>
      <c r="H323" s="257">
        <v>2000000</v>
      </c>
      <c r="I323" s="241">
        <v>8000000</v>
      </c>
      <c r="J323" s="234">
        <v>0</v>
      </c>
    </row>
    <row r="324" spans="1:11" x14ac:dyDescent="0.25">
      <c r="A324" s="266" t="s">
        <v>395</v>
      </c>
      <c r="B324" s="239" t="s">
        <v>247</v>
      </c>
      <c r="C324" s="252" t="s">
        <v>515</v>
      </c>
      <c r="D324" s="222" t="s">
        <v>21</v>
      </c>
      <c r="E324" s="255">
        <v>130000010000</v>
      </c>
      <c r="F324" s="222" t="s">
        <v>27</v>
      </c>
      <c r="G324" s="256" t="s">
        <v>235</v>
      </c>
      <c r="H324" s="257">
        <v>0</v>
      </c>
      <c r="I324" s="241">
        <v>2000000</v>
      </c>
      <c r="J324" s="234">
        <v>0</v>
      </c>
    </row>
    <row r="325" spans="1:11" x14ac:dyDescent="0.25">
      <c r="A325" s="266" t="s">
        <v>395</v>
      </c>
      <c r="B325" s="239" t="s">
        <v>206</v>
      </c>
      <c r="C325" s="252" t="s">
        <v>219</v>
      </c>
      <c r="D325" s="222" t="s">
        <v>21</v>
      </c>
      <c r="E325" s="255">
        <v>130000010000</v>
      </c>
      <c r="F325" s="222" t="s">
        <v>27</v>
      </c>
      <c r="G325" s="256" t="s">
        <v>235</v>
      </c>
      <c r="H325" s="257">
        <v>348000</v>
      </c>
      <c r="I325" s="241">
        <v>10000000</v>
      </c>
      <c r="J325" s="234">
        <v>0</v>
      </c>
    </row>
    <row r="326" spans="1:11" x14ac:dyDescent="0.25">
      <c r="A326" s="266" t="s">
        <v>395</v>
      </c>
      <c r="B326" s="239" t="s">
        <v>207</v>
      </c>
      <c r="C326" s="252" t="s">
        <v>220</v>
      </c>
      <c r="D326" s="222" t="s">
        <v>21</v>
      </c>
      <c r="E326" s="255">
        <v>130000010000</v>
      </c>
      <c r="F326" s="222" t="s">
        <v>27</v>
      </c>
      <c r="G326" s="256" t="s">
        <v>235</v>
      </c>
      <c r="H326" s="257">
        <v>148600</v>
      </c>
      <c r="I326" s="241">
        <v>0</v>
      </c>
      <c r="J326" s="234">
        <v>0</v>
      </c>
    </row>
    <row r="327" spans="1:11" x14ac:dyDescent="0.25">
      <c r="A327" s="266" t="s">
        <v>395</v>
      </c>
      <c r="B327" s="239" t="s">
        <v>209</v>
      </c>
      <c r="C327" s="252" t="s">
        <v>359</v>
      </c>
      <c r="D327" s="222" t="s">
        <v>21</v>
      </c>
      <c r="E327" s="255">
        <v>130000010000</v>
      </c>
      <c r="F327" s="222" t="s">
        <v>27</v>
      </c>
      <c r="G327" s="256" t="s">
        <v>235</v>
      </c>
      <c r="H327" s="257">
        <v>300000</v>
      </c>
      <c r="I327" s="241">
        <v>0</v>
      </c>
      <c r="J327" s="234">
        <v>0</v>
      </c>
    </row>
    <row r="328" spans="1:11" x14ac:dyDescent="0.25">
      <c r="A328" s="266" t="s">
        <v>395</v>
      </c>
      <c r="B328" s="239" t="s">
        <v>228</v>
      </c>
      <c r="C328" s="252" t="s">
        <v>498</v>
      </c>
      <c r="D328" s="222" t="s">
        <v>21</v>
      </c>
      <c r="E328" s="255">
        <v>130000010000</v>
      </c>
      <c r="F328" s="222" t="s">
        <v>27</v>
      </c>
      <c r="G328" s="256" t="s">
        <v>235</v>
      </c>
      <c r="H328" s="257">
        <v>300000</v>
      </c>
      <c r="I328" s="241">
        <v>0</v>
      </c>
      <c r="J328" s="234">
        <v>0</v>
      </c>
    </row>
    <row r="329" spans="1:11" x14ac:dyDescent="0.25">
      <c r="A329" s="266" t="s">
        <v>395</v>
      </c>
      <c r="B329" s="239" t="s">
        <v>452</v>
      </c>
      <c r="C329" s="252" t="s">
        <v>355</v>
      </c>
      <c r="D329" s="222" t="s">
        <v>21</v>
      </c>
      <c r="E329" s="255">
        <v>130000010000</v>
      </c>
      <c r="F329" s="222" t="s">
        <v>27</v>
      </c>
      <c r="G329" s="256" t="s">
        <v>235</v>
      </c>
      <c r="H329" s="257">
        <v>300000</v>
      </c>
      <c r="I329" s="241">
        <v>0</v>
      </c>
      <c r="J329" s="234">
        <v>0</v>
      </c>
    </row>
    <row r="330" spans="1:11" x14ac:dyDescent="0.25">
      <c r="A330" s="266" t="s">
        <v>395</v>
      </c>
      <c r="B330" s="239" t="s">
        <v>504</v>
      </c>
      <c r="C330" s="252" t="s">
        <v>499</v>
      </c>
      <c r="D330" s="222" t="s">
        <v>21</v>
      </c>
      <c r="E330" s="255">
        <v>130000010000</v>
      </c>
      <c r="F330" s="222" t="s">
        <v>27</v>
      </c>
      <c r="G330" s="256" t="s">
        <v>235</v>
      </c>
      <c r="H330" s="257">
        <v>60000</v>
      </c>
      <c r="I330" s="241">
        <v>0</v>
      </c>
      <c r="J330" s="234">
        <v>0</v>
      </c>
    </row>
    <row r="331" spans="1:11" x14ac:dyDescent="0.25">
      <c r="A331" s="266" t="s">
        <v>395</v>
      </c>
      <c r="B331" s="239" t="s">
        <v>689</v>
      </c>
      <c r="C331" s="252" t="s">
        <v>725</v>
      </c>
      <c r="D331" s="222" t="s">
        <v>21</v>
      </c>
      <c r="E331" s="255">
        <v>130000010000</v>
      </c>
      <c r="F331" s="222" t="s">
        <v>27</v>
      </c>
      <c r="G331" s="256" t="s">
        <v>235</v>
      </c>
      <c r="H331" s="257">
        <v>520400</v>
      </c>
      <c r="I331" s="241">
        <v>0</v>
      </c>
      <c r="J331" s="234">
        <v>0</v>
      </c>
    </row>
    <row r="332" spans="1:11" x14ac:dyDescent="0.25">
      <c r="A332" s="266" t="s">
        <v>395</v>
      </c>
      <c r="B332" s="258" t="s">
        <v>469</v>
      </c>
      <c r="C332" s="252" t="s">
        <v>162</v>
      </c>
      <c r="D332" s="222" t="s">
        <v>21</v>
      </c>
      <c r="E332" s="255">
        <v>130000010000</v>
      </c>
      <c r="F332" s="222" t="s">
        <v>27</v>
      </c>
      <c r="G332" s="256" t="s">
        <v>235</v>
      </c>
      <c r="H332" s="257">
        <v>10000000</v>
      </c>
      <c r="I332" s="241">
        <v>12000000</v>
      </c>
      <c r="J332" s="234">
        <v>0</v>
      </c>
    </row>
    <row r="333" spans="1:11" x14ac:dyDescent="0.25">
      <c r="A333" s="266" t="s">
        <v>395</v>
      </c>
      <c r="B333" s="258" t="s">
        <v>467</v>
      </c>
      <c r="C333" s="252" t="s">
        <v>163</v>
      </c>
      <c r="D333" s="222" t="s">
        <v>21</v>
      </c>
      <c r="E333" s="255">
        <v>130000010000</v>
      </c>
      <c r="F333" s="222" t="s">
        <v>27</v>
      </c>
      <c r="G333" s="256" t="s">
        <v>235</v>
      </c>
      <c r="H333" s="257">
        <v>12000000</v>
      </c>
      <c r="I333" s="241">
        <v>13000000</v>
      </c>
      <c r="J333" s="234">
        <v>0</v>
      </c>
    </row>
    <row r="334" spans="1:11" x14ac:dyDescent="0.25">
      <c r="A334" s="266" t="s">
        <v>395</v>
      </c>
      <c r="B334" s="239" t="s">
        <v>484</v>
      </c>
      <c r="C334" s="252" t="s">
        <v>726</v>
      </c>
      <c r="D334" s="222" t="s">
        <v>21</v>
      </c>
      <c r="E334" s="255">
        <v>130000010000</v>
      </c>
      <c r="F334" s="222" t="s">
        <v>27</v>
      </c>
      <c r="G334" s="256" t="s">
        <v>235</v>
      </c>
      <c r="H334" s="257">
        <v>8000000</v>
      </c>
      <c r="I334" s="241">
        <v>13000000</v>
      </c>
      <c r="J334" s="234">
        <v>0</v>
      </c>
    </row>
    <row r="335" spans="1:11" x14ac:dyDescent="0.25">
      <c r="A335" s="266" t="s">
        <v>395</v>
      </c>
      <c r="B335" s="258" t="s">
        <v>474</v>
      </c>
      <c r="C335" s="252" t="s">
        <v>164</v>
      </c>
      <c r="D335" s="222" t="s">
        <v>21</v>
      </c>
      <c r="E335" s="255">
        <v>130000010000</v>
      </c>
      <c r="F335" s="222" t="s">
        <v>27</v>
      </c>
      <c r="G335" s="256" t="s">
        <v>235</v>
      </c>
      <c r="H335" s="257">
        <v>70000000</v>
      </c>
      <c r="I335" s="241">
        <v>100000000</v>
      </c>
      <c r="J335" s="234">
        <v>0</v>
      </c>
    </row>
    <row r="336" spans="1:11" x14ac:dyDescent="0.25">
      <c r="A336" s="266" t="s">
        <v>395</v>
      </c>
      <c r="C336" s="260" t="s">
        <v>26</v>
      </c>
      <c r="H336" s="261">
        <v>145000000</v>
      </c>
      <c r="I336" s="262">
        <v>197000000</v>
      </c>
      <c r="J336" s="263">
        <v>0</v>
      </c>
      <c r="K336" s="263"/>
    </row>
    <row r="337" spans="1:10" x14ac:dyDescent="0.2">
      <c r="A337" s="254" t="s">
        <v>402</v>
      </c>
      <c r="B337" s="230"/>
      <c r="C337" s="220" t="s">
        <v>401</v>
      </c>
    </row>
    <row r="338" spans="1:10" x14ac:dyDescent="0.2">
      <c r="A338" s="254" t="s">
        <v>402</v>
      </c>
      <c r="B338" s="258" t="s">
        <v>158</v>
      </c>
      <c r="C338" s="252" t="s">
        <v>366</v>
      </c>
      <c r="D338" s="222">
        <v>70121</v>
      </c>
      <c r="E338" s="255">
        <v>130000010000</v>
      </c>
      <c r="F338" s="222" t="s">
        <v>27</v>
      </c>
      <c r="G338" s="256" t="s">
        <v>235</v>
      </c>
      <c r="H338" s="257">
        <v>2000000</v>
      </c>
      <c r="I338" s="241">
        <v>2000000</v>
      </c>
      <c r="J338" s="234">
        <v>0</v>
      </c>
    </row>
    <row r="339" spans="1:10" x14ac:dyDescent="0.2">
      <c r="A339" s="254" t="s">
        <v>402</v>
      </c>
      <c r="B339" s="239" t="s">
        <v>206</v>
      </c>
      <c r="C339" s="252" t="s">
        <v>219</v>
      </c>
      <c r="D339" s="222">
        <v>70121</v>
      </c>
      <c r="E339" s="255">
        <v>130000010000</v>
      </c>
      <c r="F339" s="222" t="s">
        <v>27</v>
      </c>
      <c r="G339" s="256" t="s">
        <v>235</v>
      </c>
      <c r="H339" s="257">
        <v>1000000</v>
      </c>
      <c r="I339" s="241">
        <v>3000000</v>
      </c>
      <c r="J339" s="234">
        <v>0</v>
      </c>
    </row>
    <row r="340" spans="1:10" x14ac:dyDescent="0.2">
      <c r="A340" s="254" t="s">
        <v>402</v>
      </c>
      <c r="B340" s="258" t="s">
        <v>207</v>
      </c>
      <c r="C340" s="252" t="s">
        <v>220</v>
      </c>
      <c r="D340" s="222">
        <v>70121</v>
      </c>
      <c r="E340" s="255">
        <v>130000010000</v>
      </c>
      <c r="F340" s="222" t="s">
        <v>27</v>
      </c>
      <c r="G340" s="256" t="s">
        <v>235</v>
      </c>
      <c r="H340" s="257">
        <v>1000000</v>
      </c>
      <c r="I340" s="241">
        <v>0</v>
      </c>
      <c r="J340" s="234">
        <v>0</v>
      </c>
    </row>
    <row r="341" spans="1:10" x14ac:dyDescent="0.2">
      <c r="A341" s="254" t="s">
        <v>402</v>
      </c>
      <c r="B341" s="258" t="s">
        <v>208</v>
      </c>
      <c r="C341" s="252" t="s">
        <v>751</v>
      </c>
      <c r="D341" s="222">
        <v>70121</v>
      </c>
      <c r="E341" s="255">
        <v>130000010000</v>
      </c>
      <c r="F341" s="222" t="s">
        <v>27</v>
      </c>
      <c r="G341" s="256" t="s">
        <v>235</v>
      </c>
      <c r="H341" s="257">
        <v>1000000</v>
      </c>
      <c r="I341" s="241">
        <v>0</v>
      </c>
      <c r="J341" s="234">
        <v>0</v>
      </c>
    </row>
    <row r="342" spans="1:10" x14ac:dyDescent="0.2">
      <c r="A342" s="254" t="s">
        <v>402</v>
      </c>
      <c r="B342" s="258" t="s">
        <v>469</v>
      </c>
      <c r="C342" s="252" t="s">
        <v>162</v>
      </c>
      <c r="D342" s="222">
        <v>70121</v>
      </c>
      <c r="E342" s="255">
        <v>130000010000</v>
      </c>
      <c r="F342" s="222" t="s">
        <v>27</v>
      </c>
      <c r="G342" s="256" t="s">
        <v>235</v>
      </c>
      <c r="H342" s="257">
        <v>20000000</v>
      </c>
      <c r="I342" s="241">
        <v>0</v>
      </c>
      <c r="J342" s="234">
        <v>0</v>
      </c>
    </row>
    <row r="343" spans="1:10" x14ac:dyDescent="0.2">
      <c r="A343" s="254" t="s">
        <v>402</v>
      </c>
      <c r="C343" s="260" t="s">
        <v>26</v>
      </c>
      <c r="H343" s="261">
        <v>25000000</v>
      </c>
      <c r="I343" s="262">
        <v>5000000</v>
      </c>
      <c r="J343" s="263">
        <v>0</v>
      </c>
    </row>
    <row r="344" spans="1:10" x14ac:dyDescent="0.25">
      <c r="A344" s="266" t="s">
        <v>224</v>
      </c>
      <c r="C344" s="264" t="s">
        <v>225</v>
      </c>
    </row>
    <row r="345" spans="1:10" x14ac:dyDescent="0.25">
      <c r="A345" s="266" t="s">
        <v>224</v>
      </c>
      <c r="B345" s="258" t="s">
        <v>249</v>
      </c>
      <c r="C345" s="252" t="s">
        <v>461</v>
      </c>
      <c r="D345" s="222" t="s">
        <v>16</v>
      </c>
      <c r="E345" s="255">
        <v>130000010000</v>
      </c>
      <c r="F345" s="222" t="s">
        <v>27</v>
      </c>
      <c r="G345" s="256" t="s">
        <v>235</v>
      </c>
      <c r="H345" s="257">
        <v>1000000</v>
      </c>
      <c r="I345" s="241">
        <v>0</v>
      </c>
      <c r="J345" s="234">
        <v>0</v>
      </c>
    </row>
    <row r="346" spans="1:10" x14ac:dyDescent="0.25">
      <c r="A346" s="266" t="s">
        <v>224</v>
      </c>
      <c r="B346" s="239" t="s">
        <v>243</v>
      </c>
      <c r="C346" s="252" t="s">
        <v>687</v>
      </c>
      <c r="D346" s="222" t="s">
        <v>16</v>
      </c>
      <c r="E346" s="255">
        <v>130000010000</v>
      </c>
      <c r="F346" s="222" t="s">
        <v>27</v>
      </c>
      <c r="G346" s="256" t="s">
        <v>235</v>
      </c>
      <c r="H346" s="257">
        <v>20000000</v>
      </c>
      <c r="I346" s="241">
        <v>30000000</v>
      </c>
      <c r="J346" s="234">
        <v>0</v>
      </c>
    </row>
    <row r="347" spans="1:10" x14ac:dyDescent="0.25">
      <c r="A347" s="266" t="s">
        <v>224</v>
      </c>
      <c r="B347" s="258" t="s">
        <v>158</v>
      </c>
      <c r="C347" s="252" t="s">
        <v>366</v>
      </c>
      <c r="D347" s="222" t="s">
        <v>16</v>
      </c>
      <c r="E347" s="255">
        <v>130000010000</v>
      </c>
      <c r="F347" s="222" t="s">
        <v>27</v>
      </c>
      <c r="G347" s="256" t="s">
        <v>235</v>
      </c>
      <c r="H347" s="257">
        <v>1500000</v>
      </c>
      <c r="I347" s="241">
        <v>2000000</v>
      </c>
      <c r="J347" s="234">
        <v>0</v>
      </c>
    </row>
    <row r="348" spans="1:10" x14ac:dyDescent="0.25">
      <c r="A348" s="266" t="s">
        <v>224</v>
      </c>
      <c r="B348" s="239" t="s">
        <v>206</v>
      </c>
      <c r="C348" s="252" t="s">
        <v>219</v>
      </c>
      <c r="D348" s="222" t="s">
        <v>16</v>
      </c>
      <c r="E348" s="255">
        <v>130000010000</v>
      </c>
      <c r="F348" s="222" t="s">
        <v>27</v>
      </c>
      <c r="G348" s="256" t="s">
        <v>235</v>
      </c>
      <c r="H348" s="257">
        <v>2700000</v>
      </c>
      <c r="I348" s="241">
        <v>1000000</v>
      </c>
      <c r="J348" s="234">
        <v>0</v>
      </c>
    </row>
    <row r="349" spans="1:10" x14ac:dyDescent="0.25">
      <c r="A349" s="266" t="s">
        <v>224</v>
      </c>
      <c r="B349" s="239" t="s">
        <v>207</v>
      </c>
      <c r="C349" s="252" t="s">
        <v>220</v>
      </c>
      <c r="D349" s="222" t="s">
        <v>16</v>
      </c>
      <c r="E349" s="255">
        <v>130000010000</v>
      </c>
      <c r="F349" s="222" t="s">
        <v>27</v>
      </c>
      <c r="G349" s="256" t="s">
        <v>235</v>
      </c>
      <c r="H349" s="257">
        <v>4000000</v>
      </c>
      <c r="I349" s="241">
        <v>0</v>
      </c>
      <c r="J349" s="234">
        <v>0</v>
      </c>
    </row>
    <row r="350" spans="1:10" x14ac:dyDescent="0.25">
      <c r="A350" s="266" t="s">
        <v>224</v>
      </c>
      <c r="B350" s="258" t="s">
        <v>469</v>
      </c>
      <c r="C350" s="252" t="s">
        <v>162</v>
      </c>
      <c r="D350" s="222" t="s">
        <v>16</v>
      </c>
      <c r="E350" s="255">
        <v>130000010000</v>
      </c>
      <c r="F350" s="222" t="s">
        <v>27</v>
      </c>
      <c r="G350" s="256" t="s">
        <v>235</v>
      </c>
      <c r="H350" s="257">
        <v>14000000</v>
      </c>
      <c r="I350" s="241">
        <v>0</v>
      </c>
      <c r="J350" s="234">
        <v>0</v>
      </c>
    </row>
    <row r="351" spans="1:10" x14ac:dyDescent="0.25">
      <c r="A351" s="266" t="s">
        <v>224</v>
      </c>
      <c r="B351" s="258" t="s">
        <v>467</v>
      </c>
      <c r="C351" s="252" t="s">
        <v>163</v>
      </c>
      <c r="D351" s="222" t="s">
        <v>16</v>
      </c>
      <c r="E351" s="255">
        <v>130000010000</v>
      </c>
      <c r="F351" s="222" t="s">
        <v>27</v>
      </c>
      <c r="G351" s="256" t="s">
        <v>235</v>
      </c>
      <c r="H351" s="257">
        <v>25000000</v>
      </c>
      <c r="I351" s="241">
        <v>47000000</v>
      </c>
      <c r="J351" s="234">
        <v>31500000</v>
      </c>
    </row>
    <row r="352" spans="1:10" x14ac:dyDescent="0.25">
      <c r="A352" s="266" t="s">
        <v>224</v>
      </c>
      <c r="B352" s="258" t="s">
        <v>484</v>
      </c>
      <c r="C352" s="252" t="s">
        <v>726</v>
      </c>
      <c r="D352" s="222" t="s">
        <v>16</v>
      </c>
      <c r="E352" s="255">
        <v>130000010000</v>
      </c>
      <c r="F352" s="222" t="s">
        <v>27</v>
      </c>
      <c r="G352" s="256" t="s">
        <v>235</v>
      </c>
      <c r="H352" s="257">
        <v>2800000</v>
      </c>
      <c r="I352" s="241">
        <v>0</v>
      </c>
      <c r="J352" s="234">
        <v>0</v>
      </c>
    </row>
    <row r="353" spans="1:11" x14ac:dyDescent="0.25">
      <c r="A353" s="266" t="s">
        <v>224</v>
      </c>
      <c r="C353" s="260" t="s">
        <v>26</v>
      </c>
      <c r="H353" s="261">
        <v>71000000</v>
      </c>
      <c r="I353" s="262">
        <v>80000000</v>
      </c>
      <c r="J353" s="263">
        <v>31500000</v>
      </c>
      <c r="K353" s="263"/>
    </row>
    <row r="354" spans="1:11" x14ac:dyDescent="0.25">
      <c r="A354" s="266" t="s">
        <v>58</v>
      </c>
      <c r="C354" s="264" t="s">
        <v>314</v>
      </c>
    </row>
    <row r="355" spans="1:11" x14ac:dyDescent="0.25">
      <c r="A355" s="266" t="s">
        <v>58</v>
      </c>
      <c r="B355" s="239" t="s">
        <v>253</v>
      </c>
      <c r="C355" s="252" t="s">
        <v>238</v>
      </c>
      <c r="D355" s="222" t="s">
        <v>66</v>
      </c>
      <c r="E355" s="255" t="s">
        <v>313</v>
      </c>
      <c r="F355" s="222">
        <v>23540000</v>
      </c>
      <c r="G355" s="256" t="s">
        <v>235</v>
      </c>
      <c r="H355" s="257">
        <v>3000000</v>
      </c>
      <c r="I355" s="241">
        <v>5000000</v>
      </c>
      <c r="J355" s="234">
        <v>0</v>
      </c>
    </row>
    <row r="356" spans="1:11" x14ac:dyDescent="0.25">
      <c r="A356" s="266" t="s">
        <v>58</v>
      </c>
      <c r="B356" s="258" t="s">
        <v>350</v>
      </c>
      <c r="C356" s="252" t="s">
        <v>743</v>
      </c>
      <c r="D356" s="222" t="s">
        <v>66</v>
      </c>
      <c r="E356" s="255" t="s">
        <v>313</v>
      </c>
      <c r="F356" s="222">
        <v>23540000</v>
      </c>
      <c r="G356" s="256" t="s">
        <v>235</v>
      </c>
      <c r="H356" s="257">
        <v>2000000</v>
      </c>
      <c r="I356" s="241">
        <v>3000000</v>
      </c>
      <c r="J356" s="234">
        <v>0</v>
      </c>
    </row>
    <row r="357" spans="1:11" x14ac:dyDescent="0.25">
      <c r="A357" s="266" t="s">
        <v>58</v>
      </c>
      <c r="B357" s="239" t="s">
        <v>242</v>
      </c>
      <c r="C357" s="252" t="s">
        <v>699</v>
      </c>
      <c r="D357" s="222" t="s">
        <v>66</v>
      </c>
      <c r="E357" s="255" t="s">
        <v>313</v>
      </c>
      <c r="F357" s="222">
        <v>23540000</v>
      </c>
      <c r="G357" s="256" t="s">
        <v>235</v>
      </c>
      <c r="H357" s="257">
        <v>10000000</v>
      </c>
      <c r="I357" s="241">
        <v>10000000</v>
      </c>
      <c r="J357" s="234">
        <v>0</v>
      </c>
    </row>
    <row r="358" spans="1:11" x14ac:dyDescent="0.25">
      <c r="A358" s="266" t="s">
        <v>58</v>
      </c>
      <c r="B358" s="258" t="s">
        <v>342</v>
      </c>
      <c r="C358" s="252" t="s">
        <v>509</v>
      </c>
      <c r="D358" s="222" t="s">
        <v>66</v>
      </c>
      <c r="E358" s="255" t="s">
        <v>313</v>
      </c>
      <c r="F358" s="222">
        <v>23540000</v>
      </c>
      <c r="G358" s="256" t="s">
        <v>235</v>
      </c>
      <c r="H358" s="257">
        <v>960000000</v>
      </c>
      <c r="I358" s="241">
        <v>140000000</v>
      </c>
      <c r="J358" s="234">
        <v>9917500</v>
      </c>
      <c r="K358" s="234" t="s">
        <v>1384</v>
      </c>
    </row>
    <row r="359" spans="1:11" x14ac:dyDescent="0.25">
      <c r="A359" s="266" t="s">
        <v>58</v>
      </c>
      <c r="B359" s="258" t="s">
        <v>458</v>
      </c>
      <c r="C359" s="252" t="s">
        <v>251</v>
      </c>
      <c r="D359" s="222" t="s">
        <v>66</v>
      </c>
      <c r="E359" s="255" t="s">
        <v>313</v>
      </c>
      <c r="F359" s="222">
        <v>23540000</v>
      </c>
      <c r="G359" s="256" t="s">
        <v>235</v>
      </c>
      <c r="H359" s="257">
        <v>20000000</v>
      </c>
      <c r="I359" s="241">
        <v>20000000</v>
      </c>
      <c r="J359" s="234">
        <v>0</v>
      </c>
    </row>
    <row r="360" spans="1:11" x14ac:dyDescent="0.25">
      <c r="A360" s="266" t="s">
        <v>58</v>
      </c>
      <c r="B360" s="258" t="s">
        <v>489</v>
      </c>
      <c r="C360" s="252" t="s">
        <v>976</v>
      </c>
      <c r="D360" s="222" t="s">
        <v>66</v>
      </c>
      <c r="E360" s="255" t="s">
        <v>313</v>
      </c>
      <c r="F360" s="222">
        <v>23540000</v>
      </c>
      <c r="G360" s="256" t="s">
        <v>235</v>
      </c>
      <c r="H360" s="257">
        <v>40000000</v>
      </c>
      <c r="I360" s="241">
        <v>57000000</v>
      </c>
      <c r="J360" s="234">
        <v>0</v>
      </c>
    </row>
    <row r="361" spans="1:11" x14ac:dyDescent="0.25">
      <c r="A361" s="266" t="s">
        <v>58</v>
      </c>
      <c r="B361" s="258" t="s">
        <v>240</v>
      </c>
      <c r="C361" s="252" t="s">
        <v>763</v>
      </c>
      <c r="D361" s="222" t="s">
        <v>66</v>
      </c>
      <c r="E361" s="255" t="s">
        <v>313</v>
      </c>
      <c r="F361" s="222">
        <v>23540000</v>
      </c>
      <c r="G361" s="256" t="s">
        <v>235</v>
      </c>
      <c r="H361" s="257">
        <v>10000000</v>
      </c>
      <c r="I361" s="241">
        <v>10000000</v>
      </c>
      <c r="J361" s="234">
        <v>0</v>
      </c>
    </row>
    <row r="362" spans="1:11" s="268" customFormat="1" x14ac:dyDescent="0.25">
      <c r="A362" s="266" t="s">
        <v>58</v>
      </c>
      <c r="B362" s="258" t="s">
        <v>469</v>
      </c>
      <c r="C362" s="252" t="s">
        <v>162</v>
      </c>
      <c r="D362" s="222" t="s">
        <v>66</v>
      </c>
      <c r="E362" s="255" t="s">
        <v>313</v>
      </c>
      <c r="F362" s="222">
        <v>23540000</v>
      </c>
      <c r="G362" s="256" t="s">
        <v>235</v>
      </c>
      <c r="H362" s="257">
        <v>2000000</v>
      </c>
      <c r="I362" s="241">
        <v>2000000</v>
      </c>
      <c r="J362" s="234">
        <v>0</v>
      </c>
      <c r="K362" s="234"/>
    </row>
    <row r="363" spans="1:11" x14ac:dyDescent="0.25">
      <c r="A363" s="266" t="s">
        <v>58</v>
      </c>
      <c r="B363" s="258" t="s">
        <v>474</v>
      </c>
      <c r="C363" s="252" t="s">
        <v>164</v>
      </c>
      <c r="D363" s="222" t="s">
        <v>66</v>
      </c>
      <c r="E363" s="255" t="s">
        <v>313</v>
      </c>
      <c r="F363" s="222">
        <v>23540000</v>
      </c>
      <c r="G363" s="256" t="s">
        <v>235</v>
      </c>
      <c r="H363" s="257">
        <v>40000000</v>
      </c>
      <c r="I363" s="241">
        <v>50000000</v>
      </c>
      <c r="J363" s="234">
        <v>0</v>
      </c>
    </row>
    <row r="364" spans="1:11" x14ac:dyDescent="0.25">
      <c r="A364" s="266" t="s">
        <v>58</v>
      </c>
      <c r="C364" s="260" t="s">
        <v>26</v>
      </c>
      <c r="H364" s="261">
        <v>1087000000</v>
      </c>
      <c r="I364" s="262">
        <v>297000000</v>
      </c>
      <c r="J364" s="263">
        <v>9917500</v>
      </c>
      <c r="K364" s="263"/>
    </row>
    <row r="365" spans="1:11" x14ac:dyDescent="0.25">
      <c r="A365" s="235" t="s">
        <v>64</v>
      </c>
      <c r="C365" s="264" t="s">
        <v>65</v>
      </c>
    </row>
    <row r="366" spans="1:11" x14ac:dyDescent="0.25">
      <c r="A366" s="266" t="s">
        <v>64</v>
      </c>
      <c r="B366" s="258" t="s">
        <v>342</v>
      </c>
      <c r="C366" s="252" t="s">
        <v>509</v>
      </c>
      <c r="D366" s="222" t="s">
        <v>66</v>
      </c>
      <c r="E366" s="255">
        <v>100000010000</v>
      </c>
      <c r="F366" s="222" t="s">
        <v>27</v>
      </c>
      <c r="G366" s="256" t="s">
        <v>235</v>
      </c>
      <c r="H366" s="257">
        <v>30000000</v>
      </c>
      <c r="I366" s="241">
        <v>25000000</v>
      </c>
      <c r="J366" s="234">
        <v>21342100</v>
      </c>
    </row>
    <row r="367" spans="1:11" x14ac:dyDescent="0.25">
      <c r="A367" s="266" t="s">
        <v>64</v>
      </c>
      <c r="B367" s="258" t="s">
        <v>460</v>
      </c>
      <c r="C367" s="252" t="s">
        <v>517</v>
      </c>
      <c r="D367" s="222" t="s">
        <v>66</v>
      </c>
      <c r="E367" s="255">
        <v>100000010000</v>
      </c>
      <c r="F367" s="222" t="s">
        <v>27</v>
      </c>
      <c r="G367" s="256" t="s">
        <v>235</v>
      </c>
      <c r="H367" s="257">
        <v>6000000</v>
      </c>
      <c r="I367" s="241">
        <v>5000000</v>
      </c>
      <c r="J367" s="234">
        <v>0</v>
      </c>
    </row>
    <row r="368" spans="1:11" x14ac:dyDescent="0.25">
      <c r="A368" s="266" t="s">
        <v>64</v>
      </c>
      <c r="B368" s="258" t="s">
        <v>458</v>
      </c>
      <c r="C368" s="252" t="s">
        <v>251</v>
      </c>
      <c r="D368" s="222" t="s">
        <v>66</v>
      </c>
      <c r="E368" s="255">
        <v>100000010000</v>
      </c>
      <c r="F368" s="222" t="s">
        <v>27</v>
      </c>
      <c r="G368" s="256" t="s">
        <v>235</v>
      </c>
      <c r="H368" s="257">
        <v>80000000</v>
      </c>
      <c r="I368" s="241">
        <v>70000000</v>
      </c>
      <c r="J368" s="234">
        <v>69593500</v>
      </c>
    </row>
    <row r="369" spans="1:11" x14ac:dyDescent="0.25">
      <c r="A369" s="266" t="s">
        <v>64</v>
      </c>
      <c r="B369" s="258" t="s">
        <v>239</v>
      </c>
      <c r="C369" s="252" t="s">
        <v>485</v>
      </c>
      <c r="D369" s="222" t="s">
        <v>66</v>
      </c>
      <c r="E369" s="255">
        <v>100000010000</v>
      </c>
      <c r="F369" s="222" t="s">
        <v>27</v>
      </c>
      <c r="G369" s="256" t="s">
        <v>235</v>
      </c>
      <c r="H369" s="257">
        <v>20000000</v>
      </c>
      <c r="I369" s="241">
        <v>18000000</v>
      </c>
      <c r="J369" s="234">
        <v>13911500</v>
      </c>
    </row>
    <row r="370" spans="1:11" x14ac:dyDescent="0.25">
      <c r="A370" s="266" t="s">
        <v>64</v>
      </c>
      <c r="B370" s="258" t="s">
        <v>489</v>
      </c>
      <c r="C370" s="252" t="s">
        <v>976</v>
      </c>
      <c r="D370" s="222" t="s">
        <v>66</v>
      </c>
      <c r="E370" s="255">
        <v>100000010000</v>
      </c>
      <c r="F370" s="222" t="s">
        <v>27</v>
      </c>
      <c r="G370" s="256" t="s">
        <v>235</v>
      </c>
      <c r="H370" s="257">
        <v>20000000</v>
      </c>
      <c r="I370" s="241">
        <v>25000000</v>
      </c>
      <c r="J370" s="234">
        <v>17600000</v>
      </c>
    </row>
    <row r="371" spans="1:11" x14ac:dyDescent="0.25">
      <c r="A371" s="266" t="s">
        <v>64</v>
      </c>
      <c r="B371" s="258" t="s">
        <v>365</v>
      </c>
      <c r="C371" s="252" t="s">
        <v>495</v>
      </c>
      <c r="D371" s="222" t="s">
        <v>66</v>
      </c>
      <c r="E371" s="255">
        <v>100000010000</v>
      </c>
      <c r="F371" s="222" t="s">
        <v>27</v>
      </c>
      <c r="G371" s="256" t="s">
        <v>235</v>
      </c>
      <c r="H371" s="257">
        <v>15000000</v>
      </c>
      <c r="I371" s="241">
        <v>15000000</v>
      </c>
      <c r="J371" s="234">
        <v>8130000</v>
      </c>
    </row>
    <row r="372" spans="1:11" x14ac:dyDescent="0.25">
      <c r="A372" s="266" t="s">
        <v>64</v>
      </c>
      <c r="B372" s="258" t="s">
        <v>522</v>
      </c>
      <c r="C372" s="252" t="s">
        <v>241</v>
      </c>
      <c r="D372" s="222" t="s">
        <v>66</v>
      </c>
      <c r="E372" s="255">
        <v>100000010000</v>
      </c>
      <c r="F372" s="222" t="s">
        <v>27</v>
      </c>
      <c r="G372" s="256" t="s">
        <v>235</v>
      </c>
      <c r="H372" s="257">
        <v>3000000</v>
      </c>
      <c r="I372" s="241">
        <v>0</v>
      </c>
      <c r="J372" s="234">
        <v>0</v>
      </c>
    </row>
    <row r="373" spans="1:11" x14ac:dyDescent="0.25">
      <c r="A373" s="266" t="s">
        <v>64</v>
      </c>
      <c r="B373" s="239" t="s">
        <v>245</v>
      </c>
      <c r="C373" s="252" t="s">
        <v>246</v>
      </c>
      <c r="D373" s="222" t="s">
        <v>66</v>
      </c>
      <c r="E373" s="255">
        <v>100000010000</v>
      </c>
      <c r="F373" s="222" t="s">
        <v>27</v>
      </c>
      <c r="G373" s="256" t="s">
        <v>235</v>
      </c>
      <c r="H373" s="257">
        <v>3000000</v>
      </c>
      <c r="I373" s="241">
        <v>0</v>
      </c>
      <c r="J373" s="234">
        <v>0</v>
      </c>
    </row>
    <row r="374" spans="1:11" x14ac:dyDescent="0.25">
      <c r="A374" s="266" t="s">
        <v>64</v>
      </c>
      <c r="B374" s="258" t="s">
        <v>158</v>
      </c>
      <c r="C374" s="252" t="s">
        <v>366</v>
      </c>
      <c r="D374" s="222" t="s">
        <v>66</v>
      </c>
      <c r="E374" s="255">
        <v>100000010000</v>
      </c>
      <c r="F374" s="222" t="s">
        <v>27</v>
      </c>
      <c r="G374" s="256" t="s">
        <v>235</v>
      </c>
      <c r="H374" s="257">
        <v>1000000</v>
      </c>
      <c r="I374" s="241">
        <v>0</v>
      </c>
      <c r="J374" s="234">
        <v>0</v>
      </c>
    </row>
    <row r="375" spans="1:11" x14ac:dyDescent="0.25">
      <c r="A375" s="266" t="s">
        <v>64</v>
      </c>
      <c r="B375" s="258" t="s">
        <v>247</v>
      </c>
      <c r="C375" s="252" t="s">
        <v>515</v>
      </c>
      <c r="D375" s="222" t="s">
        <v>66</v>
      </c>
      <c r="E375" s="255">
        <v>100000010000</v>
      </c>
      <c r="F375" s="222" t="s">
        <v>27</v>
      </c>
      <c r="G375" s="256" t="s">
        <v>235</v>
      </c>
      <c r="H375" s="257">
        <v>1000000</v>
      </c>
      <c r="I375" s="241">
        <v>0</v>
      </c>
      <c r="J375" s="234">
        <v>0</v>
      </c>
    </row>
    <row r="376" spans="1:11" x14ac:dyDescent="0.25">
      <c r="A376" s="266" t="s">
        <v>64</v>
      </c>
      <c r="B376" s="239" t="s">
        <v>248</v>
      </c>
      <c r="C376" s="273" t="s">
        <v>779</v>
      </c>
      <c r="D376" s="222" t="s">
        <v>66</v>
      </c>
      <c r="E376" s="255">
        <v>100000010000</v>
      </c>
      <c r="F376" s="222" t="s">
        <v>27</v>
      </c>
      <c r="G376" s="256" t="s">
        <v>235</v>
      </c>
      <c r="H376" s="257">
        <v>1000000</v>
      </c>
      <c r="I376" s="241">
        <v>0</v>
      </c>
      <c r="J376" s="234">
        <v>0</v>
      </c>
    </row>
    <row r="377" spans="1:11" x14ac:dyDescent="0.25">
      <c r="A377" s="266" t="s">
        <v>64</v>
      </c>
      <c r="B377" s="258" t="s">
        <v>467</v>
      </c>
      <c r="C377" s="252" t="s">
        <v>163</v>
      </c>
      <c r="D377" s="222" t="s">
        <v>66</v>
      </c>
      <c r="E377" s="255">
        <v>100000010000</v>
      </c>
      <c r="F377" s="222" t="s">
        <v>27</v>
      </c>
      <c r="G377" s="256" t="s">
        <v>235</v>
      </c>
      <c r="H377" s="257">
        <v>2000000</v>
      </c>
      <c r="I377" s="241">
        <v>7000000</v>
      </c>
      <c r="J377" s="234">
        <v>0</v>
      </c>
    </row>
    <row r="378" spans="1:11" x14ac:dyDescent="0.25">
      <c r="A378" s="266" t="s">
        <v>64</v>
      </c>
      <c r="C378" s="260" t="s">
        <v>26</v>
      </c>
      <c r="H378" s="261">
        <v>182000000</v>
      </c>
      <c r="I378" s="262">
        <v>165000000</v>
      </c>
      <c r="J378" s="263">
        <v>130577100</v>
      </c>
      <c r="K378" s="263"/>
    </row>
    <row r="379" spans="1:11" x14ac:dyDescent="0.25">
      <c r="A379" s="235" t="s">
        <v>69</v>
      </c>
      <c r="C379" s="264" t="s">
        <v>988</v>
      </c>
      <c r="H379" s="261"/>
      <c r="I379" s="262"/>
      <c r="J379" s="263"/>
      <c r="K379" s="263"/>
    </row>
    <row r="380" spans="1:11" x14ac:dyDescent="0.25">
      <c r="A380" s="235" t="s">
        <v>69</v>
      </c>
      <c r="B380" s="258" t="s">
        <v>342</v>
      </c>
      <c r="C380" s="252" t="s">
        <v>509</v>
      </c>
      <c r="D380" s="222">
        <v>70631</v>
      </c>
      <c r="E380" s="255">
        <v>100000010000</v>
      </c>
      <c r="F380" s="222" t="s">
        <v>27</v>
      </c>
      <c r="G380" s="256" t="s">
        <v>235</v>
      </c>
      <c r="H380" s="257">
        <v>60500000</v>
      </c>
      <c r="I380" s="241">
        <v>80000000</v>
      </c>
      <c r="J380" s="234">
        <v>69695960</v>
      </c>
      <c r="K380" s="263"/>
    </row>
    <row r="381" spans="1:11" x14ac:dyDescent="0.25">
      <c r="A381" s="235" t="s">
        <v>69</v>
      </c>
      <c r="B381" s="258" t="s">
        <v>458</v>
      </c>
      <c r="C381" s="252" t="s">
        <v>251</v>
      </c>
      <c r="D381" s="222">
        <v>70631</v>
      </c>
      <c r="E381" s="255">
        <v>100000010000</v>
      </c>
      <c r="F381" s="222" t="s">
        <v>27</v>
      </c>
      <c r="G381" s="256" t="s">
        <v>235</v>
      </c>
      <c r="H381" s="257">
        <v>20000000</v>
      </c>
      <c r="I381" s="241">
        <v>20000000</v>
      </c>
      <c r="J381" s="234">
        <v>13500000</v>
      </c>
      <c r="K381" s="263"/>
    </row>
    <row r="382" spans="1:11" x14ac:dyDescent="0.25">
      <c r="A382" s="235" t="s">
        <v>69</v>
      </c>
      <c r="B382" s="258" t="s">
        <v>508</v>
      </c>
      <c r="C382" s="252" t="s">
        <v>766</v>
      </c>
      <c r="D382" s="222">
        <v>70631</v>
      </c>
      <c r="E382" s="255">
        <v>100000010000</v>
      </c>
      <c r="F382" s="222" t="s">
        <v>27</v>
      </c>
      <c r="G382" s="256" t="s">
        <v>235</v>
      </c>
      <c r="H382" s="257">
        <v>10000000</v>
      </c>
      <c r="I382" s="241">
        <v>20000000</v>
      </c>
      <c r="K382" s="263"/>
    </row>
    <row r="383" spans="1:11" x14ac:dyDescent="0.25">
      <c r="A383" s="235" t="s">
        <v>69</v>
      </c>
      <c r="B383" s="258" t="s">
        <v>210</v>
      </c>
      <c r="C383" s="252" t="s">
        <v>510</v>
      </c>
      <c r="D383" s="222">
        <v>70631</v>
      </c>
      <c r="E383" s="255">
        <v>100000010000</v>
      </c>
      <c r="F383" s="222" t="s">
        <v>27</v>
      </c>
      <c r="G383" s="256" t="s">
        <v>235</v>
      </c>
      <c r="H383" s="286">
        <v>0</v>
      </c>
      <c r="I383" s="241">
        <v>20000000</v>
      </c>
    </row>
    <row r="384" spans="1:11" x14ac:dyDescent="0.25">
      <c r="A384" s="235" t="s">
        <v>69</v>
      </c>
      <c r="B384" s="258" t="s">
        <v>239</v>
      </c>
      <c r="C384" s="252" t="s">
        <v>485</v>
      </c>
      <c r="D384" s="222">
        <v>70631</v>
      </c>
      <c r="E384" s="255">
        <v>100000010000</v>
      </c>
      <c r="F384" s="222" t="s">
        <v>27</v>
      </c>
      <c r="G384" s="256" t="s">
        <v>235</v>
      </c>
      <c r="H384" s="257">
        <v>20000000</v>
      </c>
      <c r="I384" s="241">
        <v>30000000</v>
      </c>
      <c r="K384" s="263"/>
    </row>
    <row r="385" spans="1:11" x14ac:dyDescent="0.25">
      <c r="A385" s="235" t="s">
        <v>69</v>
      </c>
      <c r="B385" s="258" t="s">
        <v>489</v>
      </c>
      <c r="C385" s="252" t="s">
        <v>976</v>
      </c>
      <c r="D385" s="222">
        <v>70631</v>
      </c>
      <c r="E385" s="255">
        <v>100000010000</v>
      </c>
      <c r="F385" s="222" t="s">
        <v>27</v>
      </c>
      <c r="G385" s="256" t="s">
        <v>235</v>
      </c>
      <c r="H385" s="257">
        <v>40000000</v>
      </c>
      <c r="I385" s="241">
        <v>60000000</v>
      </c>
      <c r="J385" s="234">
        <v>10561000</v>
      </c>
      <c r="K385" s="263"/>
    </row>
    <row r="386" spans="1:11" x14ac:dyDescent="0.25">
      <c r="A386" s="235" t="s">
        <v>69</v>
      </c>
      <c r="B386" s="258" t="s">
        <v>522</v>
      </c>
      <c r="C386" s="252" t="s">
        <v>241</v>
      </c>
      <c r="D386" s="222">
        <v>70631</v>
      </c>
      <c r="E386" s="255">
        <v>100000010000</v>
      </c>
      <c r="F386" s="222" t="s">
        <v>27</v>
      </c>
      <c r="G386" s="256" t="s">
        <v>235</v>
      </c>
      <c r="H386" s="257">
        <v>2000000</v>
      </c>
      <c r="I386" s="241">
        <v>20000000</v>
      </c>
      <c r="K386" s="263"/>
    </row>
    <row r="387" spans="1:11" x14ac:dyDescent="0.25">
      <c r="A387" s="235" t="s">
        <v>69</v>
      </c>
      <c r="B387" s="258" t="s">
        <v>210</v>
      </c>
      <c r="C387" s="252" t="s">
        <v>510</v>
      </c>
      <c r="D387" s="222">
        <v>70631</v>
      </c>
      <c r="E387" s="255">
        <v>100000010000</v>
      </c>
      <c r="F387" s="222" t="s">
        <v>27</v>
      </c>
      <c r="G387" s="256" t="s">
        <v>235</v>
      </c>
      <c r="H387" s="257">
        <v>50000000</v>
      </c>
      <c r="I387" s="241">
        <v>60000000</v>
      </c>
      <c r="K387" s="234" t="s">
        <v>750</v>
      </c>
    </row>
    <row r="388" spans="1:11" x14ac:dyDescent="0.25">
      <c r="A388" s="235" t="s">
        <v>69</v>
      </c>
      <c r="B388" s="258" t="s">
        <v>158</v>
      </c>
      <c r="C388" s="252" t="s">
        <v>366</v>
      </c>
      <c r="D388" s="222">
        <v>70631</v>
      </c>
      <c r="E388" s="255">
        <v>100000010000</v>
      </c>
      <c r="F388" s="222" t="s">
        <v>27</v>
      </c>
      <c r="G388" s="256" t="s">
        <v>235</v>
      </c>
      <c r="H388" s="257">
        <v>750000</v>
      </c>
      <c r="I388" s="241">
        <v>3000000</v>
      </c>
      <c r="K388" s="263"/>
    </row>
    <row r="389" spans="1:11" x14ac:dyDescent="0.25">
      <c r="A389" s="235" t="s">
        <v>69</v>
      </c>
      <c r="B389" s="258" t="s">
        <v>247</v>
      </c>
      <c r="C389" s="252" t="s">
        <v>515</v>
      </c>
      <c r="D389" s="222">
        <v>70631</v>
      </c>
      <c r="E389" s="255">
        <v>100000010000</v>
      </c>
      <c r="F389" s="222" t="s">
        <v>27</v>
      </c>
      <c r="G389" s="256" t="s">
        <v>235</v>
      </c>
      <c r="H389" s="257">
        <v>150000</v>
      </c>
      <c r="I389" s="241">
        <v>2000000</v>
      </c>
      <c r="K389" s="263"/>
    </row>
    <row r="390" spans="1:11" x14ac:dyDescent="0.25">
      <c r="A390" s="235" t="s">
        <v>69</v>
      </c>
      <c r="B390" s="258" t="s">
        <v>357</v>
      </c>
      <c r="C390" s="252" t="s">
        <v>764</v>
      </c>
      <c r="D390" s="222">
        <v>70631</v>
      </c>
      <c r="E390" s="255">
        <v>100000010000</v>
      </c>
      <c r="F390" s="222" t="s">
        <v>27</v>
      </c>
      <c r="G390" s="256" t="s">
        <v>235</v>
      </c>
      <c r="H390" s="257">
        <v>100000</v>
      </c>
      <c r="K390" s="263"/>
    </row>
    <row r="391" spans="1:11" x14ac:dyDescent="0.25">
      <c r="A391" s="235" t="s">
        <v>69</v>
      </c>
      <c r="B391" s="258" t="s">
        <v>749</v>
      </c>
      <c r="C391" s="252" t="s">
        <v>731</v>
      </c>
      <c r="D391" s="222">
        <v>70631</v>
      </c>
      <c r="E391" s="255">
        <v>100000010000</v>
      </c>
      <c r="F391" s="222" t="s">
        <v>27</v>
      </c>
      <c r="G391" s="256" t="s">
        <v>235</v>
      </c>
      <c r="H391" s="257">
        <v>100000</v>
      </c>
      <c r="K391" s="263"/>
    </row>
    <row r="392" spans="1:11" x14ac:dyDescent="0.25">
      <c r="A392" s="235" t="s">
        <v>69</v>
      </c>
      <c r="B392" s="258" t="s">
        <v>360</v>
      </c>
      <c r="C392" s="252" t="s">
        <v>979</v>
      </c>
      <c r="D392" s="222">
        <v>70631</v>
      </c>
      <c r="E392" s="255">
        <v>100000010000</v>
      </c>
      <c r="F392" s="222" t="s">
        <v>27</v>
      </c>
      <c r="G392" s="256" t="s">
        <v>235</v>
      </c>
      <c r="H392" s="257">
        <v>400000</v>
      </c>
      <c r="K392" s="263"/>
    </row>
    <row r="393" spans="1:11" x14ac:dyDescent="0.25">
      <c r="A393" s="235" t="s">
        <v>69</v>
      </c>
      <c r="B393" s="258" t="s">
        <v>206</v>
      </c>
      <c r="C393" s="252" t="s">
        <v>219</v>
      </c>
      <c r="D393" s="222">
        <v>70631</v>
      </c>
      <c r="E393" s="255">
        <v>100000010000</v>
      </c>
      <c r="F393" s="222" t="s">
        <v>27</v>
      </c>
      <c r="G393" s="256" t="s">
        <v>235</v>
      </c>
      <c r="H393" s="257">
        <v>850000</v>
      </c>
    </row>
    <row r="394" spans="1:11" x14ac:dyDescent="0.25">
      <c r="A394" s="235" t="s">
        <v>69</v>
      </c>
      <c r="B394" s="258" t="s">
        <v>207</v>
      </c>
      <c r="C394" s="252" t="s">
        <v>220</v>
      </c>
      <c r="D394" s="222">
        <v>70631</v>
      </c>
      <c r="E394" s="255">
        <v>100000010000</v>
      </c>
      <c r="F394" s="222" t="s">
        <v>27</v>
      </c>
      <c r="G394" s="256" t="s">
        <v>235</v>
      </c>
      <c r="H394" s="257">
        <v>590000</v>
      </c>
    </row>
    <row r="395" spans="1:11" x14ac:dyDescent="0.25">
      <c r="A395" s="235" t="s">
        <v>69</v>
      </c>
      <c r="B395" s="258" t="s">
        <v>208</v>
      </c>
      <c r="C395" s="252" t="s">
        <v>751</v>
      </c>
      <c r="D395" s="222">
        <v>70631</v>
      </c>
      <c r="E395" s="255">
        <v>100000010000</v>
      </c>
      <c r="F395" s="222" t="s">
        <v>27</v>
      </c>
      <c r="G395" s="256" t="s">
        <v>235</v>
      </c>
      <c r="H395" s="257">
        <v>560000</v>
      </c>
    </row>
    <row r="396" spans="1:11" x14ac:dyDescent="0.25">
      <c r="A396" s="235" t="s">
        <v>69</v>
      </c>
      <c r="B396" s="258" t="s">
        <v>474</v>
      </c>
      <c r="C396" s="252" t="s">
        <v>164</v>
      </c>
      <c r="D396" s="222">
        <v>70631</v>
      </c>
      <c r="E396" s="255">
        <v>100000010000</v>
      </c>
      <c r="F396" s="222" t="s">
        <v>27</v>
      </c>
      <c r="G396" s="256" t="s">
        <v>235</v>
      </c>
      <c r="H396" s="257">
        <v>50000000</v>
      </c>
      <c r="I396" s="241">
        <v>130000000</v>
      </c>
      <c r="J396" s="234">
        <v>13993000</v>
      </c>
    </row>
    <row r="397" spans="1:11" x14ac:dyDescent="0.25">
      <c r="A397" s="235" t="s">
        <v>69</v>
      </c>
      <c r="B397" s="240"/>
      <c r="C397" s="260" t="s">
        <v>26</v>
      </c>
      <c r="D397" s="224"/>
      <c r="E397" s="269"/>
      <c r="F397" s="224"/>
      <c r="G397" s="270"/>
      <c r="H397" s="261">
        <v>256000000</v>
      </c>
      <c r="I397" s="262">
        <v>445000000</v>
      </c>
      <c r="J397" s="263">
        <v>107749960</v>
      </c>
      <c r="K397" s="263"/>
    </row>
    <row r="398" spans="1:11" x14ac:dyDescent="0.2">
      <c r="A398" s="275" t="s">
        <v>42</v>
      </c>
      <c r="B398" s="230"/>
      <c r="C398" s="220" t="s">
        <v>1343</v>
      </c>
    </row>
    <row r="399" spans="1:11" s="268" customFormat="1" x14ac:dyDescent="0.25">
      <c r="A399" s="266" t="s">
        <v>42</v>
      </c>
      <c r="B399" s="239" t="s">
        <v>253</v>
      </c>
      <c r="C399" s="252" t="s">
        <v>238</v>
      </c>
      <c r="D399" s="222" t="s">
        <v>43</v>
      </c>
      <c r="E399" s="255">
        <v>60000010000</v>
      </c>
      <c r="F399" s="222" t="s">
        <v>27</v>
      </c>
      <c r="G399" s="256" t="s">
        <v>235</v>
      </c>
      <c r="H399" s="257">
        <v>22000000</v>
      </c>
      <c r="I399" s="241">
        <v>0</v>
      </c>
      <c r="J399" s="241">
        <v>0</v>
      </c>
      <c r="K399" s="234"/>
    </row>
    <row r="400" spans="1:11" x14ac:dyDescent="0.25">
      <c r="A400" s="266" t="s">
        <v>42</v>
      </c>
      <c r="B400" s="258" t="s">
        <v>212</v>
      </c>
      <c r="C400" s="252" t="s">
        <v>676</v>
      </c>
      <c r="D400" s="222" t="s">
        <v>43</v>
      </c>
      <c r="E400" s="255">
        <v>60000010000</v>
      </c>
      <c r="F400" s="222" t="s">
        <v>27</v>
      </c>
      <c r="G400" s="256" t="s">
        <v>235</v>
      </c>
      <c r="H400" s="257">
        <v>55000000</v>
      </c>
      <c r="I400" s="241">
        <v>0</v>
      </c>
      <c r="J400" s="241">
        <v>0</v>
      </c>
    </row>
    <row r="401" spans="1:11" x14ac:dyDescent="0.25">
      <c r="A401" s="266" t="s">
        <v>42</v>
      </c>
      <c r="B401" s="239" t="s">
        <v>161</v>
      </c>
      <c r="C401" s="252" t="s">
        <v>233</v>
      </c>
      <c r="D401" s="222" t="s">
        <v>43</v>
      </c>
      <c r="E401" s="255">
        <v>60000010000</v>
      </c>
      <c r="F401" s="222" t="s">
        <v>27</v>
      </c>
      <c r="G401" s="256" t="s">
        <v>235</v>
      </c>
      <c r="H401" s="257">
        <v>20000000</v>
      </c>
      <c r="I401" s="241">
        <v>0</v>
      </c>
      <c r="J401" s="241">
        <v>0</v>
      </c>
    </row>
    <row r="402" spans="1:11" x14ac:dyDescent="0.25">
      <c r="A402" s="266" t="s">
        <v>42</v>
      </c>
      <c r="B402" s="258" t="s">
        <v>158</v>
      </c>
      <c r="C402" s="252" t="s">
        <v>366</v>
      </c>
      <c r="D402" s="222" t="s">
        <v>43</v>
      </c>
      <c r="E402" s="255">
        <v>60000010000</v>
      </c>
      <c r="F402" s="222" t="s">
        <v>27</v>
      </c>
      <c r="G402" s="256" t="s">
        <v>235</v>
      </c>
      <c r="H402" s="257">
        <v>3000000</v>
      </c>
      <c r="I402" s="241">
        <v>0</v>
      </c>
      <c r="J402" s="241">
        <v>0</v>
      </c>
    </row>
    <row r="403" spans="1:11" x14ac:dyDescent="0.25">
      <c r="A403" s="266" t="s">
        <v>42</v>
      </c>
      <c r="B403" s="258" t="s">
        <v>467</v>
      </c>
      <c r="C403" s="252" t="s">
        <v>163</v>
      </c>
      <c r="D403" s="222" t="s">
        <v>43</v>
      </c>
      <c r="E403" s="255">
        <v>60000010000</v>
      </c>
      <c r="F403" s="222" t="s">
        <v>27</v>
      </c>
      <c r="G403" s="256" t="s">
        <v>235</v>
      </c>
      <c r="H403" s="257">
        <v>3000000</v>
      </c>
      <c r="I403" s="241">
        <v>0</v>
      </c>
      <c r="J403" s="241">
        <v>0</v>
      </c>
    </row>
    <row r="404" spans="1:11" x14ac:dyDescent="0.25">
      <c r="A404" s="266" t="s">
        <v>42</v>
      </c>
      <c r="B404" s="258"/>
      <c r="C404" s="260" t="s">
        <v>26</v>
      </c>
      <c r="H404" s="261">
        <v>103000000</v>
      </c>
      <c r="I404" s="261">
        <v>0</v>
      </c>
      <c r="J404" s="261">
        <v>0</v>
      </c>
    </row>
    <row r="405" spans="1:11" x14ac:dyDescent="0.25">
      <c r="A405" s="235" t="s">
        <v>599</v>
      </c>
      <c r="C405" s="264" t="s">
        <v>44</v>
      </c>
      <c r="H405" s="261"/>
      <c r="I405" s="262"/>
      <c r="J405" s="263"/>
    </row>
    <row r="406" spans="1:11" x14ac:dyDescent="0.25">
      <c r="A406" s="235" t="s">
        <v>599</v>
      </c>
      <c r="B406" s="258" t="s">
        <v>212</v>
      </c>
      <c r="C406" s="252" t="s">
        <v>676</v>
      </c>
      <c r="D406" s="222" t="s">
        <v>43</v>
      </c>
      <c r="E406" s="255">
        <v>60000010000</v>
      </c>
      <c r="F406" s="222" t="s">
        <v>27</v>
      </c>
      <c r="G406" s="256" t="s">
        <v>235</v>
      </c>
      <c r="H406" s="257">
        <v>8000000000</v>
      </c>
      <c r="I406" s="241">
        <v>40000000</v>
      </c>
      <c r="J406" s="234">
        <v>6800000</v>
      </c>
      <c r="K406" s="252" t="s">
        <v>1385</v>
      </c>
    </row>
    <row r="407" spans="1:11" x14ac:dyDescent="0.25">
      <c r="A407" s="235" t="s">
        <v>599</v>
      </c>
      <c r="C407" s="260" t="s">
        <v>26</v>
      </c>
      <c r="H407" s="261">
        <v>8000000000</v>
      </c>
      <c r="I407" s="262">
        <v>40000000</v>
      </c>
      <c r="J407" s="263">
        <v>6800000</v>
      </c>
    </row>
    <row r="408" spans="1:11" x14ac:dyDescent="0.2">
      <c r="A408" s="287">
        <v>26000100100</v>
      </c>
      <c r="C408" s="220" t="s">
        <v>1344</v>
      </c>
    </row>
    <row r="409" spans="1:11" x14ac:dyDescent="0.25">
      <c r="A409" s="287">
        <v>26000100100</v>
      </c>
      <c r="B409" s="239" t="s">
        <v>253</v>
      </c>
      <c r="C409" s="252" t="s">
        <v>238</v>
      </c>
      <c r="D409" s="222" t="s">
        <v>43</v>
      </c>
      <c r="E409" s="255">
        <v>60000010000</v>
      </c>
      <c r="F409" s="222" t="s">
        <v>27</v>
      </c>
      <c r="G409" s="256" t="s">
        <v>235</v>
      </c>
      <c r="H409" s="257">
        <v>0</v>
      </c>
      <c r="I409" s="241">
        <v>40000000</v>
      </c>
    </row>
    <row r="410" spans="1:11" x14ac:dyDescent="0.25">
      <c r="A410" s="287">
        <v>26000100100</v>
      </c>
      <c r="B410" s="258" t="s">
        <v>212</v>
      </c>
      <c r="C410" s="252" t="s">
        <v>676</v>
      </c>
      <c r="D410" s="222" t="s">
        <v>43</v>
      </c>
      <c r="E410" s="255">
        <v>60000010000</v>
      </c>
      <c r="F410" s="222" t="s">
        <v>27</v>
      </c>
      <c r="G410" s="256" t="s">
        <v>235</v>
      </c>
      <c r="H410" s="257">
        <v>0</v>
      </c>
      <c r="I410" s="241">
        <v>140000000</v>
      </c>
      <c r="J410" s="234">
        <v>69611253</v>
      </c>
    </row>
    <row r="411" spans="1:11" x14ac:dyDescent="0.25">
      <c r="A411" s="287">
        <v>26000100100</v>
      </c>
      <c r="B411" s="239" t="s">
        <v>161</v>
      </c>
      <c r="C411" s="252" t="s">
        <v>233</v>
      </c>
      <c r="D411" s="222" t="s">
        <v>43</v>
      </c>
      <c r="E411" s="255">
        <v>60000010000</v>
      </c>
      <c r="F411" s="222" t="s">
        <v>27</v>
      </c>
      <c r="G411" s="256" t="s">
        <v>235</v>
      </c>
      <c r="H411" s="257">
        <v>0</v>
      </c>
      <c r="I411" s="241">
        <v>10000000</v>
      </c>
    </row>
    <row r="412" spans="1:11" x14ac:dyDescent="0.25">
      <c r="A412" s="287">
        <v>26000100100</v>
      </c>
      <c r="B412" s="258" t="s">
        <v>214</v>
      </c>
      <c r="C412" s="252" t="s">
        <v>449</v>
      </c>
      <c r="D412" s="222" t="s">
        <v>43</v>
      </c>
      <c r="E412" s="255">
        <v>60000010000</v>
      </c>
      <c r="F412" s="222" t="s">
        <v>27</v>
      </c>
      <c r="G412" s="256" t="s">
        <v>235</v>
      </c>
      <c r="H412" s="257">
        <v>200000000</v>
      </c>
      <c r="I412" s="241">
        <v>215000000</v>
      </c>
      <c r="J412" s="234">
        <v>83343750</v>
      </c>
    </row>
    <row r="413" spans="1:11" x14ac:dyDescent="0.25">
      <c r="A413" s="287">
        <v>26000100100</v>
      </c>
      <c r="B413" s="258" t="s">
        <v>459</v>
      </c>
      <c r="C413" s="252" t="s">
        <v>762</v>
      </c>
      <c r="D413" s="222" t="s">
        <v>43</v>
      </c>
      <c r="E413" s="255">
        <v>60000010000</v>
      </c>
      <c r="F413" s="222" t="s">
        <v>27</v>
      </c>
      <c r="G413" s="256" t="s">
        <v>235</v>
      </c>
      <c r="H413" s="257">
        <v>5000000</v>
      </c>
      <c r="I413" s="241">
        <v>25000000</v>
      </c>
      <c r="J413" s="234">
        <v>13158400</v>
      </c>
    </row>
    <row r="414" spans="1:11" x14ac:dyDescent="0.25">
      <c r="A414" s="287">
        <v>26000100100</v>
      </c>
      <c r="B414" s="258" t="s">
        <v>249</v>
      </c>
      <c r="C414" s="252" t="s">
        <v>461</v>
      </c>
      <c r="D414" s="222" t="s">
        <v>43</v>
      </c>
      <c r="E414" s="255">
        <v>60000010000</v>
      </c>
      <c r="F414" s="222" t="s">
        <v>27</v>
      </c>
      <c r="G414" s="256" t="s">
        <v>235</v>
      </c>
      <c r="H414" s="257">
        <v>20000000</v>
      </c>
      <c r="I414" s="241">
        <v>20000000</v>
      </c>
      <c r="J414" s="234">
        <v>11345100</v>
      </c>
    </row>
    <row r="415" spans="1:11" x14ac:dyDescent="0.25">
      <c r="A415" s="287">
        <v>26000100100</v>
      </c>
      <c r="B415" s="258" t="s">
        <v>240</v>
      </c>
      <c r="C415" s="252" t="s">
        <v>763</v>
      </c>
      <c r="D415" s="222" t="s">
        <v>43</v>
      </c>
      <c r="E415" s="255">
        <v>60000010000</v>
      </c>
      <c r="F415" s="222" t="s">
        <v>27</v>
      </c>
      <c r="G415" s="256" t="s">
        <v>235</v>
      </c>
      <c r="H415" s="257">
        <v>15000000</v>
      </c>
      <c r="I415" s="241">
        <v>0</v>
      </c>
    </row>
    <row r="416" spans="1:11" x14ac:dyDescent="0.25">
      <c r="A416" s="287">
        <v>26000100100</v>
      </c>
      <c r="B416" s="258" t="s">
        <v>521</v>
      </c>
      <c r="C416" s="252" t="s">
        <v>442</v>
      </c>
      <c r="D416" s="222" t="s">
        <v>43</v>
      </c>
      <c r="E416" s="255">
        <v>60000010000</v>
      </c>
      <c r="F416" s="222" t="s">
        <v>27</v>
      </c>
      <c r="G416" s="256" t="s">
        <v>235</v>
      </c>
      <c r="H416" s="257">
        <v>20000000</v>
      </c>
      <c r="I416" s="241">
        <v>0</v>
      </c>
    </row>
    <row r="417" spans="1:10" x14ac:dyDescent="0.25">
      <c r="A417" s="287">
        <v>26000100100</v>
      </c>
      <c r="B417" s="258" t="s">
        <v>522</v>
      </c>
      <c r="C417" s="252" t="s">
        <v>241</v>
      </c>
      <c r="D417" s="222" t="s">
        <v>43</v>
      </c>
      <c r="E417" s="255">
        <v>60000010000</v>
      </c>
      <c r="F417" s="222" t="s">
        <v>27</v>
      </c>
      <c r="G417" s="256" t="s">
        <v>235</v>
      </c>
      <c r="H417" s="257">
        <v>2000000</v>
      </c>
      <c r="I417" s="241">
        <v>7000000</v>
      </c>
      <c r="J417" s="234">
        <v>6800000</v>
      </c>
    </row>
    <row r="418" spans="1:10" x14ac:dyDescent="0.25">
      <c r="A418" s="287">
        <v>26000100100</v>
      </c>
      <c r="B418" s="258" t="s">
        <v>158</v>
      </c>
      <c r="C418" s="252" t="s">
        <v>366</v>
      </c>
      <c r="D418" s="222" t="s">
        <v>43</v>
      </c>
      <c r="E418" s="255">
        <v>60000010000</v>
      </c>
      <c r="F418" s="222" t="s">
        <v>27</v>
      </c>
      <c r="G418" s="256" t="s">
        <v>235</v>
      </c>
      <c r="H418" s="257">
        <v>7000000</v>
      </c>
      <c r="I418" s="241">
        <v>0</v>
      </c>
    </row>
    <row r="419" spans="1:10" x14ac:dyDescent="0.25">
      <c r="A419" s="287">
        <v>26000100100</v>
      </c>
      <c r="B419" s="258" t="s">
        <v>467</v>
      </c>
      <c r="C419" s="252" t="s">
        <v>163</v>
      </c>
      <c r="D419" s="222" t="s">
        <v>43</v>
      </c>
      <c r="E419" s="255">
        <v>60000010000</v>
      </c>
      <c r="F419" s="222" t="s">
        <v>27</v>
      </c>
      <c r="G419" s="256" t="s">
        <v>235</v>
      </c>
      <c r="H419" s="257">
        <v>7000000</v>
      </c>
      <c r="I419" s="241">
        <v>10000000</v>
      </c>
      <c r="J419" s="234">
        <v>7500000</v>
      </c>
    </row>
    <row r="420" spans="1:10" x14ac:dyDescent="0.25">
      <c r="A420" s="287">
        <v>26000100100</v>
      </c>
      <c r="B420" s="258" t="s">
        <v>484</v>
      </c>
      <c r="C420" s="252" t="s">
        <v>726</v>
      </c>
      <c r="D420" s="222" t="s">
        <v>43</v>
      </c>
      <c r="E420" s="255">
        <v>60000010000</v>
      </c>
      <c r="F420" s="222" t="s">
        <v>27</v>
      </c>
      <c r="G420" s="256" t="s">
        <v>235</v>
      </c>
      <c r="H420" s="257">
        <v>3000000</v>
      </c>
      <c r="I420" s="241">
        <v>9530000</v>
      </c>
      <c r="J420" s="234">
        <v>7021700</v>
      </c>
    </row>
    <row r="421" spans="1:10" x14ac:dyDescent="0.25">
      <c r="A421" s="287">
        <v>26000100100</v>
      </c>
      <c r="C421" s="260" t="s">
        <v>26</v>
      </c>
      <c r="H421" s="261">
        <v>279000000</v>
      </c>
      <c r="I421" s="261">
        <v>476530000</v>
      </c>
      <c r="J421" s="263">
        <v>197858503</v>
      </c>
    </row>
    <row r="422" spans="1:10" x14ac:dyDescent="0.25">
      <c r="A422" s="266" t="s">
        <v>258</v>
      </c>
      <c r="C422" s="264" t="s">
        <v>753</v>
      </c>
      <c r="H422" s="261"/>
      <c r="I422" s="262"/>
      <c r="J422" s="263"/>
    </row>
    <row r="423" spans="1:10" x14ac:dyDescent="0.25">
      <c r="A423" s="266" t="s">
        <v>258</v>
      </c>
      <c r="B423" s="258" t="s">
        <v>476</v>
      </c>
      <c r="C423" s="252" t="s">
        <v>975</v>
      </c>
      <c r="D423" s="222">
        <v>70330</v>
      </c>
      <c r="E423" s="255">
        <v>20000010000</v>
      </c>
      <c r="F423" s="222" t="s">
        <v>27</v>
      </c>
      <c r="G423" s="256" t="s">
        <v>235</v>
      </c>
      <c r="H423" s="257">
        <v>12000000</v>
      </c>
      <c r="I423" s="241">
        <v>105500000</v>
      </c>
      <c r="J423" s="234">
        <v>0</v>
      </c>
    </row>
    <row r="424" spans="1:10" x14ac:dyDescent="0.25">
      <c r="A424" s="266" t="s">
        <v>258</v>
      </c>
      <c r="B424" s="239" t="s">
        <v>242</v>
      </c>
      <c r="C424" s="252" t="s">
        <v>699</v>
      </c>
      <c r="D424" s="222">
        <v>70330</v>
      </c>
      <c r="E424" s="255">
        <v>20000010000</v>
      </c>
      <c r="F424" s="222" t="s">
        <v>27</v>
      </c>
      <c r="G424" s="256" t="s">
        <v>235</v>
      </c>
      <c r="H424" s="257">
        <v>5000000</v>
      </c>
      <c r="I424" s="241">
        <v>2500000</v>
      </c>
      <c r="J424" s="234">
        <v>0</v>
      </c>
    </row>
    <row r="425" spans="1:10" x14ac:dyDescent="0.25">
      <c r="A425" s="266" t="s">
        <v>258</v>
      </c>
      <c r="B425" s="258" t="s">
        <v>243</v>
      </c>
      <c r="C425" s="252" t="s">
        <v>687</v>
      </c>
      <c r="D425" s="222">
        <v>70330</v>
      </c>
      <c r="E425" s="255">
        <v>20000010000</v>
      </c>
      <c r="F425" s="222" t="s">
        <v>27</v>
      </c>
      <c r="G425" s="256" t="s">
        <v>235</v>
      </c>
      <c r="H425" s="257">
        <v>130000000</v>
      </c>
      <c r="I425" s="241">
        <v>100000000</v>
      </c>
      <c r="J425" s="234">
        <v>0</v>
      </c>
    </row>
    <row r="426" spans="1:10" x14ac:dyDescent="0.25">
      <c r="A426" s="266" t="s">
        <v>258</v>
      </c>
      <c r="C426" s="260" t="s">
        <v>26</v>
      </c>
      <c r="H426" s="261">
        <v>147000000</v>
      </c>
      <c r="I426" s="262">
        <v>208000000</v>
      </c>
      <c r="J426" s="263">
        <v>0</v>
      </c>
    </row>
    <row r="427" spans="1:10" x14ac:dyDescent="0.25">
      <c r="A427" s="235" t="s">
        <v>264</v>
      </c>
      <c r="C427" s="264" t="s">
        <v>265</v>
      </c>
    </row>
    <row r="428" spans="1:10" x14ac:dyDescent="0.25">
      <c r="A428" s="235" t="s">
        <v>264</v>
      </c>
      <c r="B428" s="239" t="s">
        <v>253</v>
      </c>
      <c r="C428" s="252" t="s">
        <v>238</v>
      </c>
      <c r="D428" s="222" t="s">
        <v>259</v>
      </c>
      <c r="E428" s="255">
        <v>20000010000</v>
      </c>
      <c r="F428" s="222" t="s">
        <v>27</v>
      </c>
      <c r="G428" s="256" t="s">
        <v>235</v>
      </c>
      <c r="H428" s="257">
        <v>5000000</v>
      </c>
      <c r="I428" s="241">
        <v>20000000</v>
      </c>
      <c r="J428" s="234">
        <v>15557894</v>
      </c>
    </row>
    <row r="429" spans="1:10" x14ac:dyDescent="0.25">
      <c r="A429" s="235" t="s">
        <v>264</v>
      </c>
      <c r="B429" s="258" t="s">
        <v>212</v>
      </c>
      <c r="C429" s="252" t="s">
        <v>676</v>
      </c>
      <c r="D429" s="222" t="s">
        <v>259</v>
      </c>
      <c r="E429" s="255">
        <v>20000010000</v>
      </c>
      <c r="F429" s="222" t="s">
        <v>27</v>
      </c>
      <c r="G429" s="256" t="s">
        <v>235</v>
      </c>
      <c r="H429" s="277">
        <v>30000000</v>
      </c>
      <c r="I429" s="241">
        <v>40000000</v>
      </c>
    </row>
    <row r="430" spans="1:10" x14ac:dyDescent="0.25">
      <c r="A430" s="235" t="s">
        <v>264</v>
      </c>
      <c r="B430" s="258" t="s">
        <v>483</v>
      </c>
      <c r="C430" s="252" t="s">
        <v>1066</v>
      </c>
      <c r="D430" s="222" t="s">
        <v>259</v>
      </c>
      <c r="E430" s="255">
        <v>20000010000</v>
      </c>
      <c r="F430" s="222" t="s">
        <v>27</v>
      </c>
      <c r="G430" s="256" t="s">
        <v>235</v>
      </c>
      <c r="H430" s="257">
        <v>5000000</v>
      </c>
      <c r="I430" s="241">
        <v>5000000</v>
      </c>
    </row>
    <row r="431" spans="1:10" x14ac:dyDescent="0.25">
      <c r="A431" s="235" t="s">
        <v>264</v>
      </c>
      <c r="B431" s="258" t="s">
        <v>243</v>
      </c>
      <c r="C431" s="252" t="s">
        <v>687</v>
      </c>
      <c r="D431" s="222" t="s">
        <v>259</v>
      </c>
      <c r="E431" s="255">
        <v>20000010000</v>
      </c>
      <c r="F431" s="222" t="s">
        <v>27</v>
      </c>
      <c r="G431" s="256" t="s">
        <v>235</v>
      </c>
      <c r="H431" s="257">
        <v>10000000</v>
      </c>
      <c r="I431" s="241">
        <v>5000000</v>
      </c>
    </row>
    <row r="432" spans="1:10" x14ac:dyDescent="0.25">
      <c r="A432" s="235" t="s">
        <v>264</v>
      </c>
      <c r="B432" s="258" t="s">
        <v>158</v>
      </c>
      <c r="C432" s="252" t="s">
        <v>366</v>
      </c>
      <c r="D432" s="222" t="s">
        <v>259</v>
      </c>
      <c r="E432" s="255">
        <v>20000010000</v>
      </c>
      <c r="F432" s="222" t="s">
        <v>27</v>
      </c>
      <c r="G432" s="256" t="s">
        <v>235</v>
      </c>
      <c r="H432" s="257">
        <v>3000000</v>
      </c>
      <c r="I432" s="241">
        <v>3000000</v>
      </c>
    </row>
    <row r="433" spans="1:10" x14ac:dyDescent="0.25">
      <c r="A433" s="235" t="s">
        <v>264</v>
      </c>
      <c r="B433" s="258" t="s">
        <v>453</v>
      </c>
      <c r="C433" s="252" t="s">
        <v>678</v>
      </c>
      <c r="D433" s="222" t="s">
        <v>259</v>
      </c>
      <c r="E433" s="255">
        <v>20000010000</v>
      </c>
      <c r="F433" s="222" t="s">
        <v>27</v>
      </c>
      <c r="G433" s="256" t="s">
        <v>235</v>
      </c>
      <c r="H433" s="257">
        <v>5000000</v>
      </c>
      <c r="I433" s="241">
        <v>5000000</v>
      </c>
    </row>
    <row r="434" spans="1:10" x14ac:dyDescent="0.25">
      <c r="A434" s="235" t="s">
        <v>264</v>
      </c>
      <c r="B434" s="258" t="s">
        <v>474</v>
      </c>
      <c r="C434" s="252" t="s">
        <v>164</v>
      </c>
      <c r="D434" s="222" t="s">
        <v>259</v>
      </c>
      <c r="E434" s="255">
        <v>20000010000</v>
      </c>
      <c r="F434" s="222" t="s">
        <v>27</v>
      </c>
      <c r="G434" s="256" t="s">
        <v>235</v>
      </c>
      <c r="H434" s="257">
        <v>2000000</v>
      </c>
      <c r="I434" s="241">
        <v>2000000</v>
      </c>
      <c r="J434" s="234">
        <v>0</v>
      </c>
    </row>
    <row r="435" spans="1:10" x14ac:dyDescent="0.25">
      <c r="A435" s="235" t="s">
        <v>264</v>
      </c>
      <c r="C435" s="260" t="s">
        <v>26</v>
      </c>
      <c r="H435" s="261">
        <v>60000000</v>
      </c>
      <c r="I435" s="262">
        <v>80000000</v>
      </c>
      <c r="J435" s="263">
        <v>15557894</v>
      </c>
    </row>
    <row r="436" spans="1:10" x14ac:dyDescent="0.2">
      <c r="A436" s="275" t="s">
        <v>262</v>
      </c>
      <c r="B436" s="230"/>
      <c r="C436" s="220" t="s">
        <v>263</v>
      </c>
    </row>
    <row r="437" spans="1:10" x14ac:dyDescent="0.2">
      <c r="A437" s="275" t="s">
        <v>262</v>
      </c>
      <c r="B437" s="258" t="s">
        <v>470</v>
      </c>
      <c r="C437" s="252" t="s">
        <v>1065</v>
      </c>
      <c r="D437" s="221" t="s">
        <v>260</v>
      </c>
      <c r="E437" s="255">
        <v>20000010000</v>
      </c>
      <c r="F437" s="219" t="s">
        <v>27</v>
      </c>
      <c r="G437" s="256" t="s">
        <v>235</v>
      </c>
      <c r="H437" s="257">
        <v>9000000</v>
      </c>
      <c r="I437" s="241">
        <v>9000000</v>
      </c>
      <c r="J437" s="234">
        <v>0</v>
      </c>
    </row>
    <row r="438" spans="1:10" x14ac:dyDescent="0.2">
      <c r="A438" s="275" t="s">
        <v>262</v>
      </c>
      <c r="B438" s="239" t="s">
        <v>206</v>
      </c>
      <c r="C438" s="252" t="s">
        <v>219</v>
      </c>
      <c r="D438" s="221" t="s">
        <v>260</v>
      </c>
      <c r="E438" s="255">
        <v>20000010000</v>
      </c>
      <c r="F438" s="219" t="s">
        <v>27</v>
      </c>
      <c r="G438" s="256" t="s">
        <v>235</v>
      </c>
      <c r="H438" s="257">
        <v>500000</v>
      </c>
      <c r="I438" s="241">
        <v>1000000</v>
      </c>
      <c r="J438" s="234">
        <v>0</v>
      </c>
    </row>
    <row r="439" spans="1:10" x14ac:dyDescent="0.2">
      <c r="A439" s="275" t="s">
        <v>262</v>
      </c>
      <c r="B439" s="239" t="s">
        <v>207</v>
      </c>
      <c r="C439" s="252" t="s">
        <v>220</v>
      </c>
      <c r="D439" s="221" t="s">
        <v>260</v>
      </c>
      <c r="E439" s="255">
        <v>20000010000</v>
      </c>
      <c r="F439" s="219" t="s">
        <v>27</v>
      </c>
      <c r="G439" s="256" t="s">
        <v>235</v>
      </c>
      <c r="H439" s="257">
        <v>500000</v>
      </c>
      <c r="I439" s="241">
        <v>0</v>
      </c>
      <c r="J439" s="234">
        <v>0</v>
      </c>
    </row>
    <row r="440" spans="1:10" x14ac:dyDescent="0.2">
      <c r="A440" s="275" t="s">
        <v>262</v>
      </c>
      <c r="C440" s="260" t="s">
        <v>26</v>
      </c>
      <c r="H440" s="261">
        <v>10000000</v>
      </c>
      <c r="I440" s="262">
        <v>10000000</v>
      </c>
      <c r="J440" s="263">
        <v>0</v>
      </c>
    </row>
    <row r="441" spans="1:10" x14ac:dyDescent="0.2">
      <c r="A441" s="275" t="s">
        <v>272</v>
      </c>
      <c r="C441" s="264" t="s">
        <v>271</v>
      </c>
    </row>
    <row r="442" spans="1:10" x14ac:dyDescent="0.2">
      <c r="A442" s="275" t="s">
        <v>272</v>
      </c>
      <c r="B442" s="239" t="s">
        <v>253</v>
      </c>
      <c r="C442" s="252" t="s">
        <v>238</v>
      </c>
      <c r="D442" s="222" t="s">
        <v>260</v>
      </c>
      <c r="E442" s="255">
        <v>20000010000</v>
      </c>
      <c r="F442" s="222" t="s">
        <v>27</v>
      </c>
      <c r="G442" s="256" t="s">
        <v>235</v>
      </c>
      <c r="H442" s="257">
        <v>150000000</v>
      </c>
      <c r="I442" s="241">
        <v>125000000</v>
      </c>
      <c r="J442" s="234">
        <v>37000000</v>
      </c>
    </row>
    <row r="443" spans="1:10" x14ac:dyDescent="0.2">
      <c r="A443" s="275" t="s">
        <v>272</v>
      </c>
      <c r="B443" s="258" t="s">
        <v>212</v>
      </c>
      <c r="C443" s="252" t="s">
        <v>676</v>
      </c>
      <c r="D443" s="222" t="s">
        <v>260</v>
      </c>
      <c r="E443" s="255">
        <v>20000010000</v>
      </c>
      <c r="F443" s="222" t="s">
        <v>27</v>
      </c>
      <c r="G443" s="256" t="s">
        <v>235</v>
      </c>
      <c r="H443" s="257">
        <v>70000000</v>
      </c>
      <c r="I443" s="241">
        <v>65000000</v>
      </c>
      <c r="J443" s="234">
        <v>15000000</v>
      </c>
    </row>
    <row r="444" spans="1:10" x14ac:dyDescent="0.2">
      <c r="A444" s="275" t="s">
        <v>272</v>
      </c>
      <c r="B444" s="239" t="s">
        <v>161</v>
      </c>
      <c r="C444" s="252" t="s">
        <v>233</v>
      </c>
      <c r="D444" s="222" t="s">
        <v>260</v>
      </c>
      <c r="E444" s="255">
        <v>20000010000</v>
      </c>
      <c r="F444" s="222" t="s">
        <v>27</v>
      </c>
      <c r="G444" s="256" t="s">
        <v>235</v>
      </c>
      <c r="H444" s="257">
        <v>60000000</v>
      </c>
      <c r="I444" s="241">
        <v>94000000</v>
      </c>
      <c r="J444" s="234">
        <v>50000000</v>
      </c>
    </row>
    <row r="445" spans="1:10" x14ac:dyDescent="0.2">
      <c r="A445" s="275" t="s">
        <v>272</v>
      </c>
      <c r="B445" s="258" t="s">
        <v>697</v>
      </c>
      <c r="C445" s="252" t="s">
        <v>430</v>
      </c>
      <c r="D445" s="222" t="s">
        <v>260</v>
      </c>
      <c r="E445" s="255">
        <v>20000010000</v>
      </c>
      <c r="F445" s="222" t="s">
        <v>27</v>
      </c>
      <c r="G445" s="256" t="s">
        <v>235</v>
      </c>
      <c r="H445" s="257">
        <v>30000000</v>
      </c>
      <c r="I445" s="241">
        <v>0</v>
      </c>
      <c r="J445" s="234">
        <v>0</v>
      </c>
    </row>
    <row r="446" spans="1:10" x14ac:dyDescent="0.2">
      <c r="A446" s="275" t="s">
        <v>272</v>
      </c>
      <c r="B446" s="258" t="s">
        <v>350</v>
      </c>
      <c r="C446" s="252" t="s">
        <v>743</v>
      </c>
      <c r="D446" s="222" t="s">
        <v>260</v>
      </c>
      <c r="E446" s="255">
        <v>20000010000</v>
      </c>
      <c r="F446" s="222" t="s">
        <v>27</v>
      </c>
      <c r="G446" s="256" t="s">
        <v>235</v>
      </c>
      <c r="H446" s="257">
        <v>6000000</v>
      </c>
      <c r="I446" s="241">
        <v>4000000</v>
      </c>
      <c r="J446" s="234">
        <v>0</v>
      </c>
    </row>
    <row r="447" spans="1:10" x14ac:dyDescent="0.2">
      <c r="A447" s="275" t="s">
        <v>272</v>
      </c>
      <c r="B447" s="258" t="s">
        <v>342</v>
      </c>
      <c r="C447" s="252" t="s">
        <v>509</v>
      </c>
      <c r="D447" s="222" t="s">
        <v>260</v>
      </c>
      <c r="E447" s="255">
        <v>20000010000</v>
      </c>
      <c r="F447" s="222" t="s">
        <v>27</v>
      </c>
      <c r="G447" s="256" t="s">
        <v>235</v>
      </c>
      <c r="H447" s="257">
        <v>15000000</v>
      </c>
      <c r="I447" s="241">
        <v>7000000</v>
      </c>
      <c r="J447" s="234">
        <v>5000000</v>
      </c>
    </row>
    <row r="448" spans="1:10" x14ac:dyDescent="0.2">
      <c r="A448" s="275" t="s">
        <v>272</v>
      </c>
      <c r="B448" s="258" t="s">
        <v>239</v>
      </c>
      <c r="C448" s="252" t="s">
        <v>485</v>
      </c>
      <c r="D448" s="222" t="s">
        <v>260</v>
      </c>
      <c r="E448" s="255">
        <v>20000010000</v>
      </c>
      <c r="F448" s="222" t="s">
        <v>27</v>
      </c>
      <c r="G448" s="256" t="s">
        <v>235</v>
      </c>
      <c r="H448" s="257">
        <v>36000000</v>
      </c>
      <c r="I448" s="241">
        <v>25000000</v>
      </c>
      <c r="J448" s="234">
        <v>0</v>
      </c>
    </row>
    <row r="449" spans="1:10" x14ac:dyDescent="0.2">
      <c r="A449" s="275" t="s">
        <v>272</v>
      </c>
      <c r="B449" s="258" t="s">
        <v>243</v>
      </c>
      <c r="C449" s="252" t="s">
        <v>687</v>
      </c>
      <c r="D449" s="222" t="s">
        <v>260</v>
      </c>
      <c r="E449" s="255">
        <v>20000010000</v>
      </c>
      <c r="F449" s="222" t="s">
        <v>27</v>
      </c>
      <c r="G449" s="256" t="s">
        <v>235</v>
      </c>
      <c r="H449" s="257">
        <v>30000000</v>
      </c>
      <c r="I449" s="241">
        <v>26000000</v>
      </c>
      <c r="J449" s="234">
        <v>10000000</v>
      </c>
    </row>
    <row r="450" spans="1:10" x14ac:dyDescent="0.2">
      <c r="A450" s="275" t="s">
        <v>272</v>
      </c>
      <c r="B450" s="258" t="s">
        <v>158</v>
      </c>
      <c r="C450" s="252" t="s">
        <v>366</v>
      </c>
      <c r="D450" s="222" t="s">
        <v>260</v>
      </c>
      <c r="E450" s="255">
        <v>20000010000</v>
      </c>
      <c r="F450" s="222" t="s">
        <v>27</v>
      </c>
      <c r="G450" s="256" t="s">
        <v>235</v>
      </c>
      <c r="H450" s="257">
        <v>8000000</v>
      </c>
      <c r="I450" s="241">
        <v>8000000</v>
      </c>
      <c r="J450" s="234">
        <v>5000000</v>
      </c>
    </row>
    <row r="451" spans="1:10" x14ac:dyDescent="0.2">
      <c r="A451" s="275" t="s">
        <v>272</v>
      </c>
      <c r="B451" s="239" t="s">
        <v>206</v>
      </c>
      <c r="C451" s="252" t="s">
        <v>219</v>
      </c>
      <c r="D451" s="222" t="s">
        <v>260</v>
      </c>
      <c r="E451" s="255">
        <v>20000010000</v>
      </c>
      <c r="F451" s="222" t="s">
        <v>27</v>
      </c>
      <c r="G451" s="256" t="s">
        <v>235</v>
      </c>
      <c r="H451" s="257">
        <v>10000000</v>
      </c>
      <c r="I451" s="241">
        <v>30000000</v>
      </c>
      <c r="J451" s="234">
        <v>25000000</v>
      </c>
    </row>
    <row r="452" spans="1:10" x14ac:dyDescent="0.2">
      <c r="A452" s="275" t="s">
        <v>272</v>
      </c>
      <c r="B452" s="258" t="s">
        <v>207</v>
      </c>
      <c r="C452" s="252" t="s">
        <v>220</v>
      </c>
      <c r="D452" s="222" t="s">
        <v>260</v>
      </c>
      <c r="E452" s="255">
        <v>20000010000</v>
      </c>
      <c r="F452" s="222" t="s">
        <v>27</v>
      </c>
      <c r="G452" s="256" t="s">
        <v>235</v>
      </c>
      <c r="H452" s="257">
        <v>10000000</v>
      </c>
      <c r="I452" s="241">
        <v>0</v>
      </c>
      <c r="J452" s="234">
        <v>0</v>
      </c>
    </row>
    <row r="453" spans="1:10" x14ac:dyDescent="0.2">
      <c r="A453" s="275" t="s">
        <v>272</v>
      </c>
      <c r="B453" s="258" t="s">
        <v>208</v>
      </c>
      <c r="C453" s="252" t="s">
        <v>751</v>
      </c>
      <c r="D453" s="222" t="s">
        <v>260</v>
      </c>
      <c r="E453" s="255">
        <v>20000010000</v>
      </c>
      <c r="F453" s="222" t="s">
        <v>27</v>
      </c>
      <c r="G453" s="256" t="s">
        <v>235</v>
      </c>
      <c r="H453" s="257">
        <v>10000000</v>
      </c>
      <c r="I453" s="241">
        <v>0</v>
      </c>
      <c r="J453" s="234">
        <v>0</v>
      </c>
    </row>
    <row r="454" spans="1:10" x14ac:dyDescent="0.2">
      <c r="A454" s="275" t="s">
        <v>272</v>
      </c>
      <c r="B454" s="258" t="s">
        <v>228</v>
      </c>
      <c r="C454" s="252" t="s">
        <v>498</v>
      </c>
      <c r="D454" s="222" t="s">
        <v>260</v>
      </c>
      <c r="E454" s="255">
        <v>20000010000</v>
      </c>
      <c r="F454" s="222" t="s">
        <v>27</v>
      </c>
      <c r="G454" s="256" t="s">
        <v>235</v>
      </c>
      <c r="H454" s="257">
        <v>5000000</v>
      </c>
      <c r="I454" s="241">
        <v>0</v>
      </c>
      <c r="J454" s="234">
        <v>0</v>
      </c>
    </row>
    <row r="455" spans="1:10" x14ac:dyDescent="0.2">
      <c r="A455" s="275" t="s">
        <v>272</v>
      </c>
      <c r="B455" s="258" t="s">
        <v>982</v>
      </c>
      <c r="C455" s="252" t="s">
        <v>754</v>
      </c>
      <c r="D455" s="222" t="s">
        <v>260</v>
      </c>
      <c r="E455" s="255">
        <v>20000010000</v>
      </c>
      <c r="F455" s="222" t="s">
        <v>27</v>
      </c>
      <c r="G455" s="256" t="s">
        <v>235</v>
      </c>
      <c r="H455" s="257">
        <v>5000000</v>
      </c>
      <c r="I455" s="241">
        <v>0</v>
      </c>
      <c r="J455" s="234">
        <v>0</v>
      </c>
    </row>
    <row r="456" spans="1:10" x14ac:dyDescent="0.2">
      <c r="A456" s="275" t="s">
        <v>272</v>
      </c>
      <c r="B456" s="258" t="s">
        <v>467</v>
      </c>
      <c r="C456" s="252" t="s">
        <v>163</v>
      </c>
      <c r="D456" s="222" t="s">
        <v>260</v>
      </c>
      <c r="E456" s="255">
        <v>20000010000</v>
      </c>
      <c r="F456" s="222" t="s">
        <v>27</v>
      </c>
      <c r="G456" s="256" t="s">
        <v>235</v>
      </c>
      <c r="H456" s="257">
        <v>5000000</v>
      </c>
      <c r="I456" s="241">
        <v>5000000</v>
      </c>
      <c r="J456" s="234">
        <v>3000000</v>
      </c>
    </row>
    <row r="457" spans="1:10" x14ac:dyDescent="0.2">
      <c r="A457" s="275" t="s">
        <v>272</v>
      </c>
      <c r="C457" s="260" t="s">
        <v>26</v>
      </c>
      <c r="H457" s="261">
        <v>450000000</v>
      </c>
      <c r="I457" s="262">
        <v>389000000</v>
      </c>
      <c r="J457" s="263">
        <v>150000000</v>
      </c>
    </row>
    <row r="458" spans="1:10" x14ac:dyDescent="0.2">
      <c r="A458" s="275" t="s">
        <v>254</v>
      </c>
      <c r="B458" s="230"/>
      <c r="C458" s="220" t="s">
        <v>257</v>
      </c>
    </row>
    <row r="459" spans="1:10" x14ac:dyDescent="0.2">
      <c r="A459" s="275" t="s">
        <v>254</v>
      </c>
      <c r="B459" s="239" t="s">
        <v>253</v>
      </c>
      <c r="C459" s="252" t="s">
        <v>238</v>
      </c>
      <c r="D459" s="222" t="s">
        <v>260</v>
      </c>
      <c r="E459" s="255">
        <v>20000010000</v>
      </c>
      <c r="F459" s="222" t="s">
        <v>27</v>
      </c>
      <c r="G459" s="256" t="s">
        <v>235</v>
      </c>
      <c r="H459" s="257">
        <v>80000000</v>
      </c>
      <c r="I459" s="241">
        <v>105000000</v>
      </c>
      <c r="J459" s="234">
        <v>105000000</v>
      </c>
    </row>
    <row r="460" spans="1:10" x14ac:dyDescent="0.2">
      <c r="A460" s="275" t="s">
        <v>254</v>
      </c>
      <c r="B460" s="258" t="s">
        <v>212</v>
      </c>
      <c r="C460" s="252" t="s">
        <v>676</v>
      </c>
      <c r="D460" s="222" t="s">
        <v>260</v>
      </c>
      <c r="E460" s="255">
        <v>20000010000</v>
      </c>
      <c r="F460" s="222" t="s">
        <v>27</v>
      </c>
      <c r="G460" s="256" t="s">
        <v>235</v>
      </c>
      <c r="H460" s="257">
        <v>50000000</v>
      </c>
      <c r="I460" s="241">
        <v>0</v>
      </c>
      <c r="J460" s="234">
        <v>0</v>
      </c>
    </row>
    <row r="461" spans="1:10" x14ac:dyDescent="0.2">
      <c r="A461" s="275" t="s">
        <v>254</v>
      </c>
      <c r="B461" s="239" t="s">
        <v>161</v>
      </c>
      <c r="C461" s="252" t="s">
        <v>233</v>
      </c>
      <c r="D461" s="222" t="s">
        <v>260</v>
      </c>
      <c r="E461" s="255">
        <v>20000010000</v>
      </c>
      <c r="F461" s="222" t="s">
        <v>27</v>
      </c>
      <c r="G461" s="256" t="s">
        <v>235</v>
      </c>
      <c r="H461" s="257">
        <v>41000000</v>
      </c>
      <c r="I461" s="241">
        <v>90000000</v>
      </c>
      <c r="J461" s="234">
        <v>0</v>
      </c>
    </row>
    <row r="462" spans="1:10" x14ac:dyDescent="0.2">
      <c r="A462" s="275" t="s">
        <v>254</v>
      </c>
      <c r="B462" s="258" t="s">
        <v>326</v>
      </c>
      <c r="C462" s="252" t="s">
        <v>327</v>
      </c>
      <c r="D462" s="222" t="s">
        <v>260</v>
      </c>
      <c r="E462" s="255">
        <v>20000010000</v>
      </c>
      <c r="F462" s="222" t="s">
        <v>27</v>
      </c>
      <c r="G462" s="256" t="s">
        <v>235</v>
      </c>
      <c r="H462" s="257">
        <v>15000000</v>
      </c>
      <c r="I462" s="241">
        <v>85000000</v>
      </c>
      <c r="J462" s="234">
        <v>25000000</v>
      </c>
    </row>
    <row r="463" spans="1:10" x14ac:dyDescent="0.2">
      <c r="A463" s="275" t="s">
        <v>254</v>
      </c>
      <c r="B463" s="258" t="s">
        <v>214</v>
      </c>
      <c r="C463" s="252" t="s">
        <v>449</v>
      </c>
      <c r="D463" s="222" t="s">
        <v>260</v>
      </c>
      <c r="E463" s="255">
        <v>20000010000</v>
      </c>
      <c r="F463" s="222" t="s">
        <v>27</v>
      </c>
      <c r="G463" s="256" t="s">
        <v>235</v>
      </c>
      <c r="H463" s="257">
        <v>5000000</v>
      </c>
      <c r="I463" s="241">
        <v>0</v>
      </c>
    </row>
    <row r="464" spans="1:10" x14ac:dyDescent="0.2">
      <c r="A464" s="275" t="s">
        <v>254</v>
      </c>
      <c r="B464" s="258" t="s">
        <v>1061</v>
      </c>
      <c r="C464" s="252" t="s">
        <v>755</v>
      </c>
      <c r="D464" s="222" t="s">
        <v>260</v>
      </c>
      <c r="E464" s="255">
        <v>20000010000</v>
      </c>
      <c r="F464" s="222" t="s">
        <v>27</v>
      </c>
      <c r="G464" s="256" t="s">
        <v>235</v>
      </c>
      <c r="H464" s="257">
        <v>10000000</v>
      </c>
      <c r="I464" s="241">
        <v>0</v>
      </c>
    </row>
    <row r="465" spans="1:10" x14ac:dyDescent="0.2">
      <c r="A465" s="275" t="s">
        <v>254</v>
      </c>
      <c r="B465" s="258" t="s">
        <v>448</v>
      </c>
      <c r="C465" s="252" t="s">
        <v>428</v>
      </c>
      <c r="D465" s="222" t="s">
        <v>260</v>
      </c>
      <c r="E465" s="255">
        <v>20000010000</v>
      </c>
      <c r="F465" s="222" t="s">
        <v>27</v>
      </c>
      <c r="G465" s="256" t="s">
        <v>235</v>
      </c>
      <c r="H465" s="257">
        <v>5000000</v>
      </c>
      <c r="I465" s="241">
        <v>0</v>
      </c>
    </row>
    <row r="466" spans="1:10" x14ac:dyDescent="0.2">
      <c r="A466" s="275" t="s">
        <v>254</v>
      </c>
      <c r="B466" s="258" t="s">
        <v>748</v>
      </c>
      <c r="C466" s="252" t="s">
        <v>758</v>
      </c>
      <c r="D466" s="222" t="s">
        <v>260</v>
      </c>
      <c r="E466" s="255">
        <v>20000010000</v>
      </c>
      <c r="F466" s="222" t="s">
        <v>27</v>
      </c>
      <c r="G466" s="256" t="s">
        <v>235</v>
      </c>
      <c r="H466" s="257">
        <v>7000000</v>
      </c>
      <c r="I466" s="241">
        <v>0</v>
      </c>
    </row>
    <row r="467" spans="1:10" x14ac:dyDescent="0.2">
      <c r="A467" s="275" t="s">
        <v>254</v>
      </c>
      <c r="B467" s="258" t="s">
        <v>525</v>
      </c>
      <c r="C467" s="252" t="s">
        <v>1083</v>
      </c>
      <c r="D467" s="222" t="s">
        <v>260</v>
      </c>
      <c r="E467" s="255">
        <v>20000010000</v>
      </c>
      <c r="F467" s="222" t="s">
        <v>27</v>
      </c>
      <c r="G467" s="256" t="s">
        <v>235</v>
      </c>
      <c r="H467" s="257">
        <v>10000000</v>
      </c>
      <c r="I467" s="241">
        <v>0</v>
      </c>
    </row>
    <row r="468" spans="1:10" x14ac:dyDescent="0.2">
      <c r="A468" s="275" t="s">
        <v>254</v>
      </c>
      <c r="B468" s="258" t="s">
        <v>757</v>
      </c>
      <c r="C468" s="252" t="s">
        <v>759</v>
      </c>
      <c r="D468" s="222" t="s">
        <v>260</v>
      </c>
      <c r="E468" s="255">
        <v>20000010000</v>
      </c>
      <c r="F468" s="222" t="s">
        <v>27</v>
      </c>
      <c r="G468" s="256" t="s">
        <v>235</v>
      </c>
      <c r="H468" s="257">
        <v>5000000</v>
      </c>
      <c r="I468" s="241">
        <v>0</v>
      </c>
    </row>
    <row r="469" spans="1:10" x14ac:dyDescent="0.2">
      <c r="A469" s="275" t="s">
        <v>254</v>
      </c>
      <c r="B469" s="258" t="s">
        <v>350</v>
      </c>
      <c r="C469" s="252" t="s">
        <v>743</v>
      </c>
      <c r="D469" s="222" t="s">
        <v>260</v>
      </c>
      <c r="E469" s="255">
        <v>20000010000</v>
      </c>
      <c r="F469" s="222" t="s">
        <v>27</v>
      </c>
      <c r="G469" s="256" t="s">
        <v>235</v>
      </c>
      <c r="H469" s="257">
        <v>5000000</v>
      </c>
      <c r="I469" s="241">
        <v>4000000</v>
      </c>
      <c r="J469" s="234">
        <v>0</v>
      </c>
    </row>
    <row r="470" spans="1:10" x14ac:dyDescent="0.2">
      <c r="A470" s="275" t="s">
        <v>254</v>
      </c>
      <c r="B470" s="258" t="s">
        <v>460</v>
      </c>
      <c r="C470" s="252" t="s">
        <v>517</v>
      </c>
      <c r="D470" s="222" t="s">
        <v>260</v>
      </c>
      <c r="E470" s="255">
        <v>20000010000</v>
      </c>
      <c r="F470" s="222" t="s">
        <v>27</v>
      </c>
      <c r="G470" s="256" t="s">
        <v>235</v>
      </c>
      <c r="H470" s="257">
        <v>5000000</v>
      </c>
      <c r="I470" s="241">
        <v>0</v>
      </c>
      <c r="J470" s="234">
        <v>0</v>
      </c>
    </row>
    <row r="471" spans="1:10" x14ac:dyDescent="0.2">
      <c r="A471" s="275" t="s">
        <v>254</v>
      </c>
      <c r="B471" s="258" t="s">
        <v>756</v>
      </c>
      <c r="C471" s="252" t="s">
        <v>690</v>
      </c>
      <c r="D471" s="222" t="s">
        <v>260</v>
      </c>
      <c r="E471" s="255">
        <v>20000010000</v>
      </c>
      <c r="F471" s="222" t="s">
        <v>27</v>
      </c>
      <c r="G471" s="256" t="s">
        <v>235</v>
      </c>
      <c r="H471" s="257">
        <v>3000000</v>
      </c>
      <c r="I471" s="241">
        <v>0</v>
      </c>
    </row>
    <row r="472" spans="1:10" x14ac:dyDescent="0.2">
      <c r="A472" s="275" t="s">
        <v>254</v>
      </c>
      <c r="B472" s="258" t="s">
        <v>239</v>
      </c>
      <c r="C472" s="252" t="s">
        <v>485</v>
      </c>
      <c r="D472" s="222" t="s">
        <v>260</v>
      </c>
      <c r="E472" s="255">
        <v>20000010000</v>
      </c>
      <c r="F472" s="222" t="s">
        <v>27</v>
      </c>
      <c r="G472" s="256" t="s">
        <v>235</v>
      </c>
      <c r="H472" s="257">
        <v>5000000</v>
      </c>
      <c r="I472" s="241">
        <v>15000000</v>
      </c>
      <c r="J472" s="234">
        <v>0</v>
      </c>
    </row>
    <row r="473" spans="1:10" x14ac:dyDescent="0.2">
      <c r="A473" s="275" t="s">
        <v>254</v>
      </c>
      <c r="B473" s="258" t="s">
        <v>365</v>
      </c>
      <c r="C473" s="252" t="s">
        <v>495</v>
      </c>
      <c r="D473" s="222" t="s">
        <v>260</v>
      </c>
      <c r="E473" s="255">
        <v>20000010000</v>
      </c>
      <c r="F473" s="222" t="s">
        <v>27</v>
      </c>
      <c r="G473" s="256" t="s">
        <v>235</v>
      </c>
      <c r="H473" s="257">
        <v>3000000</v>
      </c>
      <c r="I473" s="241">
        <v>0</v>
      </c>
      <c r="J473" s="234">
        <v>0</v>
      </c>
    </row>
    <row r="474" spans="1:10" x14ac:dyDescent="0.2">
      <c r="A474" s="275" t="s">
        <v>254</v>
      </c>
      <c r="B474" s="258" t="s">
        <v>243</v>
      </c>
      <c r="C474" s="252" t="s">
        <v>687</v>
      </c>
      <c r="D474" s="222" t="s">
        <v>260</v>
      </c>
      <c r="E474" s="255">
        <v>20000010000</v>
      </c>
      <c r="F474" s="222" t="s">
        <v>27</v>
      </c>
      <c r="G474" s="256" t="s">
        <v>235</v>
      </c>
      <c r="H474" s="257">
        <v>30000000</v>
      </c>
      <c r="I474" s="241">
        <v>30000000</v>
      </c>
      <c r="J474" s="234">
        <v>0</v>
      </c>
    </row>
    <row r="475" spans="1:10" x14ac:dyDescent="0.2">
      <c r="A475" s="275" t="s">
        <v>254</v>
      </c>
      <c r="B475" s="258" t="s">
        <v>158</v>
      </c>
      <c r="C475" s="252" t="s">
        <v>366</v>
      </c>
      <c r="D475" s="222" t="s">
        <v>260</v>
      </c>
      <c r="E475" s="255">
        <v>20000010000</v>
      </c>
      <c r="F475" s="222" t="s">
        <v>27</v>
      </c>
      <c r="G475" s="256" t="s">
        <v>235</v>
      </c>
      <c r="H475" s="257">
        <v>3000000</v>
      </c>
      <c r="I475" s="241">
        <v>0</v>
      </c>
      <c r="J475" s="234">
        <v>0</v>
      </c>
    </row>
    <row r="476" spans="1:10" x14ac:dyDescent="0.2">
      <c r="A476" s="275" t="s">
        <v>254</v>
      </c>
      <c r="B476" s="258" t="s">
        <v>247</v>
      </c>
      <c r="C476" s="252" t="s">
        <v>515</v>
      </c>
      <c r="D476" s="222" t="s">
        <v>260</v>
      </c>
      <c r="E476" s="255">
        <v>20000010000</v>
      </c>
      <c r="F476" s="222" t="s">
        <v>27</v>
      </c>
      <c r="G476" s="256" t="s">
        <v>235</v>
      </c>
      <c r="H476" s="257">
        <v>1000000</v>
      </c>
      <c r="I476" s="241">
        <v>8000000</v>
      </c>
      <c r="J476" s="234">
        <v>0</v>
      </c>
    </row>
    <row r="477" spans="1:10" x14ac:dyDescent="0.2">
      <c r="A477" s="275" t="s">
        <v>254</v>
      </c>
      <c r="B477" s="258" t="s">
        <v>357</v>
      </c>
      <c r="C477" s="252" t="s">
        <v>764</v>
      </c>
      <c r="D477" s="222" t="s">
        <v>260</v>
      </c>
      <c r="E477" s="255">
        <v>20000010000</v>
      </c>
      <c r="F477" s="222" t="s">
        <v>27</v>
      </c>
      <c r="G477" s="256" t="s">
        <v>235</v>
      </c>
      <c r="H477" s="257">
        <v>2000000</v>
      </c>
      <c r="I477" s="241">
        <v>0</v>
      </c>
      <c r="J477" s="234">
        <v>0</v>
      </c>
    </row>
    <row r="478" spans="1:10" x14ac:dyDescent="0.2">
      <c r="A478" s="275" t="s">
        <v>254</v>
      </c>
      <c r="B478" s="239" t="s">
        <v>248</v>
      </c>
      <c r="C478" s="273" t="s">
        <v>779</v>
      </c>
      <c r="D478" s="222" t="s">
        <v>260</v>
      </c>
      <c r="E478" s="255">
        <v>20000010000</v>
      </c>
      <c r="F478" s="222" t="s">
        <v>27</v>
      </c>
      <c r="G478" s="256" t="s">
        <v>235</v>
      </c>
      <c r="H478" s="257">
        <v>3000000</v>
      </c>
      <c r="I478" s="241">
        <v>2000000</v>
      </c>
      <c r="J478" s="234">
        <v>0</v>
      </c>
    </row>
    <row r="479" spans="1:10" x14ac:dyDescent="0.2">
      <c r="A479" s="275" t="s">
        <v>254</v>
      </c>
      <c r="B479" s="239" t="s">
        <v>206</v>
      </c>
      <c r="C479" s="252" t="s">
        <v>219</v>
      </c>
      <c r="D479" s="222" t="s">
        <v>260</v>
      </c>
      <c r="E479" s="255">
        <v>20000010000</v>
      </c>
      <c r="F479" s="222" t="s">
        <v>27</v>
      </c>
      <c r="G479" s="256" t="s">
        <v>235</v>
      </c>
      <c r="H479" s="257">
        <v>5000000</v>
      </c>
      <c r="I479" s="241">
        <v>1000000</v>
      </c>
      <c r="J479" s="234">
        <v>0</v>
      </c>
    </row>
    <row r="480" spans="1:10" x14ac:dyDescent="0.2">
      <c r="A480" s="275" t="s">
        <v>254</v>
      </c>
      <c r="B480" s="258" t="s">
        <v>207</v>
      </c>
      <c r="C480" s="252" t="s">
        <v>220</v>
      </c>
      <c r="D480" s="222" t="s">
        <v>260</v>
      </c>
      <c r="E480" s="255">
        <v>20000010000</v>
      </c>
      <c r="F480" s="222" t="s">
        <v>27</v>
      </c>
      <c r="G480" s="256" t="s">
        <v>235</v>
      </c>
      <c r="H480" s="257">
        <v>4000000</v>
      </c>
      <c r="I480" s="241">
        <v>0</v>
      </c>
      <c r="J480" s="234">
        <v>0</v>
      </c>
    </row>
    <row r="481" spans="1:11" x14ac:dyDescent="0.2">
      <c r="A481" s="275" t="s">
        <v>254</v>
      </c>
      <c r="B481" s="258" t="s">
        <v>208</v>
      </c>
      <c r="C481" s="252" t="s">
        <v>751</v>
      </c>
      <c r="D481" s="222" t="s">
        <v>260</v>
      </c>
      <c r="E481" s="255">
        <v>20000010000</v>
      </c>
      <c r="F481" s="222" t="s">
        <v>27</v>
      </c>
      <c r="G481" s="256" t="s">
        <v>235</v>
      </c>
      <c r="H481" s="257">
        <v>6000000</v>
      </c>
      <c r="I481" s="241">
        <v>0</v>
      </c>
      <c r="J481" s="234">
        <v>0</v>
      </c>
    </row>
    <row r="482" spans="1:11" x14ac:dyDescent="0.2">
      <c r="A482" s="275" t="s">
        <v>254</v>
      </c>
      <c r="B482" s="258" t="s">
        <v>209</v>
      </c>
      <c r="C482" s="252" t="s">
        <v>359</v>
      </c>
      <c r="D482" s="222" t="s">
        <v>260</v>
      </c>
      <c r="E482" s="255">
        <v>20000010000</v>
      </c>
      <c r="F482" s="222" t="s">
        <v>27</v>
      </c>
      <c r="G482" s="256" t="s">
        <v>235</v>
      </c>
      <c r="H482" s="257">
        <v>2000000</v>
      </c>
      <c r="I482" s="241">
        <v>0</v>
      </c>
      <c r="J482" s="234">
        <v>0</v>
      </c>
    </row>
    <row r="483" spans="1:11" x14ac:dyDescent="0.2">
      <c r="A483" s="275" t="s">
        <v>254</v>
      </c>
      <c r="B483" s="258" t="s">
        <v>228</v>
      </c>
      <c r="C483" s="252" t="s">
        <v>498</v>
      </c>
      <c r="D483" s="222" t="s">
        <v>260</v>
      </c>
      <c r="E483" s="255">
        <v>20000010000</v>
      </c>
      <c r="F483" s="222" t="s">
        <v>27</v>
      </c>
      <c r="G483" s="256" t="s">
        <v>235</v>
      </c>
      <c r="H483" s="257">
        <v>4000000</v>
      </c>
      <c r="I483" s="241">
        <v>0</v>
      </c>
      <c r="J483" s="234">
        <v>0</v>
      </c>
    </row>
    <row r="484" spans="1:11" x14ac:dyDescent="0.2">
      <c r="A484" s="275" t="s">
        <v>254</v>
      </c>
      <c r="B484" s="258" t="s">
        <v>452</v>
      </c>
      <c r="C484" s="252" t="s">
        <v>355</v>
      </c>
      <c r="D484" s="222" t="s">
        <v>260</v>
      </c>
      <c r="E484" s="255">
        <v>20000010000</v>
      </c>
      <c r="F484" s="222" t="s">
        <v>27</v>
      </c>
      <c r="G484" s="256" t="s">
        <v>235</v>
      </c>
      <c r="H484" s="257">
        <v>5000000</v>
      </c>
      <c r="J484" s="234">
        <v>0</v>
      </c>
    </row>
    <row r="485" spans="1:11" x14ac:dyDescent="0.2">
      <c r="A485" s="275" t="s">
        <v>254</v>
      </c>
      <c r="B485" s="258" t="s">
        <v>503</v>
      </c>
      <c r="C485" s="252" t="s">
        <v>230</v>
      </c>
      <c r="D485" s="222" t="s">
        <v>260</v>
      </c>
      <c r="E485" s="255">
        <v>20000010000</v>
      </c>
      <c r="F485" s="222" t="s">
        <v>27</v>
      </c>
      <c r="G485" s="256" t="s">
        <v>235</v>
      </c>
      <c r="H485" s="257">
        <v>2000000</v>
      </c>
      <c r="I485" s="241">
        <v>25000000</v>
      </c>
      <c r="J485" s="234">
        <v>20000000</v>
      </c>
    </row>
    <row r="486" spans="1:11" x14ac:dyDescent="0.2">
      <c r="A486" s="275" t="s">
        <v>254</v>
      </c>
      <c r="B486" s="258" t="s">
        <v>467</v>
      </c>
      <c r="C486" s="252" t="s">
        <v>163</v>
      </c>
      <c r="D486" s="222" t="s">
        <v>260</v>
      </c>
      <c r="E486" s="255">
        <v>20000010000</v>
      </c>
      <c r="F486" s="222" t="s">
        <v>27</v>
      </c>
      <c r="G486" s="256" t="s">
        <v>235</v>
      </c>
      <c r="H486" s="257">
        <v>4000000</v>
      </c>
      <c r="I486" s="241">
        <v>4000000</v>
      </c>
      <c r="J486" s="234">
        <v>0</v>
      </c>
    </row>
    <row r="487" spans="1:11" x14ac:dyDescent="0.2">
      <c r="A487" s="275" t="s">
        <v>254</v>
      </c>
      <c r="C487" s="260" t="s">
        <v>26</v>
      </c>
      <c r="H487" s="261">
        <v>320000000</v>
      </c>
      <c r="I487" s="262">
        <v>369000000</v>
      </c>
      <c r="J487" s="263">
        <v>150000000</v>
      </c>
    </row>
    <row r="488" spans="1:11" x14ac:dyDescent="0.25">
      <c r="A488" s="266" t="s">
        <v>296</v>
      </c>
      <c r="C488" s="264" t="s">
        <v>295</v>
      </c>
    </row>
    <row r="489" spans="1:11" x14ac:dyDescent="0.25">
      <c r="A489" s="266" t="s">
        <v>296</v>
      </c>
      <c r="B489" s="239" t="s">
        <v>253</v>
      </c>
      <c r="C489" s="252" t="s">
        <v>238</v>
      </c>
      <c r="D489" s="222" t="s">
        <v>29</v>
      </c>
      <c r="E489" s="255">
        <v>80000010000</v>
      </c>
      <c r="F489" s="222" t="s">
        <v>316</v>
      </c>
      <c r="G489" s="256" t="s">
        <v>235</v>
      </c>
      <c r="H489" s="257">
        <v>10000000</v>
      </c>
      <c r="I489" s="241">
        <v>2000000</v>
      </c>
      <c r="J489" s="234">
        <v>0</v>
      </c>
    </row>
    <row r="490" spans="1:11" x14ac:dyDescent="0.25">
      <c r="A490" s="266" t="s">
        <v>296</v>
      </c>
      <c r="B490" s="239" t="s">
        <v>161</v>
      </c>
      <c r="C490" s="252" t="s">
        <v>233</v>
      </c>
      <c r="D490" s="222" t="s">
        <v>29</v>
      </c>
      <c r="E490" s="255">
        <v>80000010000</v>
      </c>
      <c r="F490" s="222" t="s">
        <v>316</v>
      </c>
      <c r="G490" s="256" t="s">
        <v>235</v>
      </c>
      <c r="H490" s="257">
        <v>55000000</v>
      </c>
      <c r="I490" s="241">
        <v>5000000</v>
      </c>
      <c r="J490" s="234">
        <v>0</v>
      </c>
      <c r="K490" s="234" t="s">
        <v>1364</v>
      </c>
    </row>
    <row r="491" spans="1:11" x14ac:dyDescent="0.25">
      <c r="A491" s="266" t="s">
        <v>296</v>
      </c>
      <c r="B491" s="258" t="s">
        <v>429</v>
      </c>
      <c r="C491" s="252" t="s">
        <v>477</v>
      </c>
      <c r="D491" s="222" t="s">
        <v>29</v>
      </c>
      <c r="E491" s="255">
        <v>80000010000</v>
      </c>
      <c r="F491" s="222" t="s">
        <v>316</v>
      </c>
      <c r="G491" s="256" t="s">
        <v>235</v>
      </c>
      <c r="H491" s="257">
        <v>30000000</v>
      </c>
      <c r="I491" s="241">
        <v>10000000</v>
      </c>
      <c r="J491" s="234">
        <v>0</v>
      </c>
    </row>
    <row r="492" spans="1:11" x14ac:dyDescent="0.25">
      <c r="A492" s="266" t="s">
        <v>296</v>
      </c>
      <c r="B492" s="258" t="s">
        <v>475</v>
      </c>
      <c r="C492" s="252" t="s">
        <v>516</v>
      </c>
      <c r="D492" s="222" t="s">
        <v>29</v>
      </c>
      <c r="E492" s="255">
        <v>80000010000</v>
      </c>
      <c r="F492" s="265" t="s">
        <v>354</v>
      </c>
      <c r="G492" s="256" t="s">
        <v>235</v>
      </c>
      <c r="H492" s="257">
        <v>30000000</v>
      </c>
      <c r="I492" s="241">
        <v>13000000</v>
      </c>
      <c r="J492" s="234">
        <v>0</v>
      </c>
      <c r="K492" s="234" t="s">
        <v>1367</v>
      </c>
    </row>
    <row r="493" spans="1:11" x14ac:dyDescent="0.25">
      <c r="A493" s="266" t="s">
        <v>296</v>
      </c>
      <c r="B493" s="258" t="s">
        <v>211</v>
      </c>
      <c r="C493" s="252" t="s">
        <v>977</v>
      </c>
      <c r="D493" s="222" t="s">
        <v>29</v>
      </c>
      <c r="E493" s="255">
        <v>80000010000</v>
      </c>
      <c r="F493" s="222" t="s">
        <v>316</v>
      </c>
      <c r="G493" s="256" t="s">
        <v>235</v>
      </c>
      <c r="H493" s="257">
        <v>45000000</v>
      </c>
      <c r="I493" s="241">
        <v>33000000</v>
      </c>
      <c r="J493" s="234">
        <v>0</v>
      </c>
    </row>
    <row r="494" spans="1:11" x14ac:dyDescent="0.25">
      <c r="A494" s="266" t="s">
        <v>296</v>
      </c>
      <c r="B494" s="258" t="s">
        <v>247</v>
      </c>
      <c r="C494" s="252" t="s">
        <v>515</v>
      </c>
      <c r="D494" s="222" t="s">
        <v>29</v>
      </c>
      <c r="E494" s="255">
        <v>80000010000</v>
      </c>
      <c r="F494" s="222" t="s">
        <v>316</v>
      </c>
      <c r="G494" s="256" t="s">
        <v>235</v>
      </c>
      <c r="H494" s="257">
        <v>3000000</v>
      </c>
      <c r="I494" s="241">
        <v>2000000</v>
      </c>
    </row>
    <row r="495" spans="1:11" x14ac:dyDescent="0.25">
      <c r="A495" s="266" t="s">
        <v>296</v>
      </c>
      <c r="B495" s="239" t="s">
        <v>206</v>
      </c>
      <c r="C495" s="252" t="s">
        <v>219</v>
      </c>
      <c r="D495" s="222" t="s">
        <v>29</v>
      </c>
      <c r="E495" s="255">
        <v>80000010000</v>
      </c>
      <c r="F495" s="265" t="s">
        <v>354</v>
      </c>
      <c r="G495" s="256" t="s">
        <v>235</v>
      </c>
      <c r="H495" s="257">
        <v>10000000</v>
      </c>
      <c r="I495" s="241">
        <v>7000000</v>
      </c>
      <c r="J495" s="234">
        <v>0</v>
      </c>
    </row>
    <row r="496" spans="1:11" x14ac:dyDescent="0.25">
      <c r="A496" s="266" t="s">
        <v>296</v>
      </c>
      <c r="B496" s="258" t="s">
        <v>469</v>
      </c>
      <c r="C496" s="252" t="s">
        <v>162</v>
      </c>
      <c r="D496" s="222" t="s">
        <v>29</v>
      </c>
      <c r="E496" s="255">
        <v>80000010000</v>
      </c>
      <c r="F496" s="222" t="s">
        <v>316</v>
      </c>
      <c r="G496" s="256" t="s">
        <v>235</v>
      </c>
      <c r="H496" s="257">
        <v>0</v>
      </c>
      <c r="I496" s="241">
        <v>10000000</v>
      </c>
      <c r="J496" s="234">
        <v>0</v>
      </c>
    </row>
    <row r="497" spans="1:10" x14ac:dyDescent="0.25">
      <c r="A497" s="266" t="s">
        <v>296</v>
      </c>
      <c r="B497" s="258" t="s">
        <v>474</v>
      </c>
      <c r="C497" s="252" t="s">
        <v>164</v>
      </c>
      <c r="D497" s="222" t="s">
        <v>29</v>
      </c>
      <c r="E497" s="255">
        <v>80000010000</v>
      </c>
      <c r="F497" s="222" t="s">
        <v>316</v>
      </c>
      <c r="G497" s="256" t="s">
        <v>235</v>
      </c>
      <c r="H497" s="257">
        <v>7000000</v>
      </c>
      <c r="I497" s="241">
        <v>8000000</v>
      </c>
      <c r="J497" s="234">
        <v>0</v>
      </c>
    </row>
    <row r="498" spans="1:10" x14ac:dyDescent="0.25">
      <c r="A498" s="266" t="s">
        <v>296</v>
      </c>
      <c r="C498" s="260" t="s">
        <v>26</v>
      </c>
      <c r="H498" s="261">
        <v>190000000</v>
      </c>
      <c r="I498" s="262">
        <v>90000000</v>
      </c>
      <c r="J498" s="263">
        <v>0</v>
      </c>
    </row>
    <row r="499" spans="1:10" x14ac:dyDescent="0.25">
      <c r="A499" s="266" t="s">
        <v>291</v>
      </c>
      <c r="C499" s="264" t="s">
        <v>292</v>
      </c>
    </row>
    <row r="500" spans="1:10" x14ac:dyDescent="0.25">
      <c r="A500" s="266" t="s">
        <v>291</v>
      </c>
      <c r="B500" s="239" t="s">
        <v>253</v>
      </c>
      <c r="C500" s="252" t="s">
        <v>238</v>
      </c>
      <c r="D500" s="222" t="s">
        <v>370</v>
      </c>
      <c r="E500" s="255">
        <v>70000010000</v>
      </c>
      <c r="F500" s="222" t="s">
        <v>27</v>
      </c>
      <c r="G500" s="256" t="s">
        <v>235</v>
      </c>
      <c r="H500" s="257">
        <v>7000000</v>
      </c>
      <c r="I500" s="241">
        <v>8000000</v>
      </c>
      <c r="J500" s="234">
        <v>0</v>
      </c>
    </row>
    <row r="501" spans="1:10" x14ac:dyDescent="0.25">
      <c r="A501" s="266" t="s">
        <v>291</v>
      </c>
      <c r="B501" s="239" t="s">
        <v>161</v>
      </c>
      <c r="C501" s="252" t="s">
        <v>233</v>
      </c>
      <c r="D501" s="222" t="s">
        <v>370</v>
      </c>
      <c r="E501" s="255">
        <v>70000010000</v>
      </c>
      <c r="F501" s="222" t="s">
        <v>27</v>
      </c>
      <c r="G501" s="256" t="s">
        <v>235</v>
      </c>
      <c r="H501" s="257">
        <v>20000000</v>
      </c>
      <c r="I501" s="241">
        <v>20000000</v>
      </c>
      <c r="J501" s="234">
        <v>0</v>
      </c>
    </row>
    <row r="502" spans="1:10" x14ac:dyDescent="0.25">
      <c r="A502" s="266" t="s">
        <v>291</v>
      </c>
      <c r="B502" s="239" t="s">
        <v>371</v>
      </c>
      <c r="C502" s="252" t="s">
        <v>732</v>
      </c>
      <c r="D502" s="222" t="s">
        <v>370</v>
      </c>
      <c r="E502" s="255">
        <v>70000010000</v>
      </c>
      <c r="F502" s="222" t="s">
        <v>27</v>
      </c>
      <c r="G502" s="256" t="s">
        <v>235</v>
      </c>
      <c r="H502" s="257">
        <v>0</v>
      </c>
      <c r="I502" s="241">
        <v>5000000</v>
      </c>
      <c r="J502" s="234">
        <v>0</v>
      </c>
    </row>
    <row r="503" spans="1:10" x14ac:dyDescent="0.25">
      <c r="A503" s="266" t="s">
        <v>291</v>
      </c>
      <c r="B503" s="258" t="s">
        <v>239</v>
      </c>
      <c r="C503" s="252" t="s">
        <v>485</v>
      </c>
      <c r="D503" s="222" t="s">
        <v>370</v>
      </c>
      <c r="E503" s="255">
        <v>70000010000</v>
      </c>
      <c r="F503" s="222" t="s">
        <v>27</v>
      </c>
      <c r="G503" s="256" t="s">
        <v>235</v>
      </c>
      <c r="H503" s="257">
        <v>1000000</v>
      </c>
      <c r="I503" s="241">
        <v>500000</v>
      </c>
      <c r="J503" s="234">
        <v>0</v>
      </c>
    </row>
    <row r="504" spans="1:10" x14ac:dyDescent="0.25">
      <c r="A504" s="266" t="s">
        <v>291</v>
      </c>
      <c r="B504" s="258" t="s">
        <v>158</v>
      </c>
      <c r="C504" s="252" t="s">
        <v>366</v>
      </c>
      <c r="D504" s="222" t="s">
        <v>370</v>
      </c>
      <c r="E504" s="255">
        <v>70000010000</v>
      </c>
      <c r="F504" s="222" t="s">
        <v>27</v>
      </c>
      <c r="G504" s="256" t="s">
        <v>235</v>
      </c>
      <c r="H504" s="257">
        <v>2000000</v>
      </c>
      <c r="I504" s="241">
        <v>1500000</v>
      </c>
      <c r="J504" s="234">
        <v>0</v>
      </c>
    </row>
    <row r="505" spans="1:10" x14ac:dyDescent="0.25">
      <c r="A505" s="266" t="s">
        <v>291</v>
      </c>
      <c r="B505" s="258" t="s">
        <v>247</v>
      </c>
      <c r="C505" s="252" t="s">
        <v>515</v>
      </c>
      <c r="D505" s="222" t="s">
        <v>370</v>
      </c>
      <c r="E505" s="255">
        <v>70000010000</v>
      </c>
      <c r="F505" s="222" t="s">
        <v>27</v>
      </c>
      <c r="G505" s="256" t="s">
        <v>235</v>
      </c>
      <c r="H505" s="257">
        <v>500000</v>
      </c>
      <c r="I505" s="241">
        <v>500000</v>
      </c>
      <c r="J505" s="234">
        <v>0</v>
      </c>
    </row>
    <row r="506" spans="1:10" x14ac:dyDescent="0.25">
      <c r="A506" s="266" t="s">
        <v>291</v>
      </c>
      <c r="B506" s="239" t="s">
        <v>357</v>
      </c>
      <c r="C506" s="252" t="s">
        <v>764</v>
      </c>
      <c r="D506" s="222" t="s">
        <v>370</v>
      </c>
      <c r="E506" s="255">
        <v>70000010000</v>
      </c>
      <c r="F506" s="222" t="s">
        <v>27</v>
      </c>
      <c r="G506" s="256" t="s">
        <v>235</v>
      </c>
      <c r="H506" s="257">
        <v>500000</v>
      </c>
      <c r="I506" s="241">
        <v>500000</v>
      </c>
      <c r="J506" s="234">
        <v>0</v>
      </c>
    </row>
    <row r="507" spans="1:10" x14ac:dyDescent="0.25">
      <c r="A507" s="266" t="s">
        <v>291</v>
      </c>
      <c r="B507" s="239" t="s">
        <v>248</v>
      </c>
      <c r="C507" s="273" t="s">
        <v>779</v>
      </c>
      <c r="D507" s="222" t="s">
        <v>370</v>
      </c>
      <c r="E507" s="255">
        <v>70000010000</v>
      </c>
      <c r="F507" s="222" t="s">
        <v>27</v>
      </c>
      <c r="G507" s="256" t="s">
        <v>235</v>
      </c>
      <c r="H507" s="257">
        <v>1000000</v>
      </c>
      <c r="I507" s="241">
        <v>1000000</v>
      </c>
      <c r="J507" s="234">
        <v>0</v>
      </c>
    </row>
    <row r="508" spans="1:10" x14ac:dyDescent="0.25">
      <c r="A508" s="266" t="s">
        <v>291</v>
      </c>
      <c r="B508" s="239" t="s">
        <v>206</v>
      </c>
      <c r="C508" s="252" t="s">
        <v>219</v>
      </c>
      <c r="D508" s="222" t="s">
        <v>370</v>
      </c>
      <c r="E508" s="255">
        <v>70000010000</v>
      </c>
      <c r="F508" s="222" t="s">
        <v>27</v>
      </c>
      <c r="G508" s="256" t="s">
        <v>235</v>
      </c>
      <c r="H508" s="257">
        <v>2500000</v>
      </c>
      <c r="I508" s="241">
        <v>1500000</v>
      </c>
      <c r="J508" s="234">
        <v>0</v>
      </c>
    </row>
    <row r="509" spans="1:10" x14ac:dyDescent="0.25">
      <c r="A509" s="266" t="s">
        <v>291</v>
      </c>
      <c r="B509" s="239" t="s">
        <v>207</v>
      </c>
      <c r="C509" s="252" t="s">
        <v>220</v>
      </c>
      <c r="D509" s="222" t="s">
        <v>370</v>
      </c>
      <c r="E509" s="255">
        <v>70000010000</v>
      </c>
      <c r="F509" s="222" t="s">
        <v>27</v>
      </c>
      <c r="G509" s="256" t="s">
        <v>235</v>
      </c>
      <c r="H509" s="257">
        <v>500000</v>
      </c>
      <c r="I509" s="241">
        <v>500000</v>
      </c>
      <c r="J509" s="234">
        <v>0</v>
      </c>
    </row>
    <row r="510" spans="1:10" x14ac:dyDescent="0.25">
      <c r="A510" s="266" t="s">
        <v>291</v>
      </c>
      <c r="B510" s="258" t="s">
        <v>467</v>
      </c>
      <c r="C510" s="252" t="s">
        <v>163</v>
      </c>
      <c r="D510" s="222" t="s">
        <v>370</v>
      </c>
      <c r="E510" s="255">
        <v>70000010000</v>
      </c>
      <c r="F510" s="222" t="s">
        <v>27</v>
      </c>
      <c r="G510" s="256" t="s">
        <v>235</v>
      </c>
      <c r="H510" s="257">
        <v>3000000</v>
      </c>
      <c r="I510" s="241">
        <v>3000000</v>
      </c>
      <c r="J510" s="234">
        <v>0</v>
      </c>
    </row>
    <row r="511" spans="1:10" x14ac:dyDescent="0.25">
      <c r="A511" s="266" t="s">
        <v>291</v>
      </c>
      <c r="B511" s="258" t="s">
        <v>468</v>
      </c>
      <c r="C511" s="252" t="s">
        <v>466</v>
      </c>
      <c r="D511" s="222" t="s">
        <v>370</v>
      </c>
      <c r="E511" s="255">
        <v>70000010000</v>
      </c>
      <c r="F511" s="265" t="s">
        <v>27</v>
      </c>
      <c r="G511" s="256" t="s">
        <v>235</v>
      </c>
      <c r="H511" s="257">
        <v>20000000</v>
      </c>
      <c r="I511" s="241">
        <v>20000000</v>
      </c>
      <c r="J511" s="234">
        <v>340000</v>
      </c>
    </row>
    <row r="512" spans="1:10" x14ac:dyDescent="0.25">
      <c r="A512" s="266" t="s">
        <v>291</v>
      </c>
      <c r="B512" s="258" t="s">
        <v>474</v>
      </c>
      <c r="C512" s="252" t="s">
        <v>164</v>
      </c>
      <c r="D512" s="222" t="s">
        <v>370</v>
      </c>
      <c r="E512" s="255">
        <v>70000010000</v>
      </c>
      <c r="F512" s="222" t="s">
        <v>372</v>
      </c>
      <c r="G512" s="256" t="s">
        <v>235</v>
      </c>
      <c r="H512" s="257">
        <v>20000000</v>
      </c>
      <c r="I512" s="241">
        <v>47000000</v>
      </c>
      <c r="J512" s="234">
        <v>0</v>
      </c>
    </row>
    <row r="513" spans="1:11" x14ac:dyDescent="0.25">
      <c r="A513" s="266" t="s">
        <v>291</v>
      </c>
      <c r="B513" s="240"/>
      <c r="C513" s="260" t="s">
        <v>26</v>
      </c>
      <c r="D513" s="224"/>
      <c r="E513" s="269"/>
      <c r="F513" s="224"/>
      <c r="G513" s="270"/>
      <c r="H513" s="261">
        <v>78000000</v>
      </c>
      <c r="I513" s="262">
        <v>109000000</v>
      </c>
      <c r="J513" s="263">
        <v>340000</v>
      </c>
      <c r="K513" s="263"/>
    </row>
    <row r="514" spans="1:11" x14ac:dyDescent="0.25">
      <c r="A514" s="266" t="s">
        <v>70</v>
      </c>
      <c r="C514" s="264" t="s">
        <v>77</v>
      </c>
    </row>
    <row r="515" spans="1:11" x14ac:dyDescent="0.25">
      <c r="A515" s="266" t="s">
        <v>70</v>
      </c>
      <c r="B515" s="258" t="s">
        <v>325</v>
      </c>
      <c r="C515" s="252" t="s">
        <v>507</v>
      </c>
      <c r="D515" s="222" t="s">
        <v>76</v>
      </c>
      <c r="E515" s="255">
        <v>50000010000</v>
      </c>
      <c r="F515" s="265" t="s">
        <v>354</v>
      </c>
      <c r="G515" s="256" t="s">
        <v>235</v>
      </c>
      <c r="H515" s="257">
        <v>1200000000</v>
      </c>
      <c r="I515" s="241">
        <v>300000000</v>
      </c>
      <c r="J515" s="234">
        <v>0</v>
      </c>
      <c r="K515" s="234" t="s">
        <v>1035</v>
      </c>
    </row>
    <row r="516" spans="1:11" x14ac:dyDescent="0.25">
      <c r="A516" s="266" t="s">
        <v>70</v>
      </c>
      <c r="B516" s="258" t="s">
        <v>332</v>
      </c>
      <c r="C516" s="252" t="s">
        <v>333</v>
      </c>
      <c r="D516" s="222" t="s">
        <v>76</v>
      </c>
      <c r="E516" s="255">
        <v>50000010000</v>
      </c>
      <c r="F516" s="265" t="s">
        <v>354</v>
      </c>
      <c r="G516" s="256" t="s">
        <v>235</v>
      </c>
      <c r="H516" s="257">
        <v>1300000000</v>
      </c>
      <c r="I516" s="241">
        <v>1580000000</v>
      </c>
      <c r="J516" s="234">
        <v>1385636335</v>
      </c>
      <c r="K516" s="234" t="s">
        <v>1386</v>
      </c>
    </row>
    <row r="517" spans="1:11" x14ac:dyDescent="0.25">
      <c r="A517" s="266" t="s">
        <v>70</v>
      </c>
      <c r="B517" s="258" t="s">
        <v>475</v>
      </c>
      <c r="C517" s="252" t="s">
        <v>516</v>
      </c>
      <c r="D517" s="222" t="s">
        <v>76</v>
      </c>
      <c r="E517" s="255">
        <v>50000010000</v>
      </c>
      <c r="F517" s="265" t="s">
        <v>354</v>
      </c>
      <c r="G517" s="256" t="s">
        <v>235</v>
      </c>
      <c r="H517" s="257">
        <v>25000000</v>
      </c>
      <c r="I517" s="241">
        <v>10000000</v>
      </c>
      <c r="J517" s="234">
        <v>0</v>
      </c>
    </row>
    <row r="518" spans="1:11" x14ac:dyDescent="0.25">
      <c r="A518" s="266" t="s">
        <v>70</v>
      </c>
      <c r="B518" s="258" t="s">
        <v>211</v>
      </c>
      <c r="C518" s="252" t="s">
        <v>977</v>
      </c>
      <c r="D518" s="222" t="s">
        <v>76</v>
      </c>
      <c r="E518" s="255">
        <v>50000010000</v>
      </c>
      <c r="F518" s="265" t="s">
        <v>354</v>
      </c>
      <c r="G518" s="256" t="s">
        <v>235</v>
      </c>
      <c r="H518" s="257">
        <v>20000000</v>
      </c>
      <c r="I518" s="241">
        <v>15000000</v>
      </c>
      <c r="J518" s="234">
        <v>0</v>
      </c>
    </row>
    <row r="519" spans="1:11" x14ac:dyDescent="0.25">
      <c r="A519" s="266" t="s">
        <v>70</v>
      </c>
      <c r="B519" s="258" t="s">
        <v>240</v>
      </c>
      <c r="C519" s="252" t="s">
        <v>763</v>
      </c>
      <c r="D519" s="222" t="s">
        <v>76</v>
      </c>
      <c r="E519" s="255">
        <v>50000010000</v>
      </c>
      <c r="F519" s="265" t="s">
        <v>354</v>
      </c>
      <c r="G519" s="256" t="s">
        <v>235</v>
      </c>
      <c r="H519" s="257">
        <v>80000000</v>
      </c>
      <c r="I519" s="241">
        <v>50000000</v>
      </c>
      <c r="J519" s="234">
        <v>0</v>
      </c>
    </row>
    <row r="520" spans="1:11" x14ac:dyDescent="0.25">
      <c r="A520" s="266" t="s">
        <v>70</v>
      </c>
      <c r="B520" s="258" t="s">
        <v>250</v>
      </c>
      <c r="C520" s="252" t="s">
        <v>724</v>
      </c>
      <c r="D520" s="222" t="s">
        <v>76</v>
      </c>
      <c r="E520" s="255">
        <v>50000010000</v>
      </c>
      <c r="F520" s="265" t="s">
        <v>354</v>
      </c>
      <c r="G520" s="256" t="s">
        <v>235</v>
      </c>
      <c r="H520" s="257">
        <v>10000000</v>
      </c>
      <c r="I520" s="241">
        <v>20000000</v>
      </c>
      <c r="J520" s="234">
        <v>0</v>
      </c>
    </row>
    <row r="521" spans="1:11" x14ac:dyDescent="0.25">
      <c r="A521" s="266" t="s">
        <v>70</v>
      </c>
      <c r="B521" s="258" t="s">
        <v>470</v>
      </c>
      <c r="C521" s="252" t="s">
        <v>1065</v>
      </c>
      <c r="D521" s="222" t="s">
        <v>76</v>
      </c>
      <c r="E521" s="255">
        <v>50000010000</v>
      </c>
      <c r="F521" s="265" t="s">
        <v>354</v>
      </c>
      <c r="G521" s="256" t="s">
        <v>235</v>
      </c>
      <c r="H521" s="257">
        <v>30000000</v>
      </c>
      <c r="I521" s="241">
        <v>30000000</v>
      </c>
      <c r="J521" s="234">
        <v>18768750</v>
      </c>
    </row>
    <row r="522" spans="1:11" x14ac:dyDescent="0.25">
      <c r="A522" s="266" t="s">
        <v>70</v>
      </c>
      <c r="B522" s="258" t="s">
        <v>158</v>
      </c>
      <c r="C522" s="252" t="s">
        <v>366</v>
      </c>
      <c r="D522" s="222" t="s">
        <v>76</v>
      </c>
      <c r="E522" s="255">
        <v>50000010000</v>
      </c>
      <c r="F522" s="265" t="s">
        <v>354</v>
      </c>
      <c r="G522" s="256" t="s">
        <v>235</v>
      </c>
      <c r="H522" s="257">
        <v>5000000</v>
      </c>
      <c r="I522" s="241">
        <v>5000000</v>
      </c>
      <c r="J522" s="234">
        <v>0</v>
      </c>
    </row>
    <row r="523" spans="1:11" x14ac:dyDescent="0.25">
      <c r="A523" s="266" t="s">
        <v>70</v>
      </c>
      <c r="B523" s="239" t="s">
        <v>206</v>
      </c>
      <c r="C523" s="252" t="s">
        <v>219</v>
      </c>
      <c r="D523" s="222" t="s">
        <v>76</v>
      </c>
      <c r="E523" s="255">
        <v>50000010000</v>
      </c>
      <c r="F523" s="265" t="s">
        <v>354</v>
      </c>
      <c r="G523" s="256" t="s">
        <v>235</v>
      </c>
      <c r="H523" s="257">
        <v>10000000</v>
      </c>
      <c r="I523" s="241">
        <v>20000000</v>
      </c>
      <c r="J523" s="234">
        <v>0</v>
      </c>
    </row>
    <row r="524" spans="1:11" x14ac:dyDescent="0.25">
      <c r="A524" s="266" t="s">
        <v>70</v>
      </c>
      <c r="B524" s="258" t="s">
        <v>452</v>
      </c>
      <c r="C524" s="252" t="s">
        <v>355</v>
      </c>
      <c r="D524" s="222" t="s">
        <v>76</v>
      </c>
      <c r="E524" s="255">
        <v>50000010000</v>
      </c>
      <c r="F524" s="265" t="s">
        <v>354</v>
      </c>
      <c r="G524" s="256" t="s">
        <v>235</v>
      </c>
      <c r="H524" s="257">
        <v>100000000</v>
      </c>
      <c r="I524" s="241">
        <v>145000000</v>
      </c>
      <c r="J524" s="234">
        <v>0</v>
      </c>
    </row>
    <row r="525" spans="1:11" x14ac:dyDescent="0.25">
      <c r="A525" s="266" t="s">
        <v>70</v>
      </c>
      <c r="B525" s="258" t="s">
        <v>469</v>
      </c>
      <c r="C525" s="252" t="s">
        <v>162</v>
      </c>
      <c r="D525" s="222" t="s">
        <v>76</v>
      </c>
      <c r="E525" s="255">
        <v>50000010000</v>
      </c>
      <c r="F525" s="265" t="s">
        <v>354</v>
      </c>
      <c r="G525" s="256" t="s">
        <v>235</v>
      </c>
      <c r="H525" s="257">
        <v>3000000</v>
      </c>
      <c r="I525" s="241">
        <v>5000000</v>
      </c>
      <c r="J525" s="234">
        <v>0</v>
      </c>
    </row>
    <row r="526" spans="1:11" x14ac:dyDescent="0.25">
      <c r="A526" s="266" t="s">
        <v>70</v>
      </c>
      <c r="B526" s="258" t="s">
        <v>467</v>
      </c>
      <c r="C526" s="252" t="s">
        <v>163</v>
      </c>
      <c r="D526" s="222" t="s">
        <v>76</v>
      </c>
      <c r="E526" s="255">
        <v>50000010000</v>
      </c>
      <c r="F526" s="265" t="s">
        <v>354</v>
      </c>
      <c r="G526" s="256" t="s">
        <v>235</v>
      </c>
      <c r="H526" s="257">
        <v>4000000</v>
      </c>
      <c r="I526" s="241">
        <v>7000000</v>
      </c>
      <c r="J526" s="234">
        <v>0</v>
      </c>
    </row>
    <row r="527" spans="1:11" x14ac:dyDescent="0.25">
      <c r="A527" s="266" t="s">
        <v>70</v>
      </c>
      <c r="B527" s="258" t="s">
        <v>453</v>
      </c>
      <c r="C527" s="252" t="s">
        <v>678</v>
      </c>
      <c r="D527" s="222" t="s">
        <v>76</v>
      </c>
      <c r="E527" s="255">
        <v>50000010000</v>
      </c>
      <c r="F527" s="265" t="s">
        <v>354</v>
      </c>
      <c r="G527" s="256" t="s">
        <v>235</v>
      </c>
      <c r="H527" s="257">
        <v>703000000</v>
      </c>
      <c r="I527" s="241">
        <v>695220000</v>
      </c>
      <c r="J527" s="234">
        <v>401101950</v>
      </c>
    </row>
    <row r="528" spans="1:11" x14ac:dyDescent="0.25">
      <c r="A528" s="266" t="s">
        <v>70</v>
      </c>
      <c r="B528" s="258" t="s">
        <v>474</v>
      </c>
      <c r="C528" s="252" t="s">
        <v>164</v>
      </c>
      <c r="D528" s="222" t="s">
        <v>76</v>
      </c>
      <c r="E528" s="255">
        <v>50000010000</v>
      </c>
      <c r="F528" s="265" t="s">
        <v>354</v>
      </c>
      <c r="G528" s="256" t="s">
        <v>235</v>
      </c>
      <c r="H528" s="257">
        <v>10000000</v>
      </c>
      <c r="I528" s="241">
        <v>10000000</v>
      </c>
      <c r="J528" s="234">
        <v>0</v>
      </c>
    </row>
    <row r="529" spans="1:11" x14ac:dyDescent="0.25">
      <c r="A529" s="266" t="s">
        <v>70</v>
      </c>
      <c r="C529" s="260" t="s">
        <v>26</v>
      </c>
      <c r="H529" s="261">
        <v>3500000000</v>
      </c>
      <c r="I529" s="262">
        <v>2892220000</v>
      </c>
      <c r="J529" s="263">
        <v>1805507035</v>
      </c>
    </row>
    <row r="530" spans="1:11" x14ac:dyDescent="0.25">
      <c r="A530" s="266" t="s">
        <v>302</v>
      </c>
      <c r="C530" s="264" t="s">
        <v>480</v>
      </c>
    </row>
    <row r="531" spans="1:11" x14ac:dyDescent="0.25">
      <c r="A531" s="266" t="s">
        <v>302</v>
      </c>
      <c r="B531" s="258" t="s">
        <v>467</v>
      </c>
      <c r="C531" s="252" t="s">
        <v>163</v>
      </c>
      <c r="D531" s="222" t="s">
        <v>76</v>
      </c>
      <c r="E531" s="255">
        <v>50000010000</v>
      </c>
      <c r="F531" s="265" t="s">
        <v>354</v>
      </c>
      <c r="G531" s="256" t="s">
        <v>235</v>
      </c>
      <c r="H531" s="257">
        <v>10000000</v>
      </c>
      <c r="I531" s="241">
        <v>0</v>
      </c>
      <c r="J531" s="234">
        <v>0</v>
      </c>
    </row>
    <row r="532" spans="1:11" x14ac:dyDescent="0.25">
      <c r="A532" s="266" t="s">
        <v>302</v>
      </c>
      <c r="B532" s="258" t="s">
        <v>474</v>
      </c>
      <c r="C532" s="252" t="s">
        <v>164</v>
      </c>
      <c r="D532" s="222" t="s">
        <v>76</v>
      </c>
      <c r="E532" s="255">
        <v>50000010000</v>
      </c>
      <c r="F532" s="265" t="s">
        <v>354</v>
      </c>
      <c r="G532" s="256" t="s">
        <v>235</v>
      </c>
      <c r="H532" s="257">
        <v>1589000000</v>
      </c>
      <c r="I532" s="241">
        <v>1474000000</v>
      </c>
      <c r="J532" s="234">
        <v>0</v>
      </c>
    </row>
    <row r="533" spans="1:11" x14ac:dyDescent="0.25">
      <c r="A533" s="266" t="s">
        <v>302</v>
      </c>
      <c r="C533" s="260" t="s">
        <v>26</v>
      </c>
      <c r="H533" s="261">
        <v>1599000000</v>
      </c>
      <c r="I533" s="262">
        <v>1474000000</v>
      </c>
      <c r="J533" s="263">
        <v>0</v>
      </c>
    </row>
    <row r="534" spans="1:11" x14ac:dyDescent="0.25">
      <c r="A534" s="266" t="s">
        <v>90</v>
      </c>
      <c r="C534" s="264" t="s">
        <v>89</v>
      </c>
    </row>
    <row r="535" spans="1:11" x14ac:dyDescent="0.25">
      <c r="A535" s="266" t="s">
        <v>90</v>
      </c>
      <c r="B535" s="258" t="s">
        <v>482</v>
      </c>
      <c r="C535" s="252" t="s">
        <v>492</v>
      </c>
      <c r="D535" s="222" t="s">
        <v>91</v>
      </c>
      <c r="E535" s="255">
        <v>50000010000</v>
      </c>
      <c r="F535" s="222" t="s">
        <v>27</v>
      </c>
      <c r="G535" s="256" t="s">
        <v>235</v>
      </c>
      <c r="H535" s="257">
        <v>0</v>
      </c>
      <c r="I535" s="241">
        <v>30000000</v>
      </c>
      <c r="J535" s="234">
        <v>28710761.600000001</v>
      </c>
      <c r="K535" s="234" t="s">
        <v>974</v>
      </c>
    </row>
    <row r="536" spans="1:11" x14ac:dyDescent="0.25">
      <c r="A536" s="266" t="s">
        <v>90</v>
      </c>
      <c r="B536" s="258" t="s">
        <v>451</v>
      </c>
      <c r="C536" s="252" t="s">
        <v>760</v>
      </c>
      <c r="D536" s="222" t="s">
        <v>91</v>
      </c>
      <c r="E536" s="255">
        <v>50000010000</v>
      </c>
      <c r="F536" s="222" t="s">
        <v>27</v>
      </c>
      <c r="G536" s="256" t="s">
        <v>235</v>
      </c>
      <c r="H536" s="257">
        <v>0</v>
      </c>
      <c r="I536" s="241">
        <v>20000000</v>
      </c>
      <c r="J536" s="234">
        <v>0</v>
      </c>
    </row>
    <row r="537" spans="1:11" x14ac:dyDescent="0.25">
      <c r="A537" s="266" t="s">
        <v>90</v>
      </c>
      <c r="B537" s="258" t="s">
        <v>239</v>
      </c>
      <c r="C537" s="252" t="s">
        <v>485</v>
      </c>
      <c r="D537" s="222" t="s">
        <v>91</v>
      </c>
      <c r="E537" s="255">
        <v>50000010000</v>
      </c>
      <c r="F537" s="222" t="s">
        <v>27</v>
      </c>
      <c r="G537" s="256" t="s">
        <v>235</v>
      </c>
      <c r="H537" s="257">
        <v>4450000</v>
      </c>
      <c r="I537" s="241">
        <v>0</v>
      </c>
      <c r="J537" s="234">
        <v>0</v>
      </c>
    </row>
    <row r="538" spans="1:11" x14ac:dyDescent="0.25">
      <c r="A538" s="266" t="s">
        <v>90</v>
      </c>
      <c r="B538" s="258" t="s">
        <v>483</v>
      </c>
      <c r="C538" s="252" t="s">
        <v>1066</v>
      </c>
      <c r="D538" s="222" t="s">
        <v>91</v>
      </c>
      <c r="E538" s="255">
        <v>50000010000</v>
      </c>
      <c r="F538" s="222" t="s">
        <v>27</v>
      </c>
      <c r="G538" s="256" t="s">
        <v>235</v>
      </c>
      <c r="H538" s="257">
        <v>22850000</v>
      </c>
      <c r="I538" s="241">
        <v>0</v>
      </c>
      <c r="J538" s="234">
        <v>0</v>
      </c>
    </row>
    <row r="539" spans="1:11" x14ac:dyDescent="0.25">
      <c r="A539" s="266" t="s">
        <v>90</v>
      </c>
      <c r="B539" s="258" t="s">
        <v>158</v>
      </c>
      <c r="C539" s="252" t="s">
        <v>366</v>
      </c>
      <c r="D539" s="222" t="s">
        <v>91</v>
      </c>
      <c r="E539" s="255">
        <v>50000010000</v>
      </c>
      <c r="F539" s="222" t="s">
        <v>27</v>
      </c>
      <c r="G539" s="256" t="s">
        <v>235</v>
      </c>
      <c r="H539" s="257">
        <v>0</v>
      </c>
      <c r="I539" s="241">
        <v>3000000</v>
      </c>
      <c r="J539" s="234">
        <v>1891414</v>
      </c>
    </row>
    <row r="540" spans="1:11" x14ac:dyDescent="0.25">
      <c r="A540" s="266" t="s">
        <v>90</v>
      </c>
      <c r="B540" s="258" t="s">
        <v>207</v>
      </c>
      <c r="C540" s="252" t="s">
        <v>220</v>
      </c>
      <c r="D540" s="222" t="s">
        <v>91</v>
      </c>
      <c r="E540" s="255">
        <v>50000010000</v>
      </c>
      <c r="F540" s="222" t="s">
        <v>27</v>
      </c>
      <c r="G540" s="256" t="s">
        <v>235</v>
      </c>
      <c r="H540" s="257">
        <v>20000000</v>
      </c>
      <c r="I540" s="241">
        <v>0</v>
      </c>
      <c r="J540" s="234">
        <v>0</v>
      </c>
    </row>
    <row r="541" spans="1:11" x14ac:dyDescent="0.25">
      <c r="A541" s="266" t="s">
        <v>90</v>
      </c>
      <c r="B541" s="258" t="s">
        <v>484</v>
      </c>
      <c r="C541" s="252" t="s">
        <v>726</v>
      </c>
      <c r="D541" s="222" t="s">
        <v>91</v>
      </c>
      <c r="E541" s="255">
        <v>50000010000</v>
      </c>
      <c r="F541" s="222" t="s">
        <v>27</v>
      </c>
      <c r="G541" s="256" t="s">
        <v>235</v>
      </c>
      <c r="H541" s="257">
        <v>2700000</v>
      </c>
      <c r="I541" s="241">
        <v>0</v>
      </c>
      <c r="J541" s="234">
        <v>0</v>
      </c>
    </row>
    <row r="542" spans="1:11" x14ac:dyDescent="0.25">
      <c r="A542" s="266" t="s">
        <v>90</v>
      </c>
      <c r="C542" s="260" t="s">
        <v>26</v>
      </c>
      <c r="H542" s="261">
        <v>50000000</v>
      </c>
      <c r="I542" s="262">
        <v>53000000</v>
      </c>
      <c r="J542" s="263">
        <v>30602175.600000001</v>
      </c>
    </row>
    <row r="543" spans="1:11" x14ac:dyDescent="0.25">
      <c r="A543" s="266" t="s">
        <v>78</v>
      </c>
      <c r="C543" s="264" t="s">
        <v>83</v>
      </c>
    </row>
    <row r="544" spans="1:11" x14ac:dyDescent="0.25">
      <c r="A544" s="266" t="s">
        <v>78</v>
      </c>
      <c r="B544" s="258" t="s">
        <v>332</v>
      </c>
      <c r="C544" s="252" t="s">
        <v>333</v>
      </c>
      <c r="D544" s="222" t="s">
        <v>29</v>
      </c>
      <c r="E544" s="255">
        <v>20000030000</v>
      </c>
      <c r="F544" s="222" t="s">
        <v>27</v>
      </c>
      <c r="G544" s="256" t="s">
        <v>235</v>
      </c>
      <c r="H544" s="257">
        <v>29000000</v>
      </c>
      <c r="I544" s="241">
        <v>5000000</v>
      </c>
      <c r="J544" s="234">
        <v>0</v>
      </c>
      <c r="K544" s="234" t="s">
        <v>1366</v>
      </c>
    </row>
    <row r="545" spans="1:10" x14ac:dyDescent="0.25">
      <c r="A545" s="266" t="s">
        <v>78</v>
      </c>
      <c r="B545" s="258" t="s">
        <v>470</v>
      </c>
      <c r="C545" s="252" t="s">
        <v>1065</v>
      </c>
      <c r="D545" s="222" t="s">
        <v>29</v>
      </c>
      <c r="E545" s="255">
        <v>20000030000</v>
      </c>
      <c r="F545" s="222" t="s">
        <v>27</v>
      </c>
      <c r="G545" s="256" t="s">
        <v>235</v>
      </c>
      <c r="H545" s="257">
        <v>10000000</v>
      </c>
      <c r="I545" s="241">
        <v>6000000</v>
      </c>
      <c r="J545" s="234">
        <v>0</v>
      </c>
    </row>
    <row r="546" spans="1:10" x14ac:dyDescent="0.25">
      <c r="A546" s="266" t="s">
        <v>78</v>
      </c>
      <c r="B546" s="239">
        <v>32010602</v>
      </c>
      <c r="C546" s="252" t="s">
        <v>220</v>
      </c>
      <c r="D546" s="222" t="s">
        <v>29</v>
      </c>
      <c r="E546" s="255">
        <v>20000030000</v>
      </c>
      <c r="F546" s="222" t="s">
        <v>27</v>
      </c>
      <c r="G546" s="256" t="s">
        <v>235</v>
      </c>
      <c r="H546" s="257">
        <v>4000000</v>
      </c>
      <c r="I546" s="241">
        <v>3500000</v>
      </c>
      <c r="J546" s="234">
        <v>3422000</v>
      </c>
    </row>
    <row r="547" spans="1:10" x14ac:dyDescent="0.25">
      <c r="A547" s="266" t="s">
        <v>78</v>
      </c>
      <c r="B547" s="258" t="s">
        <v>469</v>
      </c>
      <c r="C547" s="252" t="s">
        <v>162</v>
      </c>
      <c r="D547" s="222" t="s">
        <v>29</v>
      </c>
      <c r="E547" s="255">
        <v>20000030000</v>
      </c>
      <c r="F547" s="222" t="s">
        <v>27</v>
      </c>
      <c r="G547" s="256" t="s">
        <v>235</v>
      </c>
      <c r="H547" s="257">
        <v>2000000</v>
      </c>
      <c r="I547" s="241">
        <v>1500000</v>
      </c>
      <c r="J547" s="234">
        <v>0</v>
      </c>
    </row>
    <row r="548" spans="1:10" x14ac:dyDescent="0.25">
      <c r="A548" s="266" t="s">
        <v>78</v>
      </c>
      <c r="B548" s="258" t="s">
        <v>474</v>
      </c>
      <c r="C548" s="252" t="s">
        <v>164</v>
      </c>
      <c r="D548" s="222" t="s">
        <v>29</v>
      </c>
      <c r="E548" s="255">
        <v>20000030000</v>
      </c>
      <c r="F548" s="222" t="s">
        <v>27</v>
      </c>
      <c r="G548" s="256" t="s">
        <v>235</v>
      </c>
      <c r="H548" s="257">
        <v>0</v>
      </c>
      <c r="I548" s="241">
        <v>500000</v>
      </c>
      <c r="J548" s="234">
        <v>0</v>
      </c>
    </row>
    <row r="549" spans="1:10" x14ac:dyDescent="0.25">
      <c r="A549" s="266" t="s">
        <v>78</v>
      </c>
      <c r="C549" s="260" t="s">
        <v>26</v>
      </c>
      <c r="H549" s="261">
        <v>45000000</v>
      </c>
      <c r="I549" s="262">
        <v>16500000</v>
      </c>
      <c r="J549" s="263">
        <v>3422000</v>
      </c>
    </row>
    <row r="550" spans="1:10" x14ac:dyDescent="0.25">
      <c r="A550" s="235" t="s">
        <v>632</v>
      </c>
      <c r="C550" s="264" t="s">
        <v>195</v>
      </c>
    </row>
    <row r="551" spans="1:10" x14ac:dyDescent="0.25">
      <c r="A551" s="235" t="s">
        <v>632</v>
      </c>
      <c r="B551" s="239" t="s">
        <v>253</v>
      </c>
      <c r="C551" s="252" t="s">
        <v>238</v>
      </c>
      <c r="D551" s="222" t="s">
        <v>189</v>
      </c>
      <c r="E551" s="267">
        <v>50000020000</v>
      </c>
      <c r="F551" s="265" t="s">
        <v>316</v>
      </c>
      <c r="G551" s="256" t="s">
        <v>235</v>
      </c>
      <c r="H551" s="257">
        <v>0</v>
      </c>
      <c r="I551" s="241">
        <v>30000000</v>
      </c>
      <c r="J551" s="234">
        <v>0</v>
      </c>
    </row>
    <row r="552" spans="1:10" x14ac:dyDescent="0.25">
      <c r="A552" s="235" t="s">
        <v>632</v>
      </c>
      <c r="B552" s="258" t="s">
        <v>332</v>
      </c>
      <c r="C552" s="252" t="s">
        <v>333</v>
      </c>
      <c r="D552" s="222" t="s">
        <v>189</v>
      </c>
      <c r="E552" s="267">
        <v>50000020000</v>
      </c>
      <c r="F552" s="265" t="s">
        <v>316</v>
      </c>
      <c r="G552" s="256" t="s">
        <v>235</v>
      </c>
      <c r="H552" s="257">
        <v>90000000</v>
      </c>
      <c r="I552" s="241">
        <v>0</v>
      </c>
      <c r="J552" s="234">
        <v>0</v>
      </c>
    </row>
    <row r="553" spans="1:10" x14ac:dyDescent="0.25">
      <c r="A553" s="235" t="s">
        <v>632</v>
      </c>
      <c r="B553" s="258" t="s">
        <v>247</v>
      </c>
      <c r="C553" s="252" t="s">
        <v>515</v>
      </c>
      <c r="D553" s="222" t="s">
        <v>189</v>
      </c>
      <c r="E553" s="267">
        <v>50000020000</v>
      </c>
      <c r="F553" s="265" t="s">
        <v>316</v>
      </c>
      <c r="G553" s="256" t="s">
        <v>235</v>
      </c>
      <c r="H553" s="257">
        <v>0</v>
      </c>
      <c r="I553" s="241">
        <v>1500000</v>
      </c>
      <c r="J553" s="234">
        <v>0</v>
      </c>
    </row>
    <row r="554" spans="1:10" x14ac:dyDescent="0.25">
      <c r="A554" s="235" t="s">
        <v>632</v>
      </c>
      <c r="B554" s="239" t="s">
        <v>248</v>
      </c>
      <c r="C554" s="273" t="s">
        <v>779</v>
      </c>
      <c r="D554" s="222" t="s">
        <v>189</v>
      </c>
      <c r="E554" s="267">
        <v>50000020000</v>
      </c>
      <c r="F554" s="265" t="s">
        <v>316</v>
      </c>
      <c r="G554" s="256" t="s">
        <v>235</v>
      </c>
      <c r="H554" s="257">
        <v>0</v>
      </c>
      <c r="I554" s="241">
        <v>1000000</v>
      </c>
      <c r="J554" s="234">
        <v>0</v>
      </c>
    </row>
    <row r="555" spans="1:10" x14ac:dyDescent="0.25">
      <c r="A555" s="235" t="s">
        <v>632</v>
      </c>
      <c r="B555" s="258" t="s">
        <v>207</v>
      </c>
      <c r="C555" s="252" t="s">
        <v>220</v>
      </c>
      <c r="D555" s="222" t="s">
        <v>189</v>
      </c>
      <c r="E555" s="267">
        <v>50000020000</v>
      </c>
      <c r="F555" s="265" t="s">
        <v>316</v>
      </c>
      <c r="G555" s="256" t="s">
        <v>235</v>
      </c>
      <c r="H555" s="257">
        <v>0</v>
      </c>
      <c r="I555" s="241">
        <v>15000000</v>
      </c>
      <c r="J555" s="234">
        <v>0</v>
      </c>
    </row>
    <row r="556" spans="1:10" x14ac:dyDescent="0.25">
      <c r="A556" s="235" t="s">
        <v>632</v>
      </c>
      <c r="B556" s="258" t="s">
        <v>467</v>
      </c>
      <c r="C556" s="252" t="s">
        <v>163</v>
      </c>
      <c r="D556" s="222" t="s">
        <v>189</v>
      </c>
      <c r="E556" s="267">
        <v>50000020000</v>
      </c>
      <c r="F556" s="265" t="s">
        <v>316</v>
      </c>
      <c r="G556" s="256" t="s">
        <v>235</v>
      </c>
      <c r="H556" s="257">
        <v>0</v>
      </c>
      <c r="I556" s="241">
        <v>30500000</v>
      </c>
      <c r="J556" s="234">
        <v>0</v>
      </c>
    </row>
    <row r="557" spans="1:10" x14ac:dyDescent="0.25">
      <c r="A557" s="235" t="s">
        <v>632</v>
      </c>
      <c r="C557" s="260" t="s">
        <v>26</v>
      </c>
      <c r="H557" s="261">
        <v>90000000</v>
      </c>
      <c r="I557" s="262">
        <v>78000000</v>
      </c>
      <c r="J557" s="263">
        <v>0</v>
      </c>
    </row>
    <row r="558" spans="1:10" x14ac:dyDescent="0.2">
      <c r="A558" s="275" t="s">
        <v>204</v>
      </c>
      <c r="B558" s="230"/>
      <c r="C558" s="220" t="s">
        <v>166</v>
      </c>
    </row>
    <row r="559" spans="1:10" x14ac:dyDescent="0.25">
      <c r="A559" s="266" t="s">
        <v>204</v>
      </c>
      <c r="B559" s="239" t="s">
        <v>253</v>
      </c>
      <c r="C559" s="252" t="s">
        <v>238</v>
      </c>
      <c r="D559" s="222" t="s">
        <v>165</v>
      </c>
      <c r="E559" s="255">
        <v>50000020000</v>
      </c>
      <c r="F559" s="222" t="s">
        <v>27</v>
      </c>
      <c r="G559" s="256" t="s">
        <v>235</v>
      </c>
      <c r="H559" s="257">
        <v>50000000</v>
      </c>
      <c r="I559" s="241">
        <v>80000000</v>
      </c>
      <c r="J559" s="234">
        <v>6793635</v>
      </c>
    </row>
    <row r="560" spans="1:10" x14ac:dyDescent="0.25">
      <c r="A560" s="266" t="s">
        <v>204</v>
      </c>
      <c r="B560" s="258" t="s">
        <v>325</v>
      </c>
      <c r="C560" s="252" t="s">
        <v>507</v>
      </c>
      <c r="D560" s="222" t="s">
        <v>165</v>
      </c>
      <c r="E560" s="255">
        <v>50000020000</v>
      </c>
      <c r="F560" s="222" t="s">
        <v>27</v>
      </c>
      <c r="G560" s="256" t="s">
        <v>235</v>
      </c>
      <c r="H560" s="257">
        <v>60000000</v>
      </c>
      <c r="I560" s="241">
        <v>50000000</v>
      </c>
      <c r="J560" s="234">
        <v>0</v>
      </c>
    </row>
    <row r="561" spans="1:10" x14ac:dyDescent="0.25">
      <c r="A561" s="266" t="s">
        <v>204</v>
      </c>
      <c r="B561" s="239" t="s">
        <v>161</v>
      </c>
      <c r="C561" s="252" t="s">
        <v>233</v>
      </c>
      <c r="D561" s="222" t="s">
        <v>165</v>
      </c>
      <c r="E561" s="255">
        <v>50000020000</v>
      </c>
      <c r="F561" s="222" t="s">
        <v>27</v>
      </c>
      <c r="G561" s="256" t="s">
        <v>235</v>
      </c>
      <c r="H561" s="257">
        <v>20000000</v>
      </c>
      <c r="I561" s="241">
        <v>50000000</v>
      </c>
      <c r="J561" s="234">
        <v>0</v>
      </c>
    </row>
    <row r="562" spans="1:10" x14ac:dyDescent="0.25">
      <c r="A562" s="266" t="s">
        <v>204</v>
      </c>
      <c r="B562" s="258" t="s">
        <v>326</v>
      </c>
      <c r="C562" s="252" t="s">
        <v>327</v>
      </c>
      <c r="D562" s="222" t="s">
        <v>165</v>
      </c>
      <c r="E562" s="255">
        <v>50000020000</v>
      </c>
      <c r="F562" s="222" t="s">
        <v>27</v>
      </c>
      <c r="G562" s="256" t="s">
        <v>235</v>
      </c>
      <c r="H562" s="257">
        <v>20000000</v>
      </c>
      <c r="I562" s="241">
        <v>40000000</v>
      </c>
      <c r="J562" s="234">
        <v>0</v>
      </c>
    </row>
    <row r="563" spans="1:10" x14ac:dyDescent="0.25">
      <c r="A563" s="266" t="s">
        <v>204</v>
      </c>
      <c r="B563" s="258" t="s">
        <v>429</v>
      </c>
      <c r="C563" s="252" t="s">
        <v>477</v>
      </c>
      <c r="D563" s="222" t="s">
        <v>165</v>
      </c>
      <c r="E563" s="255">
        <v>50000020000</v>
      </c>
      <c r="F563" s="222" t="s">
        <v>27</v>
      </c>
      <c r="G563" s="256" t="s">
        <v>235</v>
      </c>
      <c r="H563" s="257">
        <v>10000000</v>
      </c>
      <c r="I563" s="241">
        <v>50000000</v>
      </c>
      <c r="J563" s="234">
        <v>0</v>
      </c>
    </row>
    <row r="564" spans="1:10" x14ac:dyDescent="0.25">
      <c r="A564" s="266" t="s">
        <v>204</v>
      </c>
      <c r="B564" s="258" t="s">
        <v>215</v>
      </c>
      <c r="C564" s="252" t="s">
        <v>710</v>
      </c>
      <c r="D564" s="222" t="s">
        <v>165</v>
      </c>
      <c r="E564" s="255">
        <v>50000020000</v>
      </c>
      <c r="F564" s="222" t="s">
        <v>27</v>
      </c>
      <c r="G564" s="256" t="s">
        <v>235</v>
      </c>
      <c r="H564" s="257">
        <v>30000000</v>
      </c>
      <c r="I564" s="241">
        <v>50000000</v>
      </c>
      <c r="J564" s="234">
        <v>0</v>
      </c>
    </row>
    <row r="565" spans="1:10" x14ac:dyDescent="0.25">
      <c r="A565" s="266" t="s">
        <v>204</v>
      </c>
      <c r="B565" s="258" t="s">
        <v>342</v>
      </c>
      <c r="C565" s="252" t="s">
        <v>509</v>
      </c>
      <c r="D565" s="222" t="s">
        <v>165</v>
      </c>
      <c r="E565" s="255">
        <v>50000020000</v>
      </c>
      <c r="F565" s="222" t="s">
        <v>27</v>
      </c>
      <c r="G565" s="256" t="s">
        <v>235</v>
      </c>
      <c r="H565" s="257">
        <v>180000000</v>
      </c>
      <c r="I565" s="241">
        <v>200000000</v>
      </c>
      <c r="J565" s="234">
        <v>74806540</v>
      </c>
    </row>
    <row r="566" spans="1:10" x14ac:dyDescent="0.25">
      <c r="A566" s="266" t="s">
        <v>204</v>
      </c>
      <c r="B566" s="258" t="s">
        <v>210</v>
      </c>
      <c r="C566" s="252" t="s">
        <v>510</v>
      </c>
      <c r="D566" s="222" t="s">
        <v>165</v>
      </c>
      <c r="E566" s="255">
        <v>50000020000</v>
      </c>
      <c r="F566" s="222" t="s">
        <v>27</v>
      </c>
      <c r="G566" s="256" t="s">
        <v>235</v>
      </c>
      <c r="H566" s="257">
        <v>10000000</v>
      </c>
      <c r="I566" s="241">
        <v>0</v>
      </c>
      <c r="J566" s="234">
        <v>0</v>
      </c>
    </row>
    <row r="567" spans="1:10" x14ac:dyDescent="0.25">
      <c r="A567" s="266" t="s">
        <v>204</v>
      </c>
      <c r="B567" s="258" t="s">
        <v>239</v>
      </c>
      <c r="C567" s="252" t="s">
        <v>485</v>
      </c>
      <c r="D567" s="222" t="s">
        <v>165</v>
      </c>
      <c r="E567" s="255">
        <v>50000020000</v>
      </c>
      <c r="F567" s="222" t="s">
        <v>27</v>
      </c>
      <c r="G567" s="256" t="s">
        <v>235</v>
      </c>
      <c r="H567" s="257">
        <v>50000000</v>
      </c>
      <c r="I567" s="241">
        <v>50000000</v>
      </c>
      <c r="J567" s="234">
        <v>0</v>
      </c>
    </row>
    <row r="568" spans="1:10" x14ac:dyDescent="0.25">
      <c r="A568" s="266" t="s">
        <v>204</v>
      </c>
      <c r="B568" s="258" t="s">
        <v>240</v>
      </c>
      <c r="C568" s="252" t="s">
        <v>763</v>
      </c>
      <c r="D568" s="222" t="s">
        <v>165</v>
      </c>
      <c r="E568" s="255">
        <v>50000020000</v>
      </c>
      <c r="F568" s="222" t="s">
        <v>27</v>
      </c>
      <c r="G568" s="256" t="s">
        <v>235</v>
      </c>
      <c r="H568" s="257">
        <v>40000000</v>
      </c>
      <c r="I568" s="241">
        <v>50000000</v>
      </c>
      <c r="J568" s="234">
        <v>0</v>
      </c>
    </row>
    <row r="569" spans="1:10" x14ac:dyDescent="0.25">
      <c r="A569" s="266" t="s">
        <v>204</v>
      </c>
      <c r="B569" s="258" t="s">
        <v>243</v>
      </c>
      <c r="C569" s="252" t="s">
        <v>687</v>
      </c>
      <c r="D569" s="222" t="s">
        <v>165</v>
      </c>
      <c r="E569" s="255">
        <v>50000020000</v>
      </c>
      <c r="F569" s="222" t="s">
        <v>27</v>
      </c>
      <c r="G569" s="256" t="s">
        <v>235</v>
      </c>
      <c r="H569" s="257">
        <v>30000000</v>
      </c>
      <c r="I569" s="241">
        <v>30000000</v>
      </c>
      <c r="J569" s="234">
        <v>0</v>
      </c>
    </row>
    <row r="570" spans="1:10" x14ac:dyDescent="0.25">
      <c r="A570" s="266" t="s">
        <v>204</v>
      </c>
      <c r="B570" s="258" t="s">
        <v>206</v>
      </c>
      <c r="C570" s="252" t="s">
        <v>219</v>
      </c>
      <c r="D570" s="222" t="s">
        <v>165</v>
      </c>
      <c r="E570" s="255">
        <v>50000020000</v>
      </c>
      <c r="F570" s="222" t="s">
        <v>27</v>
      </c>
      <c r="G570" s="256" t="s">
        <v>235</v>
      </c>
      <c r="H570" s="257">
        <v>50000000</v>
      </c>
      <c r="I570" s="241">
        <v>100000000</v>
      </c>
      <c r="J570" s="234">
        <v>0</v>
      </c>
    </row>
    <row r="571" spans="1:10" x14ac:dyDescent="0.25">
      <c r="A571" s="266" t="s">
        <v>204</v>
      </c>
      <c r="B571" s="258" t="s">
        <v>469</v>
      </c>
      <c r="C571" s="252" t="s">
        <v>162</v>
      </c>
      <c r="D571" s="222" t="s">
        <v>165</v>
      </c>
      <c r="E571" s="255">
        <v>50000020000</v>
      </c>
      <c r="F571" s="222" t="s">
        <v>27</v>
      </c>
      <c r="G571" s="256" t="s">
        <v>235</v>
      </c>
      <c r="H571" s="257">
        <v>10000000</v>
      </c>
      <c r="I571" s="241">
        <v>50000000</v>
      </c>
      <c r="J571" s="234">
        <v>25778000</v>
      </c>
    </row>
    <row r="572" spans="1:10" x14ac:dyDescent="0.25">
      <c r="A572" s="266" t="s">
        <v>204</v>
      </c>
      <c r="C572" s="260" t="s">
        <v>26</v>
      </c>
      <c r="H572" s="261">
        <v>560000000</v>
      </c>
      <c r="I572" s="262">
        <v>800000000</v>
      </c>
      <c r="J572" s="263">
        <v>107378175</v>
      </c>
    </row>
    <row r="573" spans="1:10" x14ac:dyDescent="0.25">
      <c r="A573" s="266" t="s">
        <v>88</v>
      </c>
      <c r="C573" s="264" t="s">
        <v>488</v>
      </c>
    </row>
    <row r="574" spans="1:10" x14ac:dyDescent="0.25">
      <c r="A574" s="266" t="s">
        <v>88</v>
      </c>
      <c r="B574" s="239" t="s">
        <v>161</v>
      </c>
      <c r="C574" s="252" t="s">
        <v>233</v>
      </c>
      <c r="D574" s="222" t="s">
        <v>102</v>
      </c>
      <c r="E574" s="255">
        <v>50000010000</v>
      </c>
      <c r="F574" s="222" t="s">
        <v>27</v>
      </c>
      <c r="G574" s="256" t="s">
        <v>235</v>
      </c>
      <c r="H574" s="257">
        <v>8000000</v>
      </c>
      <c r="I574" s="241">
        <v>4000000</v>
      </c>
      <c r="J574" s="234">
        <v>0</v>
      </c>
    </row>
    <row r="575" spans="1:10" x14ac:dyDescent="0.25">
      <c r="A575" s="266" t="s">
        <v>88</v>
      </c>
      <c r="B575" s="258" t="s">
        <v>467</v>
      </c>
      <c r="C575" s="252" t="s">
        <v>163</v>
      </c>
      <c r="D575" s="222" t="s">
        <v>102</v>
      </c>
      <c r="E575" s="255">
        <v>50000010000</v>
      </c>
      <c r="F575" s="222" t="s">
        <v>27</v>
      </c>
      <c r="G575" s="256" t="s">
        <v>235</v>
      </c>
      <c r="H575" s="257">
        <v>6000000</v>
      </c>
      <c r="I575" s="241">
        <v>6000000</v>
      </c>
      <c r="J575" s="234">
        <v>0</v>
      </c>
    </row>
    <row r="576" spans="1:10" x14ac:dyDescent="0.25">
      <c r="A576" s="266" t="s">
        <v>88</v>
      </c>
      <c r="C576" s="260" t="s">
        <v>26</v>
      </c>
      <c r="H576" s="261">
        <v>14000000</v>
      </c>
      <c r="I576" s="262">
        <v>10000000</v>
      </c>
      <c r="J576" s="263">
        <v>0</v>
      </c>
    </row>
    <row r="577" spans="1:11" x14ac:dyDescent="0.25">
      <c r="A577" s="266" t="s">
        <v>101</v>
      </c>
      <c r="C577" s="264" t="s">
        <v>104</v>
      </c>
    </row>
    <row r="578" spans="1:11" x14ac:dyDescent="0.25">
      <c r="A578" s="266" t="s">
        <v>101</v>
      </c>
      <c r="B578" s="239" t="s">
        <v>161</v>
      </c>
      <c r="C578" s="252" t="s">
        <v>233</v>
      </c>
      <c r="D578" s="222" t="s">
        <v>102</v>
      </c>
      <c r="E578" s="255">
        <v>50000010000</v>
      </c>
      <c r="F578" s="222" t="s">
        <v>27</v>
      </c>
      <c r="G578" s="256" t="s">
        <v>235</v>
      </c>
      <c r="H578" s="257">
        <v>25000000</v>
      </c>
      <c r="I578" s="241">
        <v>14000000</v>
      </c>
      <c r="J578" s="234">
        <v>0</v>
      </c>
    </row>
    <row r="579" spans="1:11" x14ac:dyDescent="0.25">
      <c r="A579" s="266" t="s">
        <v>101</v>
      </c>
      <c r="B579" s="258" t="s">
        <v>239</v>
      </c>
      <c r="C579" s="252" t="s">
        <v>485</v>
      </c>
      <c r="D579" s="222" t="s">
        <v>102</v>
      </c>
      <c r="E579" s="255">
        <v>50000010000</v>
      </c>
      <c r="F579" s="222" t="s">
        <v>27</v>
      </c>
      <c r="G579" s="256" t="s">
        <v>235</v>
      </c>
      <c r="H579" s="257">
        <v>0</v>
      </c>
      <c r="I579" s="241">
        <v>4500000</v>
      </c>
      <c r="J579" s="234">
        <v>0</v>
      </c>
    </row>
    <row r="580" spans="1:11" x14ac:dyDescent="0.25">
      <c r="A580" s="266" t="s">
        <v>101</v>
      </c>
      <c r="B580" s="258" t="s">
        <v>470</v>
      </c>
      <c r="C580" s="252" t="s">
        <v>1065</v>
      </c>
      <c r="D580" s="222" t="s">
        <v>102</v>
      </c>
      <c r="E580" s="255">
        <v>50000010000</v>
      </c>
      <c r="F580" s="222" t="s">
        <v>27</v>
      </c>
      <c r="G580" s="256" t="s">
        <v>235</v>
      </c>
      <c r="H580" s="257">
        <v>17000000</v>
      </c>
      <c r="I580" s="241">
        <v>20500000</v>
      </c>
      <c r="J580" s="234">
        <v>0</v>
      </c>
    </row>
    <row r="581" spans="1:11" x14ac:dyDescent="0.25">
      <c r="A581" s="266" t="s">
        <v>101</v>
      </c>
      <c r="B581" s="258" t="s">
        <v>243</v>
      </c>
      <c r="C581" s="252" t="s">
        <v>687</v>
      </c>
      <c r="D581" s="222" t="s">
        <v>102</v>
      </c>
      <c r="E581" s="255">
        <v>50000010000</v>
      </c>
      <c r="F581" s="222" t="s">
        <v>27</v>
      </c>
      <c r="G581" s="256" t="s">
        <v>235</v>
      </c>
      <c r="H581" s="257">
        <v>30000000</v>
      </c>
      <c r="I581" s="241">
        <v>30000000</v>
      </c>
      <c r="J581" s="234">
        <v>0</v>
      </c>
    </row>
    <row r="582" spans="1:11" x14ac:dyDescent="0.25">
      <c r="A582" s="266" t="s">
        <v>101</v>
      </c>
      <c r="B582" s="258" t="s">
        <v>158</v>
      </c>
      <c r="C582" s="252" t="s">
        <v>366</v>
      </c>
      <c r="D582" s="222" t="s">
        <v>102</v>
      </c>
      <c r="E582" s="255">
        <v>50000010000</v>
      </c>
      <c r="F582" s="222" t="s">
        <v>27</v>
      </c>
      <c r="G582" s="256" t="s">
        <v>235</v>
      </c>
      <c r="H582" s="257">
        <v>0</v>
      </c>
      <c r="I582" s="241">
        <v>15000000</v>
      </c>
      <c r="J582" s="234">
        <v>0</v>
      </c>
    </row>
    <row r="583" spans="1:11" x14ac:dyDescent="0.25">
      <c r="A583" s="266" t="s">
        <v>101</v>
      </c>
      <c r="B583" s="258" t="s">
        <v>206</v>
      </c>
      <c r="C583" s="252" t="s">
        <v>219</v>
      </c>
      <c r="D583" s="222" t="s">
        <v>102</v>
      </c>
      <c r="E583" s="255">
        <v>50000010000</v>
      </c>
      <c r="F583" s="222" t="s">
        <v>27</v>
      </c>
      <c r="G583" s="256" t="s">
        <v>235</v>
      </c>
      <c r="H583" s="257">
        <v>12000000</v>
      </c>
      <c r="I583" s="241">
        <v>15000000</v>
      </c>
      <c r="J583" s="234">
        <v>0</v>
      </c>
    </row>
    <row r="584" spans="1:11" x14ac:dyDescent="0.25">
      <c r="A584" s="266" t="s">
        <v>101</v>
      </c>
      <c r="B584" s="258" t="s">
        <v>467</v>
      </c>
      <c r="C584" s="252" t="s">
        <v>163</v>
      </c>
      <c r="D584" s="222" t="s">
        <v>102</v>
      </c>
      <c r="E584" s="255">
        <v>50000010000</v>
      </c>
      <c r="F584" s="222" t="s">
        <v>27</v>
      </c>
      <c r="G584" s="256" t="s">
        <v>235</v>
      </c>
      <c r="H584" s="257">
        <v>0</v>
      </c>
      <c r="I584" s="241">
        <v>5000000</v>
      </c>
      <c r="J584" s="234">
        <v>3850000</v>
      </c>
    </row>
    <row r="585" spans="1:11" x14ac:dyDescent="0.25">
      <c r="A585" s="266" t="s">
        <v>101</v>
      </c>
      <c r="B585" s="258" t="s">
        <v>453</v>
      </c>
      <c r="C585" s="252" t="s">
        <v>678</v>
      </c>
      <c r="D585" s="222" t="s">
        <v>102</v>
      </c>
      <c r="E585" s="255">
        <v>50000010000</v>
      </c>
      <c r="F585" s="222" t="s">
        <v>27</v>
      </c>
      <c r="G585" s="256" t="s">
        <v>235</v>
      </c>
      <c r="H585" s="257">
        <v>16000000</v>
      </c>
      <c r="I585" s="241">
        <v>15000000</v>
      </c>
      <c r="J585" s="234">
        <v>9962500</v>
      </c>
    </row>
    <row r="586" spans="1:11" x14ac:dyDescent="0.25">
      <c r="A586" s="266" t="s">
        <v>101</v>
      </c>
      <c r="C586" s="260" t="s">
        <v>26</v>
      </c>
      <c r="H586" s="261">
        <v>100000000</v>
      </c>
      <c r="I586" s="262">
        <v>119000000</v>
      </c>
      <c r="J586" s="263">
        <v>13812500</v>
      </c>
    </row>
    <row r="587" spans="1:11" x14ac:dyDescent="0.25">
      <c r="A587" s="266" t="s">
        <v>237</v>
      </c>
      <c r="C587" s="264" t="s">
        <v>221</v>
      </c>
    </row>
    <row r="588" spans="1:11" x14ac:dyDescent="0.25">
      <c r="A588" s="266" t="s">
        <v>237</v>
      </c>
      <c r="B588" s="258" t="s">
        <v>332</v>
      </c>
      <c r="C588" s="252" t="s">
        <v>333</v>
      </c>
      <c r="D588" s="222">
        <v>70922</v>
      </c>
      <c r="E588" s="255">
        <v>50000010000</v>
      </c>
      <c r="F588" s="222">
        <v>23510200</v>
      </c>
      <c r="G588" s="256" t="s">
        <v>235</v>
      </c>
      <c r="H588" s="257">
        <v>100000000</v>
      </c>
      <c r="I588" s="241">
        <v>50000000</v>
      </c>
      <c r="J588" s="234">
        <v>0</v>
      </c>
      <c r="K588" s="234" t="s">
        <v>1390</v>
      </c>
    </row>
    <row r="589" spans="1:11" x14ac:dyDescent="0.25">
      <c r="A589" s="266" t="s">
        <v>237</v>
      </c>
      <c r="B589" s="258" t="s">
        <v>470</v>
      </c>
      <c r="C589" s="252" t="s">
        <v>1065</v>
      </c>
      <c r="D589" s="222">
        <v>70922</v>
      </c>
      <c r="E589" s="255">
        <v>50000010000</v>
      </c>
      <c r="F589" s="222">
        <v>23510200</v>
      </c>
      <c r="G589" s="256" t="s">
        <v>235</v>
      </c>
      <c r="H589" s="257">
        <v>15000000</v>
      </c>
      <c r="I589" s="241">
        <v>10000000</v>
      </c>
      <c r="J589" s="234">
        <v>0</v>
      </c>
    </row>
    <row r="590" spans="1:11" x14ac:dyDescent="0.25">
      <c r="A590" s="266" t="s">
        <v>237</v>
      </c>
      <c r="B590" s="258" t="s">
        <v>463</v>
      </c>
      <c r="C590" s="252" t="s">
        <v>462</v>
      </c>
      <c r="D590" s="222">
        <v>70922</v>
      </c>
      <c r="E590" s="255">
        <v>50000010000</v>
      </c>
      <c r="F590" s="222">
        <v>23510200</v>
      </c>
      <c r="G590" s="256" t="s">
        <v>235</v>
      </c>
      <c r="H590" s="257">
        <v>0</v>
      </c>
      <c r="I590" s="241">
        <v>10000000</v>
      </c>
      <c r="J590" s="234">
        <v>0</v>
      </c>
    </row>
    <row r="591" spans="1:11" x14ac:dyDescent="0.25">
      <c r="A591" s="266" t="s">
        <v>237</v>
      </c>
      <c r="B591" s="258" t="s">
        <v>522</v>
      </c>
      <c r="C591" s="252" t="s">
        <v>241</v>
      </c>
      <c r="D591" s="222">
        <v>70922</v>
      </c>
      <c r="E591" s="255">
        <v>50000010000</v>
      </c>
      <c r="F591" s="222">
        <v>23510200</v>
      </c>
      <c r="G591" s="256" t="s">
        <v>235</v>
      </c>
      <c r="H591" s="257">
        <v>8000000</v>
      </c>
      <c r="I591" s="241">
        <v>6000000</v>
      </c>
      <c r="J591" s="234">
        <v>0</v>
      </c>
    </row>
    <row r="592" spans="1:11" x14ac:dyDescent="0.25">
      <c r="A592" s="266" t="s">
        <v>237</v>
      </c>
      <c r="B592" s="258" t="s">
        <v>243</v>
      </c>
      <c r="C592" s="252" t="s">
        <v>687</v>
      </c>
      <c r="D592" s="222">
        <v>70922</v>
      </c>
      <c r="E592" s="255">
        <v>50000010000</v>
      </c>
      <c r="F592" s="222">
        <v>23510200</v>
      </c>
      <c r="G592" s="256" t="s">
        <v>235</v>
      </c>
      <c r="H592" s="257">
        <v>20000000</v>
      </c>
      <c r="I592" s="241">
        <v>40000000</v>
      </c>
      <c r="J592" s="234">
        <v>0</v>
      </c>
    </row>
    <row r="593" spans="1:11" x14ac:dyDescent="0.25">
      <c r="A593" s="266" t="s">
        <v>237</v>
      </c>
      <c r="B593" s="258" t="s">
        <v>158</v>
      </c>
      <c r="C593" s="252" t="s">
        <v>366</v>
      </c>
      <c r="D593" s="222">
        <v>70922</v>
      </c>
      <c r="E593" s="255">
        <v>50000010000</v>
      </c>
      <c r="F593" s="222">
        <v>23510200</v>
      </c>
      <c r="G593" s="256" t="s">
        <v>235</v>
      </c>
      <c r="H593" s="257">
        <v>15000000</v>
      </c>
      <c r="I593" s="241">
        <v>10000000</v>
      </c>
      <c r="J593" s="234">
        <v>0</v>
      </c>
    </row>
    <row r="594" spans="1:11" x14ac:dyDescent="0.25">
      <c r="A594" s="266" t="s">
        <v>237</v>
      </c>
      <c r="B594" s="258" t="s">
        <v>467</v>
      </c>
      <c r="C594" s="252" t="s">
        <v>163</v>
      </c>
      <c r="D594" s="222">
        <v>70922</v>
      </c>
      <c r="E594" s="255">
        <v>50000010000</v>
      </c>
      <c r="F594" s="222">
        <v>23510200</v>
      </c>
      <c r="G594" s="256" t="s">
        <v>235</v>
      </c>
      <c r="H594" s="257">
        <v>5000000</v>
      </c>
      <c r="I594" s="241">
        <v>4000000</v>
      </c>
      <c r="J594" s="234">
        <v>0</v>
      </c>
    </row>
    <row r="595" spans="1:11" x14ac:dyDescent="0.25">
      <c r="A595" s="266" t="s">
        <v>237</v>
      </c>
      <c r="B595" s="258" t="s">
        <v>453</v>
      </c>
      <c r="C595" s="252" t="s">
        <v>678</v>
      </c>
      <c r="D595" s="222">
        <v>70922</v>
      </c>
      <c r="E595" s="255">
        <v>50000010000</v>
      </c>
      <c r="F595" s="222">
        <v>23510200</v>
      </c>
      <c r="G595" s="256" t="s">
        <v>235</v>
      </c>
      <c r="H595" s="257">
        <v>80000000</v>
      </c>
      <c r="I595" s="241">
        <v>105000000</v>
      </c>
      <c r="J595" s="234">
        <v>68324990</v>
      </c>
    </row>
    <row r="596" spans="1:11" x14ac:dyDescent="0.25">
      <c r="A596" s="266" t="s">
        <v>237</v>
      </c>
      <c r="B596" s="258" t="s">
        <v>468</v>
      </c>
      <c r="C596" s="252" t="s">
        <v>466</v>
      </c>
      <c r="D596" s="222">
        <v>70922</v>
      </c>
      <c r="E596" s="255">
        <v>50000010000</v>
      </c>
      <c r="F596" s="222">
        <v>23510200</v>
      </c>
      <c r="G596" s="256" t="s">
        <v>235</v>
      </c>
      <c r="H596" s="257">
        <v>0</v>
      </c>
    </row>
    <row r="597" spans="1:11" x14ac:dyDescent="0.25">
      <c r="A597" s="266" t="s">
        <v>237</v>
      </c>
      <c r="B597" s="240"/>
      <c r="C597" s="260" t="s">
        <v>26</v>
      </c>
      <c r="D597" s="224"/>
      <c r="E597" s="269"/>
      <c r="F597" s="224"/>
      <c r="G597" s="270"/>
      <c r="H597" s="261">
        <v>243000000</v>
      </c>
      <c r="I597" s="263">
        <v>235000000</v>
      </c>
      <c r="J597" s="263">
        <v>68324990</v>
      </c>
      <c r="K597" s="263"/>
    </row>
    <row r="598" spans="1:11" x14ac:dyDescent="0.25">
      <c r="A598" s="266" t="s">
        <v>84</v>
      </c>
      <c r="C598" s="264" t="s">
        <v>490</v>
      </c>
    </row>
    <row r="599" spans="1:11" x14ac:dyDescent="0.25">
      <c r="A599" s="266" t="s">
        <v>84</v>
      </c>
      <c r="B599" s="258" t="s">
        <v>158</v>
      </c>
      <c r="C599" s="252" t="s">
        <v>366</v>
      </c>
      <c r="D599" s="222" t="s">
        <v>76</v>
      </c>
      <c r="E599" s="255">
        <v>50000010000</v>
      </c>
      <c r="F599" s="222" t="s">
        <v>27</v>
      </c>
      <c r="G599" s="256" t="s">
        <v>235</v>
      </c>
      <c r="H599" s="257">
        <v>10000000</v>
      </c>
      <c r="I599" s="241">
        <v>1000000</v>
      </c>
      <c r="J599" s="234">
        <v>0</v>
      </c>
    </row>
    <row r="600" spans="1:11" x14ac:dyDescent="0.25">
      <c r="A600" s="266" t="s">
        <v>84</v>
      </c>
      <c r="B600" s="258" t="s">
        <v>206</v>
      </c>
      <c r="C600" s="252" t="s">
        <v>219</v>
      </c>
      <c r="D600" s="222" t="s">
        <v>76</v>
      </c>
      <c r="E600" s="255">
        <v>50000010000</v>
      </c>
      <c r="F600" s="222" t="s">
        <v>27</v>
      </c>
      <c r="G600" s="256" t="s">
        <v>235</v>
      </c>
      <c r="H600" s="257">
        <v>2000000</v>
      </c>
      <c r="I600" s="241">
        <v>1000000</v>
      </c>
      <c r="J600" s="234">
        <v>0</v>
      </c>
    </row>
    <row r="601" spans="1:11" x14ac:dyDescent="0.25">
      <c r="A601" s="266" t="s">
        <v>84</v>
      </c>
      <c r="B601" s="258" t="s">
        <v>467</v>
      </c>
      <c r="C601" s="252" t="s">
        <v>163</v>
      </c>
      <c r="D601" s="222" t="s">
        <v>76</v>
      </c>
      <c r="E601" s="255">
        <v>50000010000</v>
      </c>
      <c r="F601" s="222" t="s">
        <v>27</v>
      </c>
      <c r="G601" s="256" t="s">
        <v>235</v>
      </c>
      <c r="H601" s="257">
        <v>10000000</v>
      </c>
      <c r="I601" s="241">
        <v>0</v>
      </c>
      <c r="J601" s="234">
        <v>0</v>
      </c>
      <c r="K601" s="234" t="s">
        <v>1301</v>
      </c>
    </row>
    <row r="602" spans="1:11" x14ac:dyDescent="0.25">
      <c r="A602" s="266" t="s">
        <v>84</v>
      </c>
      <c r="B602" s="258" t="s">
        <v>484</v>
      </c>
      <c r="C602" s="252" t="s">
        <v>726</v>
      </c>
      <c r="D602" s="222" t="s">
        <v>76</v>
      </c>
      <c r="E602" s="255">
        <v>50000010000</v>
      </c>
      <c r="F602" s="222" t="s">
        <v>27</v>
      </c>
      <c r="G602" s="256" t="s">
        <v>235</v>
      </c>
      <c r="H602" s="257">
        <v>50000000</v>
      </c>
      <c r="I602" s="241">
        <v>0</v>
      </c>
      <c r="J602" s="234">
        <v>0</v>
      </c>
      <c r="K602" s="234" t="s">
        <v>1300</v>
      </c>
    </row>
    <row r="603" spans="1:11" x14ac:dyDescent="0.25">
      <c r="A603" s="266" t="s">
        <v>84</v>
      </c>
      <c r="B603" s="258" t="s">
        <v>453</v>
      </c>
      <c r="C603" s="252" t="s">
        <v>678</v>
      </c>
      <c r="D603" s="222" t="s">
        <v>76</v>
      </c>
      <c r="E603" s="255">
        <v>50000010000</v>
      </c>
      <c r="F603" s="222" t="s">
        <v>27</v>
      </c>
      <c r="G603" s="256" t="s">
        <v>235</v>
      </c>
      <c r="H603" s="257">
        <v>400000000</v>
      </c>
      <c r="I603" s="241">
        <v>600000000</v>
      </c>
      <c r="J603" s="234">
        <v>153304114</v>
      </c>
      <c r="K603" s="234" t="s">
        <v>1302</v>
      </c>
    </row>
    <row r="604" spans="1:11" x14ac:dyDescent="0.25">
      <c r="A604" s="266" t="s">
        <v>84</v>
      </c>
      <c r="C604" s="260" t="s">
        <v>26</v>
      </c>
      <c r="H604" s="261">
        <v>472000000</v>
      </c>
      <c r="I604" s="263">
        <v>602000000</v>
      </c>
      <c r="J604" s="347">
        <v>153304114</v>
      </c>
    </row>
    <row r="605" spans="1:11" x14ac:dyDescent="0.25">
      <c r="A605" s="266" t="s">
        <v>187</v>
      </c>
      <c r="C605" s="264" t="s">
        <v>188</v>
      </c>
    </row>
    <row r="606" spans="1:11" x14ac:dyDescent="0.25">
      <c r="A606" s="266" t="s">
        <v>187</v>
      </c>
      <c r="B606" s="258" t="s">
        <v>325</v>
      </c>
      <c r="C606" s="252" t="s">
        <v>507</v>
      </c>
      <c r="D606" s="222" t="s">
        <v>189</v>
      </c>
      <c r="E606" s="267" t="s">
        <v>362</v>
      </c>
      <c r="F606" s="256" t="s">
        <v>144</v>
      </c>
      <c r="G606" s="256" t="s">
        <v>235</v>
      </c>
      <c r="H606" s="257">
        <v>60000000</v>
      </c>
      <c r="I606" s="241">
        <v>80000000</v>
      </c>
      <c r="J606" s="234">
        <v>75677840</v>
      </c>
    </row>
    <row r="607" spans="1:11" x14ac:dyDescent="0.25">
      <c r="A607" s="266" t="s">
        <v>187</v>
      </c>
      <c r="B607" s="258" t="s">
        <v>326</v>
      </c>
      <c r="C607" s="252" t="s">
        <v>327</v>
      </c>
      <c r="D607" s="222" t="s">
        <v>189</v>
      </c>
      <c r="E607" s="267" t="s">
        <v>362</v>
      </c>
      <c r="F607" s="256" t="s">
        <v>144</v>
      </c>
      <c r="G607" s="256" t="s">
        <v>235</v>
      </c>
      <c r="H607" s="257">
        <v>20000000</v>
      </c>
      <c r="I607" s="241">
        <v>5000000</v>
      </c>
      <c r="J607" s="234">
        <v>0</v>
      </c>
    </row>
    <row r="608" spans="1:11" x14ac:dyDescent="0.25">
      <c r="A608" s="266" t="s">
        <v>187</v>
      </c>
      <c r="B608" s="258" t="s">
        <v>470</v>
      </c>
      <c r="C608" s="252" t="s">
        <v>1065</v>
      </c>
      <c r="D608" s="222" t="s">
        <v>189</v>
      </c>
      <c r="E608" s="267" t="s">
        <v>362</v>
      </c>
      <c r="F608" s="256" t="s">
        <v>144</v>
      </c>
      <c r="G608" s="256" t="s">
        <v>235</v>
      </c>
      <c r="H608" s="257">
        <v>10000000</v>
      </c>
      <c r="I608" s="241">
        <v>15000000</v>
      </c>
      <c r="J608" s="234">
        <v>0</v>
      </c>
    </row>
    <row r="609" spans="1:11" x14ac:dyDescent="0.25">
      <c r="A609" s="266" t="s">
        <v>187</v>
      </c>
      <c r="B609" s="239" t="s">
        <v>206</v>
      </c>
      <c r="C609" s="252" t="s">
        <v>219</v>
      </c>
      <c r="D609" s="222" t="s">
        <v>189</v>
      </c>
      <c r="E609" s="267" t="s">
        <v>362</v>
      </c>
      <c r="F609" s="256" t="s">
        <v>144</v>
      </c>
      <c r="G609" s="256" t="s">
        <v>235</v>
      </c>
      <c r="H609" s="257">
        <v>10000000</v>
      </c>
      <c r="I609" s="241">
        <v>40000000</v>
      </c>
      <c r="J609" s="234">
        <v>0</v>
      </c>
    </row>
    <row r="610" spans="1:11" x14ac:dyDescent="0.25">
      <c r="A610" s="266" t="s">
        <v>187</v>
      </c>
      <c r="B610" s="239" t="s">
        <v>207</v>
      </c>
      <c r="C610" s="252" t="s">
        <v>220</v>
      </c>
      <c r="D610" s="222" t="s">
        <v>189</v>
      </c>
      <c r="E610" s="267" t="s">
        <v>362</v>
      </c>
      <c r="F610" s="256" t="s">
        <v>144</v>
      </c>
      <c r="G610" s="256" t="s">
        <v>235</v>
      </c>
      <c r="H610" s="257">
        <v>13000000</v>
      </c>
      <c r="I610" s="241">
        <v>0</v>
      </c>
      <c r="J610" s="234">
        <v>0</v>
      </c>
    </row>
    <row r="611" spans="1:11" x14ac:dyDescent="0.25">
      <c r="A611" s="266" t="s">
        <v>187</v>
      </c>
      <c r="B611" s="239" t="s">
        <v>208</v>
      </c>
      <c r="C611" s="252" t="s">
        <v>751</v>
      </c>
      <c r="D611" s="222" t="s">
        <v>189</v>
      </c>
      <c r="E611" s="267" t="s">
        <v>362</v>
      </c>
      <c r="F611" s="256" t="s">
        <v>144</v>
      </c>
      <c r="G611" s="256" t="s">
        <v>235</v>
      </c>
      <c r="H611" s="257">
        <v>12000000</v>
      </c>
      <c r="I611" s="241">
        <v>0</v>
      </c>
      <c r="J611" s="234">
        <v>0</v>
      </c>
    </row>
    <row r="612" spans="1:11" x14ac:dyDescent="0.25">
      <c r="A612" s="266" t="s">
        <v>187</v>
      </c>
      <c r="B612" s="258" t="s">
        <v>467</v>
      </c>
      <c r="C612" s="252" t="s">
        <v>163</v>
      </c>
      <c r="D612" s="222" t="s">
        <v>189</v>
      </c>
      <c r="E612" s="267" t="s">
        <v>364</v>
      </c>
      <c r="F612" s="256" t="s">
        <v>144</v>
      </c>
      <c r="G612" s="256" t="s">
        <v>235</v>
      </c>
      <c r="H612" s="257">
        <v>20000000</v>
      </c>
      <c r="I612" s="241">
        <v>20000000</v>
      </c>
      <c r="J612" s="234">
        <v>0</v>
      </c>
    </row>
    <row r="613" spans="1:11" x14ac:dyDescent="0.25">
      <c r="A613" s="266" t="s">
        <v>187</v>
      </c>
      <c r="B613" s="258" t="s">
        <v>484</v>
      </c>
      <c r="C613" s="252" t="s">
        <v>726</v>
      </c>
      <c r="D613" s="222" t="s">
        <v>189</v>
      </c>
      <c r="E613" s="267" t="s">
        <v>363</v>
      </c>
      <c r="F613" s="256" t="s">
        <v>144</v>
      </c>
      <c r="G613" s="256" t="s">
        <v>235</v>
      </c>
      <c r="H613" s="257">
        <v>5000000</v>
      </c>
      <c r="I613" s="241">
        <v>5000000</v>
      </c>
      <c r="J613" s="234">
        <v>0</v>
      </c>
    </row>
    <row r="614" spans="1:11" x14ac:dyDescent="0.25">
      <c r="A614" s="266" t="s">
        <v>187</v>
      </c>
      <c r="C614" s="260" t="s">
        <v>26</v>
      </c>
      <c r="F614" s="256"/>
      <c r="H614" s="261">
        <v>150000000</v>
      </c>
      <c r="I614" s="262">
        <v>165000000</v>
      </c>
      <c r="J614" s="263">
        <v>75677840</v>
      </c>
      <c r="K614" s="263"/>
    </row>
    <row r="615" spans="1:11" x14ac:dyDescent="0.25">
      <c r="A615" s="266" t="s">
        <v>190</v>
      </c>
      <c r="C615" s="264" t="s">
        <v>491</v>
      </c>
    </row>
    <row r="616" spans="1:11" x14ac:dyDescent="0.25">
      <c r="A616" s="266" t="s">
        <v>190</v>
      </c>
      <c r="B616" s="239" t="s">
        <v>253</v>
      </c>
      <c r="C616" s="252" t="s">
        <v>238</v>
      </c>
      <c r="D616" s="222" t="s">
        <v>189</v>
      </c>
      <c r="E616" s="255">
        <v>50000020000</v>
      </c>
      <c r="F616" s="222">
        <v>23530400</v>
      </c>
      <c r="G616" s="256" t="s">
        <v>235</v>
      </c>
      <c r="H616" s="257">
        <v>4000000</v>
      </c>
      <c r="I616" s="241">
        <v>0</v>
      </c>
      <c r="J616" s="234">
        <v>0</v>
      </c>
    </row>
    <row r="617" spans="1:11" x14ac:dyDescent="0.25">
      <c r="A617" s="266" t="s">
        <v>190</v>
      </c>
      <c r="B617" s="258" t="s">
        <v>325</v>
      </c>
      <c r="C617" s="252" t="s">
        <v>507</v>
      </c>
      <c r="D617" s="222" t="s">
        <v>189</v>
      </c>
      <c r="E617" s="255">
        <v>50000020000</v>
      </c>
      <c r="F617" s="222">
        <v>23530400</v>
      </c>
      <c r="G617" s="256" t="s">
        <v>235</v>
      </c>
      <c r="H617" s="257">
        <v>0</v>
      </c>
      <c r="I617" s="241">
        <v>20000000</v>
      </c>
      <c r="J617" s="234">
        <v>20000000</v>
      </c>
    </row>
    <row r="618" spans="1:11" x14ac:dyDescent="0.25">
      <c r="A618" s="266" t="s">
        <v>190</v>
      </c>
      <c r="B618" s="258" t="s">
        <v>332</v>
      </c>
      <c r="C618" s="252" t="s">
        <v>333</v>
      </c>
      <c r="D618" s="222" t="s">
        <v>189</v>
      </c>
      <c r="E618" s="255">
        <v>50000020000</v>
      </c>
      <c r="F618" s="222">
        <v>23530400</v>
      </c>
      <c r="G618" s="256" t="s">
        <v>235</v>
      </c>
      <c r="H618" s="257">
        <v>40000000</v>
      </c>
      <c r="I618" s="241">
        <v>5000000</v>
      </c>
      <c r="J618" s="234">
        <v>1327750</v>
      </c>
    </row>
    <row r="619" spans="1:11" x14ac:dyDescent="0.25">
      <c r="A619" s="266" t="s">
        <v>190</v>
      </c>
      <c r="B619" s="258" t="s">
        <v>482</v>
      </c>
      <c r="C619" s="252" t="s">
        <v>492</v>
      </c>
      <c r="D619" s="222" t="s">
        <v>189</v>
      </c>
      <c r="E619" s="255">
        <v>50000020000</v>
      </c>
      <c r="F619" s="222">
        <v>23530400</v>
      </c>
      <c r="G619" s="256" t="s">
        <v>235</v>
      </c>
      <c r="H619" s="257">
        <v>80000000</v>
      </c>
      <c r="I619" s="241">
        <v>50000000</v>
      </c>
      <c r="J619" s="234">
        <v>12655387</v>
      </c>
    </row>
    <row r="620" spans="1:11" x14ac:dyDescent="0.25">
      <c r="A620" s="266" t="s">
        <v>190</v>
      </c>
      <c r="B620" s="258" t="s">
        <v>240</v>
      </c>
      <c r="C620" s="252" t="s">
        <v>763</v>
      </c>
      <c r="D620" s="222" t="s">
        <v>189</v>
      </c>
      <c r="E620" s="255">
        <v>50000020000</v>
      </c>
      <c r="F620" s="222">
        <v>23530400</v>
      </c>
      <c r="G620" s="256" t="s">
        <v>235</v>
      </c>
      <c r="H620" s="257">
        <v>5000000</v>
      </c>
      <c r="I620" s="241">
        <v>0</v>
      </c>
      <c r="J620" s="234">
        <v>0</v>
      </c>
    </row>
    <row r="621" spans="1:11" x14ac:dyDescent="0.25">
      <c r="A621" s="266" t="s">
        <v>190</v>
      </c>
      <c r="B621" s="239" t="s">
        <v>450</v>
      </c>
      <c r="C621" s="273" t="s">
        <v>772</v>
      </c>
      <c r="D621" s="222" t="s">
        <v>189</v>
      </c>
      <c r="E621" s="255">
        <v>50000020000</v>
      </c>
      <c r="F621" s="222">
        <v>23530400</v>
      </c>
      <c r="G621" s="256" t="s">
        <v>235</v>
      </c>
      <c r="H621" s="257">
        <v>5000000</v>
      </c>
      <c r="I621" s="241">
        <v>0</v>
      </c>
      <c r="J621" s="234">
        <v>0</v>
      </c>
    </row>
    <row r="622" spans="1:11" x14ac:dyDescent="0.25">
      <c r="A622" s="266" t="s">
        <v>190</v>
      </c>
      <c r="B622" s="258" t="s">
        <v>470</v>
      </c>
      <c r="C622" s="252" t="s">
        <v>1065</v>
      </c>
      <c r="D622" s="222" t="s">
        <v>189</v>
      </c>
      <c r="E622" s="255">
        <v>50000020000</v>
      </c>
      <c r="F622" s="222">
        <v>23530400</v>
      </c>
      <c r="G622" s="256" t="s">
        <v>235</v>
      </c>
      <c r="H622" s="257">
        <v>0</v>
      </c>
      <c r="I622" s="241">
        <v>5000000</v>
      </c>
      <c r="J622" s="234">
        <v>177490</v>
      </c>
    </row>
    <row r="623" spans="1:11" x14ac:dyDescent="0.25">
      <c r="A623" s="266" t="s">
        <v>190</v>
      </c>
      <c r="B623" s="258" t="s">
        <v>158</v>
      </c>
      <c r="C623" s="252" t="s">
        <v>366</v>
      </c>
      <c r="D623" s="222" t="s">
        <v>189</v>
      </c>
      <c r="E623" s="255">
        <v>50000020000</v>
      </c>
      <c r="F623" s="222">
        <v>23530400</v>
      </c>
      <c r="G623" s="256" t="s">
        <v>235</v>
      </c>
      <c r="H623" s="257">
        <v>5000000</v>
      </c>
      <c r="I623" s="241">
        <v>5000000</v>
      </c>
      <c r="J623" s="234">
        <v>0</v>
      </c>
    </row>
    <row r="624" spans="1:11" x14ac:dyDescent="0.25">
      <c r="A624" s="266" t="s">
        <v>190</v>
      </c>
      <c r="B624" s="258" t="s">
        <v>206</v>
      </c>
      <c r="C624" s="252" t="s">
        <v>219</v>
      </c>
      <c r="D624" s="222" t="s">
        <v>189</v>
      </c>
      <c r="E624" s="255">
        <v>50000020000</v>
      </c>
      <c r="F624" s="222">
        <v>23530400</v>
      </c>
      <c r="G624" s="256" t="s">
        <v>235</v>
      </c>
      <c r="H624" s="257">
        <v>10000000</v>
      </c>
      <c r="I624" s="241">
        <v>5000000</v>
      </c>
      <c r="J624" s="234">
        <v>5000000</v>
      </c>
    </row>
    <row r="625" spans="1:10" x14ac:dyDescent="0.25">
      <c r="A625" s="266" t="s">
        <v>190</v>
      </c>
      <c r="B625" s="239" t="s">
        <v>161</v>
      </c>
      <c r="C625" s="252" t="s">
        <v>233</v>
      </c>
      <c r="D625" s="222" t="s">
        <v>189</v>
      </c>
      <c r="E625" s="255">
        <v>50000020000</v>
      </c>
      <c r="F625" s="222">
        <v>23530400</v>
      </c>
      <c r="G625" s="256" t="s">
        <v>235</v>
      </c>
      <c r="H625" s="257">
        <v>20000000</v>
      </c>
      <c r="I625" s="241">
        <v>0</v>
      </c>
      <c r="J625" s="234">
        <v>0</v>
      </c>
    </row>
    <row r="626" spans="1:10" x14ac:dyDescent="0.25">
      <c r="A626" s="266" t="s">
        <v>190</v>
      </c>
      <c r="B626" s="258" t="s">
        <v>469</v>
      </c>
      <c r="C626" s="252" t="s">
        <v>162</v>
      </c>
      <c r="D626" s="222" t="s">
        <v>189</v>
      </c>
      <c r="E626" s="255">
        <v>50000020000</v>
      </c>
      <c r="F626" s="222">
        <v>23530400</v>
      </c>
      <c r="G626" s="256" t="s">
        <v>235</v>
      </c>
      <c r="H626" s="257">
        <v>41000000</v>
      </c>
      <c r="I626" s="241">
        <v>0</v>
      </c>
      <c r="J626" s="234">
        <v>0</v>
      </c>
    </row>
    <row r="627" spans="1:10" x14ac:dyDescent="0.25">
      <c r="A627" s="266" t="s">
        <v>190</v>
      </c>
      <c r="B627" s="258" t="s">
        <v>467</v>
      </c>
      <c r="C627" s="252" t="s">
        <v>163</v>
      </c>
      <c r="D627" s="222" t="s">
        <v>189</v>
      </c>
      <c r="E627" s="255">
        <v>50000020000</v>
      </c>
      <c r="F627" s="222">
        <v>23530400</v>
      </c>
      <c r="G627" s="256" t="s">
        <v>235</v>
      </c>
      <c r="H627" s="257">
        <v>10000000</v>
      </c>
      <c r="I627" s="241">
        <v>10000000</v>
      </c>
      <c r="J627" s="234">
        <v>10000000</v>
      </c>
    </row>
    <row r="628" spans="1:10" x14ac:dyDescent="0.25">
      <c r="A628" s="266" t="s">
        <v>190</v>
      </c>
      <c r="C628" s="260" t="s">
        <v>26</v>
      </c>
      <c r="H628" s="261">
        <v>220000000</v>
      </c>
      <c r="I628" s="262">
        <v>100000000</v>
      </c>
      <c r="J628" s="263">
        <v>49160627</v>
      </c>
    </row>
    <row r="629" spans="1:10" x14ac:dyDescent="0.25">
      <c r="A629" s="266" t="s">
        <v>192</v>
      </c>
      <c r="C629" s="264" t="s">
        <v>193</v>
      </c>
    </row>
    <row r="630" spans="1:10" x14ac:dyDescent="0.25">
      <c r="A630" s="266" t="s">
        <v>192</v>
      </c>
      <c r="B630" s="258" t="s">
        <v>765</v>
      </c>
      <c r="C630" s="252" t="s">
        <v>494</v>
      </c>
      <c r="D630" s="222" t="s">
        <v>189</v>
      </c>
      <c r="E630" s="255">
        <v>50000020000</v>
      </c>
      <c r="F630" s="222" t="s">
        <v>27</v>
      </c>
      <c r="G630" s="256" t="s">
        <v>235</v>
      </c>
      <c r="H630" s="257">
        <v>10000000</v>
      </c>
      <c r="I630" s="241">
        <v>5000000</v>
      </c>
      <c r="J630" s="234">
        <v>0</v>
      </c>
    </row>
    <row r="631" spans="1:10" x14ac:dyDescent="0.25">
      <c r="A631" s="266" t="s">
        <v>192</v>
      </c>
      <c r="B631" s="258" t="s">
        <v>239</v>
      </c>
      <c r="C631" s="252" t="s">
        <v>485</v>
      </c>
      <c r="D631" s="222" t="s">
        <v>189</v>
      </c>
      <c r="E631" s="255">
        <v>50000020000</v>
      </c>
      <c r="F631" s="222" t="s">
        <v>27</v>
      </c>
      <c r="G631" s="256" t="s">
        <v>235</v>
      </c>
      <c r="H631" s="257">
        <v>5000000</v>
      </c>
      <c r="I631" s="241">
        <v>3000000</v>
      </c>
      <c r="J631" s="234">
        <v>0</v>
      </c>
    </row>
    <row r="632" spans="1:10" x14ac:dyDescent="0.25">
      <c r="A632" s="266" t="s">
        <v>192</v>
      </c>
      <c r="B632" s="258" t="s">
        <v>489</v>
      </c>
      <c r="C632" s="252" t="s">
        <v>976</v>
      </c>
      <c r="D632" s="222" t="s">
        <v>189</v>
      </c>
      <c r="E632" s="255">
        <v>50000020000</v>
      </c>
      <c r="F632" s="222" t="s">
        <v>27</v>
      </c>
      <c r="G632" s="256" t="s">
        <v>235</v>
      </c>
      <c r="H632" s="257">
        <v>1000000</v>
      </c>
      <c r="I632" s="241">
        <v>1000000</v>
      </c>
      <c r="J632" s="234">
        <v>0</v>
      </c>
    </row>
    <row r="633" spans="1:10" x14ac:dyDescent="0.25">
      <c r="A633" s="266" t="s">
        <v>192</v>
      </c>
      <c r="B633" s="258" t="s">
        <v>365</v>
      </c>
      <c r="C633" s="252" t="s">
        <v>495</v>
      </c>
      <c r="D633" s="222" t="s">
        <v>189</v>
      </c>
      <c r="E633" s="255">
        <v>50000020000</v>
      </c>
      <c r="F633" s="222" t="s">
        <v>27</v>
      </c>
      <c r="G633" s="256" t="s">
        <v>235</v>
      </c>
      <c r="H633" s="257">
        <v>1000000</v>
      </c>
      <c r="I633" s="241">
        <v>0</v>
      </c>
      <c r="J633" s="234">
        <v>0</v>
      </c>
    </row>
    <row r="634" spans="1:10" x14ac:dyDescent="0.25">
      <c r="A634" s="266" t="s">
        <v>192</v>
      </c>
      <c r="B634" s="258" t="s">
        <v>483</v>
      </c>
      <c r="C634" s="252" t="s">
        <v>1066</v>
      </c>
      <c r="D634" s="222" t="s">
        <v>189</v>
      </c>
      <c r="E634" s="255">
        <v>50000020000</v>
      </c>
      <c r="F634" s="222" t="s">
        <v>27</v>
      </c>
      <c r="G634" s="256" t="s">
        <v>235</v>
      </c>
      <c r="H634" s="257">
        <v>5000000</v>
      </c>
      <c r="I634" s="241">
        <v>0</v>
      </c>
      <c r="J634" s="234">
        <v>0</v>
      </c>
    </row>
    <row r="635" spans="1:10" x14ac:dyDescent="0.25">
      <c r="A635" s="266" t="s">
        <v>192</v>
      </c>
      <c r="B635" s="258" t="s">
        <v>497</v>
      </c>
      <c r="C635" s="252" t="s">
        <v>1067</v>
      </c>
      <c r="D635" s="222" t="s">
        <v>189</v>
      </c>
      <c r="E635" s="255">
        <v>50000020000</v>
      </c>
      <c r="F635" s="222" t="s">
        <v>27</v>
      </c>
      <c r="G635" s="256" t="s">
        <v>235</v>
      </c>
      <c r="H635" s="257">
        <v>1000000</v>
      </c>
      <c r="I635" s="241">
        <v>36000000</v>
      </c>
      <c r="J635" s="234">
        <v>0</v>
      </c>
    </row>
    <row r="636" spans="1:10" x14ac:dyDescent="0.25">
      <c r="A636" s="266" t="s">
        <v>192</v>
      </c>
      <c r="B636" s="258" t="s">
        <v>243</v>
      </c>
      <c r="C636" s="252" t="s">
        <v>687</v>
      </c>
      <c r="D636" s="222" t="s">
        <v>189</v>
      </c>
      <c r="E636" s="255">
        <v>50000020000</v>
      </c>
      <c r="F636" s="222" t="s">
        <v>27</v>
      </c>
      <c r="G636" s="256" t="s">
        <v>235</v>
      </c>
      <c r="H636" s="257">
        <v>20000000</v>
      </c>
      <c r="I636" s="241">
        <v>0</v>
      </c>
      <c r="J636" s="234">
        <v>0</v>
      </c>
    </row>
    <row r="637" spans="1:10" x14ac:dyDescent="0.25">
      <c r="A637" s="266" t="s">
        <v>192</v>
      </c>
      <c r="B637" s="258" t="s">
        <v>247</v>
      </c>
      <c r="C637" s="252" t="s">
        <v>515</v>
      </c>
      <c r="D637" s="222" t="s">
        <v>189</v>
      </c>
      <c r="E637" s="255">
        <v>50000020000</v>
      </c>
      <c r="F637" s="222" t="s">
        <v>27</v>
      </c>
      <c r="G637" s="256" t="s">
        <v>235</v>
      </c>
      <c r="H637" s="257">
        <v>2000000</v>
      </c>
      <c r="I637" s="241">
        <v>5000000</v>
      </c>
      <c r="J637" s="234">
        <v>0</v>
      </c>
    </row>
    <row r="638" spans="1:10" x14ac:dyDescent="0.25">
      <c r="A638" s="266" t="s">
        <v>192</v>
      </c>
      <c r="B638" s="239" t="s">
        <v>248</v>
      </c>
      <c r="C638" s="273" t="s">
        <v>779</v>
      </c>
      <c r="D638" s="222" t="s">
        <v>189</v>
      </c>
      <c r="E638" s="255">
        <v>50000020000</v>
      </c>
      <c r="F638" s="222" t="s">
        <v>27</v>
      </c>
      <c r="G638" s="256" t="s">
        <v>235</v>
      </c>
      <c r="H638" s="257">
        <v>1000000</v>
      </c>
      <c r="I638" s="241">
        <v>1000000</v>
      </c>
      <c r="J638" s="234">
        <v>0</v>
      </c>
    </row>
    <row r="639" spans="1:10" x14ac:dyDescent="0.25">
      <c r="A639" s="266" t="s">
        <v>192</v>
      </c>
      <c r="B639" s="258" t="s">
        <v>206</v>
      </c>
      <c r="C639" s="252" t="s">
        <v>219</v>
      </c>
      <c r="D639" s="222" t="s">
        <v>189</v>
      </c>
      <c r="E639" s="255">
        <v>50000020000</v>
      </c>
      <c r="F639" s="222" t="s">
        <v>27</v>
      </c>
      <c r="G639" s="256" t="s">
        <v>235</v>
      </c>
      <c r="H639" s="257">
        <v>14000000</v>
      </c>
      <c r="I639" s="241">
        <v>15000000</v>
      </c>
      <c r="J639" s="234">
        <v>0</v>
      </c>
    </row>
    <row r="640" spans="1:10" x14ac:dyDescent="0.25">
      <c r="A640" s="266" t="s">
        <v>192</v>
      </c>
      <c r="B640" s="258" t="s">
        <v>469</v>
      </c>
      <c r="C640" s="252" t="s">
        <v>162</v>
      </c>
      <c r="D640" s="222" t="s">
        <v>189</v>
      </c>
      <c r="E640" s="255">
        <v>50000020000</v>
      </c>
      <c r="F640" s="222" t="s">
        <v>27</v>
      </c>
      <c r="G640" s="256" t="s">
        <v>235</v>
      </c>
      <c r="H640" s="257">
        <v>10000000</v>
      </c>
      <c r="I640" s="241">
        <v>10000000</v>
      </c>
      <c r="J640" s="234">
        <v>8438950</v>
      </c>
    </row>
    <row r="641" spans="1:11" x14ac:dyDescent="0.25">
      <c r="A641" s="266" t="s">
        <v>192</v>
      </c>
      <c r="B641" s="258" t="s">
        <v>467</v>
      </c>
      <c r="C641" s="252" t="s">
        <v>163</v>
      </c>
      <c r="D641" s="222" t="s">
        <v>189</v>
      </c>
      <c r="E641" s="255">
        <v>50000020000</v>
      </c>
      <c r="F641" s="222" t="s">
        <v>27</v>
      </c>
      <c r="G641" s="256" t="s">
        <v>235</v>
      </c>
      <c r="H641" s="257">
        <v>10000000</v>
      </c>
      <c r="I641" s="241">
        <v>10000000</v>
      </c>
      <c r="J641" s="234">
        <v>0</v>
      </c>
    </row>
    <row r="642" spans="1:11" x14ac:dyDescent="0.25">
      <c r="A642" s="266" t="s">
        <v>192</v>
      </c>
      <c r="B642" s="240"/>
      <c r="C642" s="260" t="s">
        <v>26</v>
      </c>
      <c r="D642" s="224"/>
      <c r="E642" s="269"/>
      <c r="F642" s="224"/>
      <c r="G642" s="270"/>
      <c r="H642" s="261">
        <v>80000000</v>
      </c>
      <c r="I642" s="262">
        <v>86000000</v>
      </c>
      <c r="J642" s="263">
        <v>8438950</v>
      </c>
      <c r="K642" s="263"/>
    </row>
    <row r="643" spans="1:11" x14ac:dyDescent="0.25">
      <c r="A643" s="266" t="s">
        <v>196</v>
      </c>
      <c r="C643" s="264" t="s">
        <v>989</v>
      </c>
    </row>
    <row r="644" spans="1:11" x14ac:dyDescent="0.25">
      <c r="A644" s="266" t="s">
        <v>196</v>
      </c>
      <c r="B644" s="239" t="s">
        <v>161</v>
      </c>
      <c r="C644" s="252" t="s">
        <v>233</v>
      </c>
      <c r="D644" s="222" t="s">
        <v>189</v>
      </c>
      <c r="E644" s="255" t="s">
        <v>320</v>
      </c>
      <c r="F644" s="222" t="s">
        <v>972</v>
      </c>
      <c r="G644" s="256" t="s">
        <v>235</v>
      </c>
      <c r="H644" s="257">
        <v>55000000</v>
      </c>
      <c r="I644" s="241">
        <v>40000000</v>
      </c>
      <c r="J644" s="234">
        <v>0</v>
      </c>
    </row>
    <row r="645" spans="1:11" x14ac:dyDescent="0.25">
      <c r="A645" s="266" t="s">
        <v>196</v>
      </c>
      <c r="B645" s="258" t="s">
        <v>240</v>
      </c>
      <c r="C645" s="252" t="s">
        <v>763</v>
      </c>
      <c r="D645" s="222" t="s">
        <v>189</v>
      </c>
      <c r="E645" s="255" t="s">
        <v>320</v>
      </c>
      <c r="F645" s="222" t="s">
        <v>972</v>
      </c>
      <c r="G645" s="256" t="s">
        <v>235</v>
      </c>
      <c r="H645" s="257">
        <v>20000000</v>
      </c>
      <c r="I645" s="241">
        <v>25000000</v>
      </c>
      <c r="J645" s="234">
        <v>0</v>
      </c>
    </row>
    <row r="646" spans="1:11" x14ac:dyDescent="0.25">
      <c r="A646" s="266" t="s">
        <v>196</v>
      </c>
      <c r="B646" s="258" t="s">
        <v>483</v>
      </c>
      <c r="C646" s="252" t="s">
        <v>1066</v>
      </c>
      <c r="D646" s="222" t="s">
        <v>189</v>
      </c>
      <c r="E646" s="255" t="s">
        <v>320</v>
      </c>
      <c r="F646" s="222" t="s">
        <v>972</v>
      </c>
      <c r="G646" s="256" t="s">
        <v>235</v>
      </c>
      <c r="H646" s="257">
        <v>40000000</v>
      </c>
      <c r="I646" s="241">
        <v>0</v>
      </c>
      <c r="J646" s="234">
        <v>0</v>
      </c>
    </row>
    <row r="647" spans="1:11" x14ac:dyDescent="0.25">
      <c r="A647" s="266" t="s">
        <v>196</v>
      </c>
      <c r="B647" s="239" t="s">
        <v>206</v>
      </c>
      <c r="C647" s="252" t="s">
        <v>219</v>
      </c>
      <c r="D647" s="222" t="s">
        <v>189</v>
      </c>
      <c r="E647" s="255" t="s">
        <v>320</v>
      </c>
      <c r="F647" s="222" t="s">
        <v>972</v>
      </c>
      <c r="G647" s="256" t="s">
        <v>235</v>
      </c>
      <c r="H647" s="257">
        <v>15000000</v>
      </c>
      <c r="I647" s="241">
        <v>10000000</v>
      </c>
      <c r="J647" s="234">
        <v>0</v>
      </c>
    </row>
    <row r="648" spans="1:11" x14ac:dyDescent="0.25">
      <c r="A648" s="266" t="s">
        <v>196</v>
      </c>
      <c r="B648" s="258" t="s">
        <v>467</v>
      </c>
      <c r="C648" s="252" t="s">
        <v>163</v>
      </c>
      <c r="D648" s="222" t="s">
        <v>189</v>
      </c>
      <c r="E648" s="255" t="s">
        <v>320</v>
      </c>
      <c r="F648" s="222" t="s">
        <v>972</v>
      </c>
      <c r="G648" s="256" t="s">
        <v>235</v>
      </c>
      <c r="H648" s="257">
        <v>70000000</v>
      </c>
      <c r="I648" s="241">
        <v>45000000</v>
      </c>
      <c r="J648" s="234">
        <v>29342500</v>
      </c>
    </row>
    <row r="649" spans="1:11" x14ac:dyDescent="0.25">
      <c r="A649" s="266" t="s">
        <v>196</v>
      </c>
      <c r="B649" s="258" t="s">
        <v>474</v>
      </c>
      <c r="C649" s="252" t="s">
        <v>164</v>
      </c>
      <c r="D649" s="222" t="s">
        <v>189</v>
      </c>
      <c r="E649" s="255" t="s">
        <v>320</v>
      </c>
      <c r="F649" s="222" t="s">
        <v>972</v>
      </c>
      <c r="G649" s="256" t="s">
        <v>235</v>
      </c>
      <c r="H649" s="257">
        <v>0</v>
      </c>
      <c r="I649" s="241">
        <v>20000000</v>
      </c>
      <c r="J649" s="234">
        <v>0</v>
      </c>
    </row>
    <row r="650" spans="1:11" x14ac:dyDescent="0.25">
      <c r="A650" s="266" t="s">
        <v>196</v>
      </c>
      <c r="C650" s="260" t="s">
        <v>26</v>
      </c>
      <c r="H650" s="261">
        <v>200000000</v>
      </c>
      <c r="I650" s="262">
        <v>140000000</v>
      </c>
      <c r="J650" s="263">
        <v>29342500</v>
      </c>
      <c r="K650" s="263"/>
    </row>
    <row r="651" spans="1:11" x14ac:dyDescent="0.2">
      <c r="A651" s="296" t="s">
        <v>1342</v>
      </c>
      <c r="B651" s="299"/>
      <c r="C651" s="302" t="s">
        <v>1341</v>
      </c>
      <c r="H651" s="261"/>
      <c r="I651" s="262"/>
      <c r="J651" s="263"/>
      <c r="K651" s="263"/>
    </row>
    <row r="652" spans="1:11" x14ac:dyDescent="0.2">
      <c r="A652" s="296" t="s">
        <v>1342</v>
      </c>
      <c r="B652" s="258" t="s">
        <v>158</v>
      </c>
      <c r="C652" s="273" t="s">
        <v>366</v>
      </c>
      <c r="D652" s="239" t="s">
        <v>76</v>
      </c>
      <c r="E652" s="223">
        <v>50000010000</v>
      </c>
      <c r="F652" s="258" t="s">
        <v>354</v>
      </c>
      <c r="G652" s="280" t="s">
        <v>235</v>
      </c>
      <c r="H652" s="303">
        <v>2000000</v>
      </c>
      <c r="I652" s="262"/>
      <c r="J652" s="263"/>
      <c r="K652" s="263"/>
    </row>
    <row r="653" spans="1:11" x14ac:dyDescent="0.2">
      <c r="A653" s="296" t="s">
        <v>1342</v>
      </c>
      <c r="B653" s="258" t="s">
        <v>469</v>
      </c>
      <c r="C653" s="273" t="s">
        <v>162</v>
      </c>
      <c r="D653" s="239" t="s">
        <v>76</v>
      </c>
      <c r="E653" s="223">
        <v>50000010000</v>
      </c>
      <c r="F653" s="258" t="s">
        <v>354</v>
      </c>
      <c r="G653" s="280" t="s">
        <v>235</v>
      </c>
      <c r="H653" s="303">
        <v>2000000</v>
      </c>
      <c r="I653" s="262"/>
      <c r="J653" s="263"/>
      <c r="K653" s="263"/>
    </row>
    <row r="654" spans="1:11" x14ac:dyDescent="0.2">
      <c r="A654" s="296" t="s">
        <v>1342</v>
      </c>
      <c r="B654" s="258" t="s">
        <v>467</v>
      </c>
      <c r="C654" s="273" t="s">
        <v>163</v>
      </c>
      <c r="D654" s="239" t="s">
        <v>76</v>
      </c>
      <c r="E654" s="223">
        <v>50000010000</v>
      </c>
      <c r="F654" s="258" t="s">
        <v>354</v>
      </c>
      <c r="G654" s="280" t="s">
        <v>235</v>
      </c>
      <c r="H654" s="303">
        <v>1500000</v>
      </c>
      <c r="I654" s="262"/>
      <c r="J654" s="263"/>
      <c r="K654" s="263"/>
    </row>
    <row r="655" spans="1:11" x14ac:dyDescent="0.25">
      <c r="A655" s="296" t="s">
        <v>1342</v>
      </c>
      <c r="B655" s="258" t="s">
        <v>453</v>
      </c>
      <c r="C655" s="273" t="s">
        <v>678</v>
      </c>
      <c r="D655" s="239" t="s">
        <v>76</v>
      </c>
      <c r="E655" s="223">
        <v>50000010000</v>
      </c>
      <c r="F655" s="258" t="s">
        <v>354</v>
      </c>
      <c r="G655" s="280" t="s">
        <v>235</v>
      </c>
      <c r="H655" s="288">
        <v>300000000</v>
      </c>
      <c r="I655" s="262"/>
      <c r="J655" s="263"/>
      <c r="K655" s="263"/>
    </row>
    <row r="656" spans="1:11" x14ac:dyDescent="0.2">
      <c r="A656" s="296" t="s">
        <v>1342</v>
      </c>
      <c r="B656" s="299"/>
      <c r="C656" s="294" t="s">
        <v>1337</v>
      </c>
      <c r="H656" s="261">
        <v>305500000</v>
      </c>
      <c r="I656" s="262"/>
      <c r="J656" s="263"/>
      <c r="K656" s="263"/>
    </row>
    <row r="657" spans="1:11" s="268" customFormat="1" x14ac:dyDescent="0.25">
      <c r="A657" s="235" t="s">
        <v>105</v>
      </c>
      <c r="B657" s="239"/>
      <c r="C657" s="264" t="s">
        <v>108</v>
      </c>
      <c r="D657" s="222"/>
      <c r="E657" s="255"/>
      <c r="F657" s="222"/>
      <c r="G657" s="256"/>
      <c r="H657" s="257"/>
      <c r="I657" s="241"/>
      <c r="J657" s="234"/>
      <c r="K657" s="234"/>
    </row>
    <row r="658" spans="1:11" x14ac:dyDescent="0.25">
      <c r="A658" s="235" t="s">
        <v>105</v>
      </c>
      <c r="B658" s="239" t="s">
        <v>253</v>
      </c>
      <c r="C658" s="252" t="s">
        <v>238</v>
      </c>
      <c r="D658" s="222" t="s">
        <v>115</v>
      </c>
      <c r="E658" s="267">
        <v>40000010000</v>
      </c>
      <c r="F658" s="222" t="s">
        <v>27</v>
      </c>
      <c r="G658" s="256" t="s">
        <v>235</v>
      </c>
      <c r="H658" s="257">
        <v>100000000</v>
      </c>
      <c r="I658" s="241">
        <v>120000000</v>
      </c>
      <c r="J658" s="234">
        <v>0</v>
      </c>
    </row>
    <row r="659" spans="1:11" x14ac:dyDescent="0.25">
      <c r="A659" s="235" t="s">
        <v>105</v>
      </c>
      <c r="B659" s="258" t="s">
        <v>212</v>
      </c>
      <c r="C659" s="252" t="s">
        <v>1100</v>
      </c>
      <c r="D659" s="222" t="s">
        <v>115</v>
      </c>
      <c r="E659" s="267">
        <v>40000010000</v>
      </c>
      <c r="F659" s="222" t="s">
        <v>27</v>
      </c>
      <c r="G659" s="256" t="s">
        <v>235</v>
      </c>
      <c r="H659" s="257">
        <v>100000000</v>
      </c>
      <c r="I659" s="241">
        <v>50000000</v>
      </c>
      <c r="J659" s="234">
        <v>0</v>
      </c>
      <c r="K659" s="234" t="s">
        <v>728</v>
      </c>
    </row>
    <row r="660" spans="1:11" x14ac:dyDescent="0.25">
      <c r="A660" s="235" t="s">
        <v>105</v>
      </c>
      <c r="B660" s="258" t="s">
        <v>325</v>
      </c>
      <c r="C660" s="252" t="s">
        <v>507</v>
      </c>
      <c r="D660" s="222">
        <v>70731</v>
      </c>
      <c r="E660" s="267">
        <v>40000010000</v>
      </c>
      <c r="F660" s="222" t="s">
        <v>27</v>
      </c>
      <c r="G660" s="256" t="s">
        <v>235</v>
      </c>
      <c r="H660" s="257">
        <v>200000000</v>
      </c>
      <c r="I660" s="241">
        <v>0</v>
      </c>
      <c r="J660" s="234">
        <v>0</v>
      </c>
      <c r="K660" s="234" t="s">
        <v>729</v>
      </c>
    </row>
    <row r="661" spans="1:11" x14ac:dyDescent="0.25">
      <c r="A661" s="235" t="s">
        <v>105</v>
      </c>
      <c r="B661" s="258" t="s">
        <v>356</v>
      </c>
      <c r="C661" s="252" t="s">
        <v>686</v>
      </c>
      <c r="D661" s="222" t="s">
        <v>115</v>
      </c>
      <c r="E661" s="267">
        <v>40000010000</v>
      </c>
      <c r="F661" s="222" t="s">
        <v>27</v>
      </c>
      <c r="G661" s="256" t="s">
        <v>235</v>
      </c>
      <c r="H661" s="257">
        <v>800000000</v>
      </c>
      <c r="I661" s="241">
        <v>500000000</v>
      </c>
      <c r="J661" s="234">
        <v>101519933</v>
      </c>
      <c r="K661" s="234" t="s">
        <v>1070</v>
      </c>
    </row>
    <row r="662" spans="1:11" x14ac:dyDescent="0.25">
      <c r="A662" s="235" t="s">
        <v>105</v>
      </c>
      <c r="B662" s="239" t="s">
        <v>161</v>
      </c>
      <c r="C662" s="252" t="s">
        <v>233</v>
      </c>
      <c r="D662" s="222" t="s">
        <v>115</v>
      </c>
      <c r="E662" s="267">
        <v>40000010000</v>
      </c>
      <c r="F662" s="222" t="s">
        <v>27</v>
      </c>
      <c r="G662" s="256" t="s">
        <v>235</v>
      </c>
      <c r="H662" s="257">
        <v>100000000</v>
      </c>
      <c r="I662" s="241">
        <v>30000000</v>
      </c>
      <c r="J662" s="234">
        <v>6602273</v>
      </c>
    </row>
    <row r="663" spans="1:11" x14ac:dyDescent="0.25">
      <c r="A663" s="235" t="s">
        <v>105</v>
      </c>
      <c r="B663" s="239" t="s">
        <v>352</v>
      </c>
      <c r="C663" s="252" t="s">
        <v>353</v>
      </c>
      <c r="D663" s="222" t="s">
        <v>115</v>
      </c>
      <c r="E663" s="267">
        <v>40000010000</v>
      </c>
      <c r="F663" s="222" t="s">
        <v>27</v>
      </c>
      <c r="G663" s="256" t="s">
        <v>235</v>
      </c>
      <c r="H663" s="257">
        <v>500000000</v>
      </c>
      <c r="I663" s="241">
        <v>250000000</v>
      </c>
      <c r="J663" s="234">
        <v>99797503</v>
      </c>
      <c r="K663" s="234" t="s">
        <v>741</v>
      </c>
    </row>
    <row r="664" spans="1:11" x14ac:dyDescent="0.25">
      <c r="A664" s="235" t="s">
        <v>105</v>
      </c>
      <c r="B664" s="258" t="s">
        <v>240</v>
      </c>
      <c r="C664" s="252" t="s">
        <v>763</v>
      </c>
      <c r="D664" s="222" t="s">
        <v>115</v>
      </c>
      <c r="E664" s="267">
        <v>40000010000</v>
      </c>
      <c r="F664" s="222" t="s">
        <v>27</v>
      </c>
      <c r="G664" s="256" t="s">
        <v>235</v>
      </c>
      <c r="H664" s="257">
        <v>600000000</v>
      </c>
      <c r="I664" s="241">
        <v>750000000</v>
      </c>
      <c r="J664" s="234">
        <v>418535216</v>
      </c>
    </row>
    <row r="665" spans="1:11" x14ac:dyDescent="0.25">
      <c r="A665" s="235" t="s">
        <v>105</v>
      </c>
      <c r="B665" s="258" t="s">
        <v>243</v>
      </c>
      <c r="C665" s="252" t="s">
        <v>687</v>
      </c>
      <c r="D665" s="222" t="s">
        <v>115</v>
      </c>
      <c r="E665" s="267">
        <v>40000010000</v>
      </c>
      <c r="F665" s="222" t="s">
        <v>27</v>
      </c>
      <c r="G665" s="256" t="s">
        <v>235</v>
      </c>
      <c r="H665" s="257">
        <v>50000000</v>
      </c>
      <c r="I665" s="241">
        <v>40000000</v>
      </c>
      <c r="J665" s="234">
        <v>0</v>
      </c>
    </row>
    <row r="666" spans="1:11" x14ac:dyDescent="0.25">
      <c r="A666" s="235" t="s">
        <v>105</v>
      </c>
      <c r="B666" s="258" t="s">
        <v>158</v>
      </c>
      <c r="C666" s="252" t="s">
        <v>366</v>
      </c>
      <c r="D666" s="222" t="s">
        <v>115</v>
      </c>
      <c r="E666" s="267">
        <v>40000010000</v>
      </c>
      <c r="F666" s="222" t="s">
        <v>27</v>
      </c>
      <c r="G666" s="256" t="s">
        <v>235</v>
      </c>
      <c r="H666" s="257">
        <v>5000000</v>
      </c>
      <c r="I666" s="241">
        <v>50000000</v>
      </c>
      <c r="J666" s="234">
        <v>0</v>
      </c>
    </row>
    <row r="667" spans="1:11" x14ac:dyDescent="0.25">
      <c r="A667" s="235" t="s">
        <v>105</v>
      </c>
      <c r="B667" s="258" t="s">
        <v>247</v>
      </c>
      <c r="C667" s="252" t="s">
        <v>515</v>
      </c>
      <c r="D667" s="222" t="s">
        <v>115</v>
      </c>
      <c r="E667" s="267">
        <v>40000010000</v>
      </c>
      <c r="F667" s="222" t="s">
        <v>27</v>
      </c>
      <c r="G667" s="256" t="s">
        <v>235</v>
      </c>
      <c r="H667" s="257">
        <v>5000000</v>
      </c>
      <c r="I667" s="241">
        <v>0</v>
      </c>
      <c r="J667" s="234">
        <v>0</v>
      </c>
    </row>
    <row r="668" spans="1:11" x14ac:dyDescent="0.25">
      <c r="A668" s="235" t="s">
        <v>105</v>
      </c>
      <c r="B668" s="239" t="s">
        <v>357</v>
      </c>
      <c r="C668" s="252" t="s">
        <v>764</v>
      </c>
      <c r="D668" s="222" t="s">
        <v>115</v>
      </c>
      <c r="E668" s="267">
        <v>40000010000</v>
      </c>
      <c r="F668" s="222" t="s">
        <v>27</v>
      </c>
      <c r="G668" s="256" t="s">
        <v>235</v>
      </c>
      <c r="H668" s="257">
        <v>2000000</v>
      </c>
      <c r="I668" s="241">
        <v>0</v>
      </c>
      <c r="J668" s="234">
        <v>0</v>
      </c>
    </row>
    <row r="669" spans="1:11" x14ac:dyDescent="0.25">
      <c r="A669" s="235" t="s">
        <v>105</v>
      </c>
      <c r="B669" s="239" t="s">
        <v>248</v>
      </c>
      <c r="C669" s="273" t="s">
        <v>779</v>
      </c>
      <c r="D669" s="222" t="s">
        <v>115</v>
      </c>
      <c r="E669" s="267">
        <v>40000010000</v>
      </c>
      <c r="F669" s="222" t="s">
        <v>27</v>
      </c>
      <c r="G669" s="256" t="s">
        <v>235</v>
      </c>
      <c r="H669" s="257">
        <v>3000000</v>
      </c>
      <c r="I669" s="241">
        <v>0</v>
      </c>
      <c r="J669" s="234">
        <v>0</v>
      </c>
    </row>
    <row r="670" spans="1:11" x14ac:dyDescent="0.25">
      <c r="A670" s="235" t="s">
        <v>105</v>
      </c>
      <c r="B670" s="239" t="s">
        <v>360</v>
      </c>
      <c r="C670" s="252" t="s">
        <v>979</v>
      </c>
      <c r="D670" s="222" t="s">
        <v>115</v>
      </c>
      <c r="E670" s="267">
        <v>40000010000</v>
      </c>
      <c r="F670" s="222" t="s">
        <v>27</v>
      </c>
      <c r="G670" s="256" t="s">
        <v>235</v>
      </c>
      <c r="H670" s="257">
        <v>3000000</v>
      </c>
      <c r="I670" s="241">
        <v>0</v>
      </c>
      <c r="J670" s="234">
        <v>0</v>
      </c>
    </row>
    <row r="671" spans="1:11" x14ac:dyDescent="0.25">
      <c r="A671" s="235" t="s">
        <v>105</v>
      </c>
      <c r="B671" s="239" t="s">
        <v>361</v>
      </c>
      <c r="C671" s="252" t="s">
        <v>980</v>
      </c>
      <c r="D671" s="222" t="s">
        <v>115</v>
      </c>
      <c r="E671" s="267">
        <v>40000010000</v>
      </c>
      <c r="F671" s="222" t="s">
        <v>27</v>
      </c>
      <c r="G671" s="256" t="s">
        <v>235</v>
      </c>
      <c r="H671" s="257">
        <v>1000000</v>
      </c>
      <c r="I671" s="241">
        <v>0</v>
      </c>
      <c r="J671" s="234">
        <v>0</v>
      </c>
    </row>
    <row r="672" spans="1:11" x14ac:dyDescent="0.25">
      <c r="A672" s="235" t="s">
        <v>105</v>
      </c>
      <c r="B672" s="239" t="s">
        <v>206</v>
      </c>
      <c r="C672" s="252" t="s">
        <v>219</v>
      </c>
      <c r="D672" s="222" t="s">
        <v>115</v>
      </c>
      <c r="E672" s="267">
        <v>40000010000</v>
      </c>
      <c r="F672" s="222" t="s">
        <v>27</v>
      </c>
      <c r="G672" s="256" t="s">
        <v>235</v>
      </c>
      <c r="H672" s="257">
        <v>10000000</v>
      </c>
      <c r="I672" s="241">
        <v>60000000</v>
      </c>
      <c r="J672" s="234">
        <v>0</v>
      </c>
    </row>
    <row r="673" spans="1:11" x14ac:dyDescent="0.25">
      <c r="A673" s="235" t="s">
        <v>105</v>
      </c>
      <c r="B673" s="239" t="s">
        <v>207</v>
      </c>
      <c r="C673" s="252" t="s">
        <v>220</v>
      </c>
      <c r="D673" s="222" t="s">
        <v>115</v>
      </c>
      <c r="E673" s="267">
        <v>40000010000</v>
      </c>
      <c r="F673" s="222" t="s">
        <v>27</v>
      </c>
      <c r="G673" s="256" t="s">
        <v>235</v>
      </c>
      <c r="H673" s="257">
        <v>10000000</v>
      </c>
      <c r="I673" s="241">
        <v>0</v>
      </c>
      <c r="J673" s="234">
        <v>0</v>
      </c>
    </row>
    <row r="674" spans="1:11" x14ac:dyDescent="0.25">
      <c r="A674" s="235" t="s">
        <v>105</v>
      </c>
      <c r="B674" s="239" t="s">
        <v>208</v>
      </c>
      <c r="C674" s="252" t="s">
        <v>751</v>
      </c>
      <c r="D674" s="222" t="s">
        <v>115</v>
      </c>
      <c r="E674" s="267">
        <v>40000010000</v>
      </c>
      <c r="F674" s="222" t="s">
        <v>27</v>
      </c>
      <c r="G674" s="256" t="s">
        <v>235</v>
      </c>
      <c r="H674" s="257">
        <v>2000000</v>
      </c>
      <c r="I674" s="241">
        <v>0</v>
      </c>
      <c r="J674" s="234">
        <v>0</v>
      </c>
    </row>
    <row r="675" spans="1:11" x14ac:dyDescent="0.25">
      <c r="A675" s="235" t="s">
        <v>105</v>
      </c>
      <c r="B675" s="258" t="s">
        <v>209</v>
      </c>
      <c r="C675" s="252" t="s">
        <v>359</v>
      </c>
      <c r="D675" s="222" t="s">
        <v>115</v>
      </c>
      <c r="E675" s="267">
        <v>40000010000</v>
      </c>
      <c r="F675" s="222" t="s">
        <v>27</v>
      </c>
      <c r="G675" s="256" t="s">
        <v>235</v>
      </c>
      <c r="H675" s="257">
        <v>2000000</v>
      </c>
      <c r="I675" s="241">
        <v>0</v>
      </c>
      <c r="J675" s="234">
        <v>0</v>
      </c>
    </row>
    <row r="676" spans="1:11" x14ac:dyDescent="0.25">
      <c r="A676" s="235" t="s">
        <v>105</v>
      </c>
      <c r="B676" s="258" t="s">
        <v>228</v>
      </c>
      <c r="C676" s="252" t="s">
        <v>498</v>
      </c>
      <c r="D676" s="222" t="s">
        <v>115</v>
      </c>
      <c r="E676" s="267">
        <v>40000010000</v>
      </c>
      <c r="F676" s="222" t="s">
        <v>27</v>
      </c>
      <c r="G676" s="256" t="s">
        <v>235</v>
      </c>
      <c r="H676" s="257">
        <v>8000000</v>
      </c>
      <c r="I676" s="241">
        <v>0</v>
      </c>
      <c r="J676" s="234">
        <v>0</v>
      </c>
    </row>
    <row r="677" spans="1:11" x14ac:dyDescent="0.25">
      <c r="A677" s="235" t="s">
        <v>105</v>
      </c>
      <c r="B677" s="258" t="s">
        <v>231</v>
      </c>
      <c r="C677" s="252" t="s">
        <v>229</v>
      </c>
      <c r="D677" s="222" t="s">
        <v>115</v>
      </c>
      <c r="E677" s="267">
        <v>40000010000</v>
      </c>
      <c r="F677" s="222" t="s">
        <v>27</v>
      </c>
      <c r="G677" s="256" t="s">
        <v>235</v>
      </c>
      <c r="H677" s="257">
        <v>5000000</v>
      </c>
      <c r="I677" s="241">
        <v>0</v>
      </c>
      <c r="J677" s="234">
        <v>0</v>
      </c>
    </row>
    <row r="678" spans="1:11" x14ac:dyDescent="0.25">
      <c r="A678" s="235" t="s">
        <v>105</v>
      </c>
      <c r="B678" s="258" t="s">
        <v>452</v>
      </c>
      <c r="C678" s="252" t="s">
        <v>355</v>
      </c>
      <c r="D678" s="222" t="s">
        <v>115</v>
      </c>
      <c r="E678" s="267">
        <v>40000010000</v>
      </c>
      <c r="F678" s="222" t="s">
        <v>27</v>
      </c>
      <c r="G678" s="256" t="s">
        <v>235</v>
      </c>
      <c r="H678" s="257">
        <v>350000000</v>
      </c>
      <c r="I678" s="241">
        <v>450000000</v>
      </c>
      <c r="J678" s="234">
        <v>400890000</v>
      </c>
    </row>
    <row r="679" spans="1:11" x14ac:dyDescent="0.25">
      <c r="A679" s="235" t="s">
        <v>105</v>
      </c>
      <c r="B679" s="258" t="s">
        <v>469</v>
      </c>
      <c r="C679" s="252" t="s">
        <v>162</v>
      </c>
      <c r="D679" s="222" t="s">
        <v>115</v>
      </c>
      <c r="E679" s="267">
        <v>40000010000</v>
      </c>
      <c r="F679" s="222" t="s">
        <v>27</v>
      </c>
      <c r="G679" s="256" t="s">
        <v>235</v>
      </c>
      <c r="H679" s="257">
        <v>30000000</v>
      </c>
      <c r="I679" s="241">
        <v>50000000</v>
      </c>
      <c r="J679" s="234">
        <v>8900000</v>
      </c>
    </row>
    <row r="680" spans="1:11" x14ac:dyDescent="0.25">
      <c r="A680" s="235" t="s">
        <v>105</v>
      </c>
      <c r="B680" s="258" t="s">
        <v>467</v>
      </c>
      <c r="C680" s="252" t="s">
        <v>163</v>
      </c>
      <c r="D680" s="222" t="s">
        <v>115</v>
      </c>
      <c r="E680" s="267">
        <v>40000010000</v>
      </c>
      <c r="F680" s="222" t="s">
        <v>27</v>
      </c>
      <c r="G680" s="256" t="s">
        <v>235</v>
      </c>
      <c r="H680" s="257">
        <v>40000000</v>
      </c>
      <c r="I680" s="241">
        <v>70000000</v>
      </c>
      <c r="J680" s="234">
        <v>4000000</v>
      </c>
    </row>
    <row r="681" spans="1:11" x14ac:dyDescent="0.25">
      <c r="A681" s="235" t="s">
        <v>105</v>
      </c>
      <c r="B681" s="258" t="s">
        <v>474</v>
      </c>
      <c r="C681" s="252" t="s">
        <v>164</v>
      </c>
      <c r="D681" s="222" t="s">
        <v>115</v>
      </c>
      <c r="E681" s="267">
        <v>40000010000</v>
      </c>
      <c r="F681" s="222" t="s">
        <v>27</v>
      </c>
      <c r="G681" s="256" t="s">
        <v>235</v>
      </c>
      <c r="H681" s="257">
        <v>0</v>
      </c>
      <c r="I681" s="241">
        <v>70000000</v>
      </c>
      <c r="J681" s="234">
        <v>55895000</v>
      </c>
    </row>
    <row r="682" spans="1:11" x14ac:dyDescent="0.25">
      <c r="A682" s="235" t="s">
        <v>105</v>
      </c>
      <c r="C682" s="260" t="s">
        <v>26</v>
      </c>
      <c r="H682" s="261">
        <v>2926000000</v>
      </c>
      <c r="I682" s="263">
        <v>2490000000</v>
      </c>
      <c r="J682" s="263">
        <v>1096139925</v>
      </c>
    </row>
    <row r="683" spans="1:11" x14ac:dyDescent="0.25">
      <c r="A683" s="235" t="s">
        <v>135</v>
      </c>
      <c r="C683" s="264" t="s">
        <v>138</v>
      </c>
    </row>
    <row r="684" spans="1:11" x14ac:dyDescent="0.25">
      <c r="A684" s="266" t="s">
        <v>135</v>
      </c>
      <c r="B684" s="258" t="s">
        <v>212</v>
      </c>
      <c r="C684" s="252" t="s">
        <v>676</v>
      </c>
      <c r="D684" s="265" t="s">
        <v>109</v>
      </c>
      <c r="E684" s="267">
        <v>40000010000</v>
      </c>
      <c r="F684" s="265" t="s">
        <v>354</v>
      </c>
      <c r="G684" s="256" t="s">
        <v>235</v>
      </c>
      <c r="H684" s="257">
        <v>50200000</v>
      </c>
      <c r="I684" s="241">
        <v>54200000</v>
      </c>
      <c r="J684" s="234">
        <v>0</v>
      </c>
    </row>
    <row r="685" spans="1:11" x14ac:dyDescent="0.25">
      <c r="A685" s="266" t="s">
        <v>135</v>
      </c>
      <c r="B685" s="239" t="s">
        <v>351</v>
      </c>
      <c r="C685" s="252" t="s">
        <v>518</v>
      </c>
      <c r="D685" s="265" t="s">
        <v>109</v>
      </c>
      <c r="E685" s="267">
        <v>40000010000</v>
      </c>
      <c r="F685" s="222" t="s">
        <v>27</v>
      </c>
      <c r="G685" s="256" t="s">
        <v>235</v>
      </c>
      <c r="H685" s="257">
        <v>20600000</v>
      </c>
      <c r="I685" s="241">
        <v>15000000</v>
      </c>
      <c r="J685" s="234">
        <v>0</v>
      </c>
    </row>
    <row r="686" spans="1:11" x14ac:dyDescent="0.25">
      <c r="A686" s="266" t="s">
        <v>135</v>
      </c>
      <c r="B686" s="258" t="s">
        <v>356</v>
      </c>
      <c r="C686" s="252" t="s">
        <v>686</v>
      </c>
      <c r="D686" s="265" t="s">
        <v>109</v>
      </c>
      <c r="E686" s="267">
        <v>40000010000</v>
      </c>
      <c r="F686" s="265" t="s">
        <v>354</v>
      </c>
      <c r="G686" s="256" t="s">
        <v>235</v>
      </c>
      <c r="H686" s="257">
        <v>0</v>
      </c>
      <c r="I686" s="241">
        <v>100000000</v>
      </c>
      <c r="J686" s="234">
        <v>0</v>
      </c>
    </row>
    <row r="687" spans="1:11" x14ac:dyDescent="0.25">
      <c r="A687" s="266" t="s">
        <v>135</v>
      </c>
      <c r="B687" s="239" t="s">
        <v>161</v>
      </c>
      <c r="C687" s="252" t="s">
        <v>233</v>
      </c>
      <c r="D687" s="265" t="s">
        <v>109</v>
      </c>
      <c r="E687" s="267">
        <v>40000010000</v>
      </c>
      <c r="F687" s="222" t="s">
        <v>27</v>
      </c>
      <c r="G687" s="256" t="s">
        <v>235</v>
      </c>
      <c r="H687" s="257">
        <v>15000000</v>
      </c>
      <c r="I687" s="241">
        <v>9000000</v>
      </c>
      <c r="J687" s="234">
        <v>0</v>
      </c>
    </row>
    <row r="688" spans="1:11" x14ac:dyDescent="0.25">
      <c r="A688" s="266" t="s">
        <v>135</v>
      </c>
      <c r="B688" s="239" t="s">
        <v>352</v>
      </c>
      <c r="C688" s="252" t="s">
        <v>353</v>
      </c>
      <c r="D688" s="265" t="s">
        <v>109</v>
      </c>
      <c r="E688" s="267">
        <v>40000010000</v>
      </c>
      <c r="F688" s="265" t="s">
        <v>354</v>
      </c>
      <c r="G688" s="256" t="s">
        <v>235</v>
      </c>
      <c r="H688" s="257">
        <v>33500000</v>
      </c>
      <c r="I688" s="241">
        <v>112000000</v>
      </c>
      <c r="J688" s="234">
        <v>0</v>
      </c>
      <c r="K688" s="234" t="s">
        <v>1391</v>
      </c>
    </row>
    <row r="689" spans="1:11" x14ac:dyDescent="0.25">
      <c r="A689" s="266" t="s">
        <v>135</v>
      </c>
      <c r="B689" s="258" t="s">
        <v>158</v>
      </c>
      <c r="C689" s="252" t="s">
        <v>366</v>
      </c>
      <c r="D689" s="265" t="s">
        <v>109</v>
      </c>
      <c r="E689" s="267">
        <v>40000010000</v>
      </c>
      <c r="F689" s="222" t="s">
        <v>27</v>
      </c>
      <c r="G689" s="256" t="s">
        <v>235</v>
      </c>
      <c r="H689" s="257">
        <v>0</v>
      </c>
      <c r="I689" s="241">
        <v>1500000</v>
      </c>
      <c r="J689" s="234">
        <v>0</v>
      </c>
    </row>
    <row r="690" spans="1:11" x14ac:dyDescent="0.25">
      <c r="A690" s="266" t="s">
        <v>135</v>
      </c>
      <c r="B690" s="239" t="s">
        <v>206</v>
      </c>
      <c r="C690" s="252" t="s">
        <v>219</v>
      </c>
      <c r="D690" s="265" t="s">
        <v>109</v>
      </c>
      <c r="E690" s="267">
        <v>40000010000</v>
      </c>
      <c r="F690" s="265" t="s">
        <v>354</v>
      </c>
      <c r="G690" s="256" t="s">
        <v>235</v>
      </c>
      <c r="H690" s="257">
        <v>5250000.1100000003</v>
      </c>
      <c r="I690" s="241">
        <v>5000000</v>
      </c>
      <c r="J690" s="234">
        <v>0</v>
      </c>
    </row>
    <row r="691" spans="1:11" x14ac:dyDescent="0.25">
      <c r="A691" s="266" t="s">
        <v>135</v>
      </c>
      <c r="B691" s="258" t="s">
        <v>452</v>
      </c>
      <c r="C691" s="252" t="s">
        <v>355</v>
      </c>
      <c r="D691" s="265" t="s">
        <v>109</v>
      </c>
      <c r="E691" s="267">
        <v>40000010000</v>
      </c>
      <c r="F691" s="265" t="s">
        <v>354</v>
      </c>
      <c r="G691" s="256" t="s">
        <v>235</v>
      </c>
      <c r="H691" s="257">
        <v>9450000</v>
      </c>
      <c r="I691" s="241">
        <v>20649000</v>
      </c>
      <c r="J691" s="234">
        <v>0</v>
      </c>
    </row>
    <row r="692" spans="1:11" x14ac:dyDescent="0.25">
      <c r="A692" s="266" t="s">
        <v>135</v>
      </c>
      <c r="B692" s="258" t="s">
        <v>467</v>
      </c>
      <c r="C692" s="252" t="s">
        <v>163</v>
      </c>
      <c r="D692" s="265" t="s">
        <v>109</v>
      </c>
      <c r="E692" s="267">
        <v>40000010000</v>
      </c>
      <c r="F692" s="265" t="s">
        <v>354</v>
      </c>
      <c r="G692" s="256" t="s">
        <v>235</v>
      </c>
      <c r="H692" s="257">
        <v>15000000</v>
      </c>
      <c r="I692" s="241">
        <v>10000000</v>
      </c>
      <c r="J692" s="234">
        <v>5853650</v>
      </c>
    </row>
    <row r="693" spans="1:11" x14ac:dyDescent="0.25">
      <c r="A693" s="266" t="s">
        <v>135</v>
      </c>
      <c r="B693" s="258" t="s">
        <v>474</v>
      </c>
      <c r="C693" s="252" t="s">
        <v>164</v>
      </c>
      <c r="D693" s="265" t="s">
        <v>109</v>
      </c>
      <c r="E693" s="267">
        <v>40000010000</v>
      </c>
      <c r="F693" s="265" t="s">
        <v>354</v>
      </c>
      <c r="G693" s="256" t="s">
        <v>235</v>
      </c>
      <c r="H693" s="257">
        <v>234000000</v>
      </c>
      <c r="I693" s="241">
        <v>234000000</v>
      </c>
      <c r="J693" s="234">
        <v>64754812</v>
      </c>
    </row>
    <row r="694" spans="1:11" x14ac:dyDescent="0.25">
      <c r="A694" s="266" t="s">
        <v>135</v>
      </c>
      <c r="B694" s="240"/>
      <c r="C694" s="260" t="s">
        <v>26</v>
      </c>
      <c r="D694" s="224"/>
      <c r="E694" s="269"/>
      <c r="F694" s="224"/>
      <c r="G694" s="270"/>
      <c r="H694" s="261">
        <v>383000000.11000001</v>
      </c>
      <c r="I694" s="263">
        <v>561349000</v>
      </c>
      <c r="J694" s="263">
        <v>70608462</v>
      </c>
      <c r="K694" s="263"/>
    </row>
    <row r="695" spans="1:11" s="268" customFormat="1" x14ac:dyDescent="0.25">
      <c r="A695" s="266" t="s">
        <v>130</v>
      </c>
      <c r="B695" s="239"/>
      <c r="C695" s="264" t="s">
        <v>131</v>
      </c>
      <c r="D695" s="222"/>
      <c r="E695" s="255"/>
      <c r="F695" s="222"/>
      <c r="G695" s="256"/>
      <c r="H695" s="257"/>
      <c r="I695" s="241"/>
      <c r="J695" s="234"/>
      <c r="K695" s="234"/>
    </row>
    <row r="696" spans="1:11" x14ac:dyDescent="0.25">
      <c r="A696" s="266" t="s">
        <v>130</v>
      </c>
      <c r="B696" s="239" t="s">
        <v>161</v>
      </c>
      <c r="C696" s="252" t="s">
        <v>233</v>
      </c>
      <c r="D696" s="222">
        <v>70731</v>
      </c>
      <c r="E696" s="267">
        <v>40000010000</v>
      </c>
      <c r="F696" s="222">
        <v>23510200</v>
      </c>
      <c r="G696" s="256" t="s">
        <v>235</v>
      </c>
      <c r="H696" s="257">
        <v>5000000</v>
      </c>
      <c r="I696" s="241">
        <v>5000000</v>
      </c>
      <c r="J696" s="234">
        <v>0</v>
      </c>
    </row>
    <row r="697" spans="1:11" x14ac:dyDescent="0.25">
      <c r="A697" s="266" t="s">
        <v>130</v>
      </c>
      <c r="B697" s="258" t="s">
        <v>326</v>
      </c>
      <c r="C697" s="252" t="s">
        <v>327</v>
      </c>
      <c r="D697" s="222">
        <v>70731</v>
      </c>
      <c r="E697" s="267">
        <v>40000010000</v>
      </c>
      <c r="F697" s="222">
        <v>23540000</v>
      </c>
      <c r="G697" s="256" t="s">
        <v>235</v>
      </c>
      <c r="H697" s="257">
        <v>25000000</v>
      </c>
      <c r="I697" s="241">
        <v>50000000</v>
      </c>
      <c r="J697" s="234">
        <v>14926500</v>
      </c>
    </row>
    <row r="698" spans="1:11" x14ac:dyDescent="0.25">
      <c r="A698" s="266" t="s">
        <v>130</v>
      </c>
      <c r="B698" s="258" t="s">
        <v>352</v>
      </c>
      <c r="C698" s="252" t="s">
        <v>353</v>
      </c>
      <c r="D698" s="222">
        <v>70731</v>
      </c>
      <c r="E698" s="267">
        <v>40000010000</v>
      </c>
      <c r="F698" s="222">
        <v>23540000</v>
      </c>
      <c r="G698" s="256" t="s">
        <v>235</v>
      </c>
      <c r="H698" s="257">
        <v>35000000</v>
      </c>
      <c r="I698" s="241">
        <v>60000000</v>
      </c>
      <c r="J698" s="234">
        <v>5386500</v>
      </c>
    </row>
    <row r="699" spans="1:11" x14ac:dyDescent="0.25">
      <c r="A699" s="266" t="s">
        <v>130</v>
      </c>
      <c r="B699" s="258" t="s">
        <v>350</v>
      </c>
      <c r="C699" s="252" t="s">
        <v>743</v>
      </c>
      <c r="D699" s="222">
        <v>70731</v>
      </c>
      <c r="E699" s="267">
        <v>40000010000</v>
      </c>
      <c r="F699" s="222">
        <v>23540000</v>
      </c>
      <c r="G699" s="256" t="s">
        <v>235</v>
      </c>
      <c r="H699" s="257">
        <v>5000000</v>
      </c>
      <c r="I699" s="241">
        <v>5000000</v>
      </c>
      <c r="J699" s="234">
        <v>0</v>
      </c>
    </row>
    <row r="700" spans="1:11" x14ac:dyDescent="0.25">
      <c r="A700" s="266" t="s">
        <v>130</v>
      </c>
      <c r="B700" s="258" t="s">
        <v>158</v>
      </c>
      <c r="C700" s="252" t="s">
        <v>366</v>
      </c>
      <c r="D700" s="222">
        <v>70731</v>
      </c>
      <c r="E700" s="267">
        <v>40000010000</v>
      </c>
      <c r="F700" s="222">
        <v>23540000</v>
      </c>
      <c r="G700" s="256" t="s">
        <v>235</v>
      </c>
      <c r="H700" s="257">
        <v>3260000</v>
      </c>
      <c r="I700" s="241">
        <v>5000000</v>
      </c>
      <c r="J700" s="234">
        <v>4000000</v>
      </c>
    </row>
    <row r="701" spans="1:11" x14ac:dyDescent="0.25">
      <c r="A701" s="266" t="s">
        <v>130</v>
      </c>
      <c r="B701" s="258" t="s">
        <v>247</v>
      </c>
      <c r="C701" s="252" t="s">
        <v>515</v>
      </c>
      <c r="D701" s="222">
        <v>70731</v>
      </c>
      <c r="E701" s="267">
        <v>40000010000</v>
      </c>
      <c r="F701" s="222">
        <v>23540000</v>
      </c>
      <c r="G701" s="256" t="s">
        <v>235</v>
      </c>
      <c r="H701" s="257">
        <v>1100000</v>
      </c>
      <c r="I701" s="241">
        <v>0</v>
      </c>
      <c r="J701" s="234">
        <v>0</v>
      </c>
    </row>
    <row r="702" spans="1:11" s="268" customFormat="1" x14ac:dyDescent="0.25">
      <c r="A702" s="266" t="s">
        <v>130</v>
      </c>
      <c r="B702" s="239" t="s">
        <v>248</v>
      </c>
      <c r="C702" s="273" t="s">
        <v>779</v>
      </c>
      <c r="D702" s="222">
        <v>70731</v>
      </c>
      <c r="E702" s="267">
        <v>40000010000</v>
      </c>
      <c r="F702" s="222">
        <v>23540000</v>
      </c>
      <c r="G702" s="256" t="s">
        <v>235</v>
      </c>
      <c r="H702" s="257">
        <v>1680000</v>
      </c>
      <c r="I702" s="241">
        <v>0</v>
      </c>
      <c r="J702" s="234">
        <v>0</v>
      </c>
      <c r="K702" s="234"/>
    </row>
    <row r="703" spans="1:11" x14ac:dyDescent="0.25">
      <c r="A703" s="266" t="s">
        <v>130</v>
      </c>
      <c r="B703" s="258" t="s">
        <v>358</v>
      </c>
      <c r="C703" s="252" t="s">
        <v>981</v>
      </c>
      <c r="D703" s="222">
        <v>70731</v>
      </c>
      <c r="E703" s="267">
        <v>40000010000</v>
      </c>
      <c r="F703" s="222">
        <v>23540000</v>
      </c>
      <c r="G703" s="256" t="s">
        <v>235</v>
      </c>
      <c r="H703" s="257">
        <v>750000</v>
      </c>
      <c r="I703" s="241">
        <v>0</v>
      </c>
      <c r="J703" s="234">
        <v>0</v>
      </c>
    </row>
    <row r="704" spans="1:11" x14ac:dyDescent="0.25">
      <c r="A704" s="266" t="s">
        <v>130</v>
      </c>
      <c r="B704" s="258" t="s">
        <v>206</v>
      </c>
      <c r="C704" s="252" t="s">
        <v>219</v>
      </c>
      <c r="D704" s="222">
        <v>70731</v>
      </c>
      <c r="E704" s="267">
        <v>40000010000</v>
      </c>
      <c r="F704" s="222">
        <v>23540000</v>
      </c>
      <c r="G704" s="256" t="s">
        <v>235</v>
      </c>
      <c r="H704" s="257">
        <v>3930000</v>
      </c>
      <c r="I704" s="241">
        <v>5000000</v>
      </c>
      <c r="J704" s="234">
        <v>0</v>
      </c>
    </row>
    <row r="705" spans="1:10" x14ac:dyDescent="0.25">
      <c r="A705" s="266" t="s">
        <v>130</v>
      </c>
      <c r="B705" s="258" t="s">
        <v>207</v>
      </c>
      <c r="C705" s="252" t="s">
        <v>220</v>
      </c>
      <c r="D705" s="222">
        <v>70731</v>
      </c>
      <c r="E705" s="267">
        <v>40000010000</v>
      </c>
      <c r="F705" s="222">
        <v>23540000</v>
      </c>
      <c r="G705" s="256" t="s">
        <v>235</v>
      </c>
      <c r="H705" s="257">
        <v>2399000</v>
      </c>
      <c r="I705" s="241">
        <v>0</v>
      </c>
      <c r="J705" s="234">
        <v>0</v>
      </c>
    </row>
    <row r="706" spans="1:10" x14ac:dyDescent="0.25">
      <c r="A706" s="266" t="s">
        <v>130</v>
      </c>
      <c r="B706" s="258" t="s">
        <v>208</v>
      </c>
      <c r="C706" s="252" t="s">
        <v>751</v>
      </c>
      <c r="D706" s="222">
        <v>70731</v>
      </c>
      <c r="E706" s="267">
        <v>40000010000</v>
      </c>
      <c r="F706" s="222">
        <v>23540000</v>
      </c>
      <c r="G706" s="256" t="s">
        <v>235</v>
      </c>
      <c r="H706" s="257">
        <v>1000000</v>
      </c>
      <c r="I706" s="241">
        <v>0</v>
      </c>
      <c r="J706" s="234">
        <v>0</v>
      </c>
    </row>
    <row r="707" spans="1:10" x14ac:dyDescent="0.25">
      <c r="A707" s="266" t="s">
        <v>130</v>
      </c>
      <c r="B707" s="258" t="s">
        <v>209</v>
      </c>
      <c r="C707" s="252" t="s">
        <v>359</v>
      </c>
      <c r="D707" s="222">
        <v>70731</v>
      </c>
      <c r="E707" s="267">
        <v>40000010000</v>
      </c>
      <c r="F707" s="222">
        <v>23540000</v>
      </c>
      <c r="G707" s="256" t="s">
        <v>235</v>
      </c>
      <c r="H707" s="257">
        <v>427500</v>
      </c>
      <c r="I707" s="241">
        <v>0</v>
      </c>
      <c r="J707" s="234">
        <v>0</v>
      </c>
    </row>
    <row r="708" spans="1:10" x14ac:dyDescent="0.25">
      <c r="A708" s="266" t="s">
        <v>130</v>
      </c>
      <c r="B708" s="258" t="s">
        <v>228</v>
      </c>
      <c r="C708" s="252" t="s">
        <v>498</v>
      </c>
      <c r="D708" s="222">
        <v>70731</v>
      </c>
      <c r="E708" s="267">
        <v>40000010000</v>
      </c>
      <c r="F708" s="222">
        <v>23540000</v>
      </c>
      <c r="G708" s="256" t="s">
        <v>235</v>
      </c>
      <c r="H708" s="257">
        <v>2422500</v>
      </c>
      <c r="I708" s="241">
        <v>0</v>
      </c>
      <c r="J708" s="234">
        <v>0</v>
      </c>
    </row>
    <row r="709" spans="1:10" x14ac:dyDescent="0.25">
      <c r="A709" s="266" t="s">
        <v>130</v>
      </c>
      <c r="B709" s="258" t="s">
        <v>501</v>
      </c>
      <c r="C709" s="252" t="s">
        <v>227</v>
      </c>
      <c r="D709" s="222">
        <v>70731</v>
      </c>
      <c r="E709" s="267">
        <v>40000010000</v>
      </c>
      <c r="F709" s="222">
        <v>23540000</v>
      </c>
      <c r="G709" s="256" t="s">
        <v>235</v>
      </c>
      <c r="H709" s="257">
        <v>180000</v>
      </c>
      <c r="I709" s="241">
        <v>0</v>
      </c>
      <c r="J709" s="234">
        <v>0</v>
      </c>
    </row>
    <row r="710" spans="1:10" x14ac:dyDescent="0.25">
      <c r="A710" s="266" t="s">
        <v>130</v>
      </c>
      <c r="B710" s="258" t="s">
        <v>231</v>
      </c>
      <c r="C710" s="252" t="s">
        <v>229</v>
      </c>
      <c r="D710" s="222">
        <v>70731</v>
      </c>
      <c r="E710" s="267">
        <v>40000010000</v>
      </c>
      <c r="F710" s="222">
        <v>23540000</v>
      </c>
      <c r="G710" s="256" t="s">
        <v>235</v>
      </c>
      <c r="H710" s="257">
        <v>340000</v>
      </c>
      <c r="I710" s="241">
        <v>0</v>
      </c>
      <c r="J710" s="234">
        <v>0</v>
      </c>
    </row>
    <row r="711" spans="1:10" x14ac:dyDescent="0.25">
      <c r="A711" s="266" t="s">
        <v>130</v>
      </c>
      <c r="B711" s="258" t="s">
        <v>502</v>
      </c>
      <c r="C711" s="273" t="s">
        <v>775</v>
      </c>
      <c r="D711" s="222">
        <v>70731</v>
      </c>
      <c r="E711" s="267">
        <v>40000010000</v>
      </c>
      <c r="F711" s="222">
        <v>23540000</v>
      </c>
      <c r="G711" s="256" t="s">
        <v>235</v>
      </c>
      <c r="H711" s="257">
        <v>1440000</v>
      </c>
      <c r="I711" s="241">
        <v>0</v>
      </c>
      <c r="J711" s="234">
        <v>0</v>
      </c>
    </row>
    <row r="712" spans="1:10" x14ac:dyDescent="0.25">
      <c r="A712" s="266" t="s">
        <v>130</v>
      </c>
      <c r="B712" s="258" t="s">
        <v>452</v>
      </c>
      <c r="C712" s="252" t="s">
        <v>355</v>
      </c>
      <c r="D712" s="222">
        <v>70731</v>
      </c>
      <c r="E712" s="267">
        <v>40000010000</v>
      </c>
      <c r="F712" s="222">
        <v>23540000</v>
      </c>
      <c r="G712" s="256" t="s">
        <v>235</v>
      </c>
      <c r="H712" s="257">
        <v>2150000</v>
      </c>
      <c r="I712" s="241">
        <v>15000000</v>
      </c>
      <c r="J712" s="234">
        <v>0</v>
      </c>
    </row>
    <row r="713" spans="1:10" x14ac:dyDescent="0.25">
      <c r="A713" s="266" t="s">
        <v>130</v>
      </c>
      <c r="B713" s="258" t="s">
        <v>503</v>
      </c>
      <c r="C713" s="252" t="s">
        <v>230</v>
      </c>
      <c r="D713" s="222">
        <v>70731</v>
      </c>
      <c r="E713" s="267">
        <v>40000010000</v>
      </c>
      <c r="F713" s="222">
        <v>23540000</v>
      </c>
      <c r="G713" s="256" t="s">
        <v>235</v>
      </c>
      <c r="H713" s="257">
        <v>175000</v>
      </c>
      <c r="I713" s="241">
        <v>0</v>
      </c>
      <c r="J713" s="234">
        <v>0</v>
      </c>
    </row>
    <row r="714" spans="1:10" x14ac:dyDescent="0.25">
      <c r="A714" s="266" t="s">
        <v>130</v>
      </c>
      <c r="B714" s="258" t="s">
        <v>504</v>
      </c>
      <c r="C714" s="252" t="s">
        <v>499</v>
      </c>
      <c r="D714" s="222">
        <v>70731</v>
      </c>
      <c r="E714" s="267">
        <v>40000010000</v>
      </c>
      <c r="F714" s="222">
        <v>23540000</v>
      </c>
      <c r="G714" s="256" t="s">
        <v>235</v>
      </c>
      <c r="H714" s="257">
        <v>996000</v>
      </c>
      <c r="I714" s="241">
        <v>0</v>
      </c>
      <c r="J714" s="234">
        <v>0</v>
      </c>
    </row>
    <row r="715" spans="1:10" x14ac:dyDescent="0.25">
      <c r="A715" s="266" t="s">
        <v>130</v>
      </c>
      <c r="B715" s="258" t="s">
        <v>505</v>
      </c>
      <c r="C715" s="252" t="s">
        <v>500</v>
      </c>
      <c r="D715" s="222">
        <v>70731</v>
      </c>
      <c r="E715" s="267">
        <v>40000010000</v>
      </c>
      <c r="F715" s="222">
        <v>23540000</v>
      </c>
      <c r="G715" s="256" t="s">
        <v>235</v>
      </c>
      <c r="H715" s="257">
        <v>2750000</v>
      </c>
      <c r="I715" s="241">
        <v>0</v>
      </c>
      <c r="J715" s="234">
        <v>0</v>
      </c>
    </row>
    <row r="716" spans="1:10" x14ac:dyDescent="0.25">
      <c r="A716" s="266" t="s">
        <v>130</v>
      </c>
      <c r="B716" s="258" t="s">
        <v>469</v>
      </c>
      <c r="C716" s="252" t="s">
        <v>162</v>
      </c>
      <c r="D716" s="222">
        <v>70731</v>
      </c>
      <c r="E716" s="267">
        <v>40000010000</v>
      </c>
      <c r="F716" s="222">
        <v>23540000</v>
      </c>
      <c r="G716" s="256" t="s">
        <v>235</v>
      </c>
      <c r="H716" s="257">
        <v>55000000</v>
      </c>
      <c r="I716" s="241">
        <v>5000000</v>
      </c>
      <c r="J716" s="234">
        <v>2226000</v>
      </c>
    </row>
    <row r="717" spans="1:10" x14ac:dyDescent="0.25">
      <c r="A717" s="266" t="s">
        <v>130</v>
      </c>
      <c r="C717" s="260" t="s">
        <v>26</v>
      </c>
      <c r="H717" s="261">
        <v>150000000</v>
      </c>
      <c r="I717" s="262">
        <v>150000000</v>
      </c>
      <c r="J717" s="263">
        <v>26539000</v>
      </c>
    </row>
    <row r="718" spans="1:10" x14ac:dyDescent="0.25">
      <c r="A718" s="266" t="s">
        <v>112</v>
      </c>
      <c r="C718" s="264" t="s">
        <v>643</v>
      </c>
    </row>
    <row r="719" spans="1:10" x14ac:dyDescent="0.25">
      <c r="A719" s="266" t="s">
        <v>112</v>
      </c>
      <c r="B719" s="239" t="s">
        <v>253</v>
      </c>
      <c r="C719" s="252" t="s">
        <v>238</v>
      </c>
      <c r="D719" s="222" t="s">
        <v>115</v>
      </c>
      <c r="E719" s="255">
        <v>50000020000</v>
      </c>
      <c r="F719" s="222" t="s">
        <v>27</v>
      </c>
      <c r="G719" s="256" t="s">
        <v>235</v>
      </c>
      <c r="H719" s="257">
        <v>50000000</v>
      </c>
      <c r="I719" s="241">
        <v>0</v>
      </c>
      <c r="J719" s="234">
        <v>0</v>
      </c>
    </row>
    <row r="720" spans="1:10" x14ac:dyDescent="0.25">
      <c r="A720" s="266" t="s">
        <v>112</v>
      </c>
      <c r="B720" s="258" t="s">
        <v>212</v>
      </c>
      <c r="C720" s="252" t="s">
        <v>676</v>
      </c>
      <c r="D720" s="222" t="s">
        <v>115</v>
      </c>
      <c r="E720" s="255">
        <v>50000020000</v>
      </c>
      <c r="F720" s="222" t="s">
        <v>27</v>
      </c>
      <c r="G720" s="256" t="s">
        <v>235</v>
      </c>
      <c r="H720" s="257" t="s">
        <v>1313</v>
      </c>
      <c r="I720" s="241">
        <v>50000000</v>
      </c>
      <c r="J720" s="234">
        <v>18491328</v>
      </c>
    </row>
    <row r="721" spans="1:11" x14ac:dyDescent="0.25">
      <c r="A721" s="266" t="s">
        <v>112</v>
      </c>
      <c r="B721" s="258" t="s">
        <v>356</v>
      </c>
      <c r="C721" s="252" t="s">
        <v>686</v>
      </c>
      <c r="D721" s="222" t="s">
        <v>115</v>
      </c>
      <c r="E721" s="255">
        <v>50000020000</v>
      </c>
      <c r="F721" s="222" t="s">
        <v>27</v>
      </c>
      <c r="G721" s="256" t="s">
        <v>235</v>
      </c>
      <c r="H721" s="257">
        <v>100000000</v>
      </c>
      <c r="I721" s="241">
        <v>300000000</v>
      </c>
      <c r="J721" s="234">
        <v>46363064</v>
      </c>
    </row>
    <row r="722" spans="1:11" x14ac:dyDescent="0.25">
      <c r="A722" s="266" t="s">
        <v>112</v>
      </c>
      <c r="B722" s="258" t="s">
        <v>352</v>
      </c>
      <c r="C722" s="252" t="s">
        <v>353</v>
      </c>
      <c r="D722" s="222" t="s">
        <v>115</v>
      </c>
      <c r="E722" s="255">
        <v>50000020000</v>
      </c>
      <c r="F722" s="222" t="s">
        <v>27</v>
      </c>
      <c r="G722" s="256" t="s">
        <v>235</v>
      </c>
      <c r="H722" s="257">
        <v>40000000</v>
      </c>
      <c r="I722" s="241">
        <v>50000000</v>
      </c>
      <c r="J722" s="234">
        <v>0</v>
      </c>
    </row>
    <row r="723" spans="1:11" x14ac:dyDescent="0.25">
      <c r="A723" s="266" t="s">
        <v>112</v>
      </c>
      <c r="B723" s="258" t="s">
        <v>476</v>
      </c>
      <c r="C723" s="252" t="s">
        <v>975</v>
      </c>
      <c r="D723" s="222" t="s">
        <v>115</v>
      </c>
      <c r="E723" s="255">
        <v>50000020000</v>
      </c>
      <c r="F723" s="222" t="s">
        <v>27</v>
      </c>
      <c r="G723" s="256" t="s">
        <v>235</v>
      </c>
      <c r="H723" s="257">
        <v>15500000</v>
      </c>
      <c r="I723" s="241">
        <v>50000000</v>
      </c>
      <c r="J723" s="234">
        <v>0</v>
      </c>
    </row>
    <row r="724" spans="1:11" x14ac:dyDescent="0.25">
      <c r="A724" s="266" t="s">
        <v>112</v>
      </c>
      <c r="B724" s="258" t="s">
        <v>342</v>
      </c>
      <c r="C724" s="252" t="s">
        <v>509</v>
      </c>
      <c r="D724" s="222" t="s">
        <v>115</v>
      </c>
      <c r="E724" s="255">
        <v>50000020000</v>
      </c>
      <c r="F724" s="222" t="s">
        <v>27</v>
      </c>
      <c r="G724" s="256" t="s">
        <v>235</v>
      </c>
      <c r="H724" s="257">
        <v>0</v>
      </c>
      <c r="I724" s="241">
        <v>33000000</v>
      </c>
      <c r="J724" s="234">
        <v>22156659</v>
      </c>
    </row>
    <row r="725" spans="1:11" x14ac:dyDescent="0.25">
      <c r="A725" s="266" t="s">
        <v>112</v>
      </c>
      <c r="B725" s="258" t="s">
        <v>210</v>
      </c>
      <c r="C725" s="252" t="s">
        <v>510</v>
      </c>
      <c r="D725" s="222" t="s">
        <v>115</v>
      </c>
      <c r="E725" s="255">
        <v>50000020000</v>
      </c>
      <c r="F725" s="222" t="s">
        <v>27</v>
      </c>
      <c r="G725" s="256" t="s">
        <v>235</v>
      </c>
      <c r="H725" s="257">
        <v>20000000</v>
      </c>
      <c r="I725" s="241">
        <v>60000000</v>
      </c>
      <c r="J725" s="234">
        <v>30715865</v>
      </c>
    </row>
    <row r="726" spans="1:11" x14ac:dyDescent="0.25">
      <c r="A726" s="266" t="s">
        <v>112</v>
      </c>
      <c r="B726" s="258" t="s">
        <v>239</v>
      </c>
      <c r="C726" s="252" t="s">
        <v>485</v>
      </c>
      <c r="D726" s="222" t="s">
        <v>115</v>
      </c>
      <c r="E726" s="255">
        <v>50000020000</v>
      </c>
      <c r="F726" s="222" t="s">
        <v>27</v>
      </c>
      <c r="G726" s="256" t="s">
        <v>235</v>
      </c>
      <c r="H726" s="257">
        <v>0</v>
      </c>
      <c r="I726" s="241">
        <v>40000000</v>
      </c>
      <c r="J726" s="234">
        <v>37807870</v>
      </c>
    </row>
    <row r="727" spans="1:11" x14ac:dyDescent="0.25">
      <c r="A727" s="266" t="s">
        <v>112</v>
      </c>
      <c r="B727" s="258" t="s">
        <v>489</v>
      </c>
      <c r="C727" s="252" t="s">
        <v>976</v>
      </c>
      <c r="D727" s="222" t="s">
        <v>115</v>
      </c>
      <c r="E727" s="255">
        <v>50000020000</v>
      </c>
      <c r="F727" s="222" t="s">
        <v>27</v>
      </c>
      <c r="G727" s="256" t="s">
        <v>235</v>
      </c>
      <c r="H727" s="257">
        <v>5000000</v>
      </c>
      <c r="I727" s="241">
        <v>30000000</v>
      </c>
      <c r="J727" s="234">
        <v>0</v>
      </c>
    </row>
    <row r="728" spans="1:11" x14ac:dyDescent="0.25">
      <c r="A728" s="266" t="s">
        <v>112</v>
      </c>
      <c r="B728" s="258" t="s">
        <v>240</v>
      </c>
      <c r="C728" s="252" t="s">
        <v>763</v>
      </c>
      <c r="D728" s="222" t="s">
        <v>115</v>
      </c>
      <c r="E728" s="255">
        <v>50000020000</v>
      </c>
      <c r="F728" s="222" t="s">
        <v>27</v>
      </c>
      <c r="G728" s="256" t="s">
        <v>235</v>
      </c>
      <c r="H728" s="257">
        <v>100000000</v>
      </c>
      <c r="I728" s="241">
        <v>400000000</v>
      </c>
      <c r="J728" s="234">
        <v>170710124</v>
      </c>
    </row>
    <row r="729" spans="1:11" x14ac:dyDescent="0.25">
      <c r="A729" s="266" t="s">
        <v>112</v>
      </c>
      <c r="B729" s="239" t="s">
        <v>450</v>
      </c>
      <c r="C729" s="273" t="s">
        <v>772</v>
      </c>
      <c r="D729" s="222" t="s">
        <v>116</v>
      </c>
      <c r="E729" s="255">
        <v>50000020000</v>
      </c>
      <c r="F729" s="222" t="s">
        <v>27</v>
      </c>
      <c r="G729" s="256" t="s">
        <v>235</v>
      </c>
      <c r="H729" s="257">
        <v>3000000</v>
      </c>
      <c r="I729" s="241">
        <v>20000000</v>
      </c>
      <c r="J729" s="234">
        <v>15906727</v>
      </c>
    </row>
    <row r="730" spans="1:11" x14ac:dyDescent="0.25">
      <c r="A730" s="266" t="s">
        <v>112</v>
      </c>
      <c r="B730" s="258" t="s">
        <v>243</v>
      </c>
      <c r="C730" s="252" t="s">
        <v>687</v>
      </c>
      <c r="D730" s="222" t="s">
        <v>115</v>
      </c>
      <c r="E730" s="255">
        <v>50000020000</v>
      </c>
      <c r="F730" s="222" t="s">
        <v>27</v>
      </c>
      <c r="G730" s="256" t="s">
        <v>235</v>
      </c>
      <c r="H730" s="257">
        <v>65000000</v>
      </c>
      <c r="I730" s="241">
        <v>100000000</v>
      </c>
      <c r="J730" s="234">
        <v>0</v>
      </c>
      <c r="K730" s="234" t="s">
        <v>688</v>
      </c>
    </row>
    <row r="731" spans="1:11" x14ac:dyDescent="0.25">
      <c r="A731" s="266" t="s">
        <v>112</v>
      </c>
      <c r="B731" s="258" t="s">
        <v>158</v>
      </c>
      <c r="C731" s="252" t="s">
        <v>366</v>
      </c>
      <c r="D731" s="222" t="s">
        <v>115</v>
      </c>
      <c r="E731" s="255">
        <v>50000020000</v>
      </c>
      <c r="F731" s="222" t="s">
        <v>27</v>
      </c>
      <c r="G731" s="256" t="s">
        <v>235</v>
      </c>
      <c r="H731" s="257">
        <v>700000</v>
      </c>
      <c r="I731" s="241">
        <v>5000000</v>
      </c>
      <c r="J731" s="234">
        <v>5000000</v>
      </c>
    </row>
    <row r="732" spans="1:11" x14ac:dyDescent="0.25">
      <c r="A732" s="266" t="s">
        <v>112</v>
      </c>
      <c r="B732" s="258" t="s">
        <v>247</v>
      </c>
      <c r="C732" s="252" t="s">
        <v>515</v>
      </c>
      <c r="D732" s="222" t="s">
        <v>115</v>
      </c>
      <c r="E732" s="255">
        <v>50000020000</v>
      </c>
      <c r="F732" s="222" t="s">
        <v>27</v>
      </c>
      <c r="G732" s="256" t="s">
        <v>235</v>
      </c>
      <c r="H732" s="257">
        <v>700000</v>
      </c>
      <c r="I732" s="241">
        <v>5000000</v>
      </c>
      <c r="J732" s="234">
        <v>1696359</v>
      </c>
    </row>
    <row r="733" spans="1:11" x14ac:dyDescent="0.25">
      <c r="A733" s="266" t="s">
        <v>112</v>
      </c>
      <c r="B733" s="258" t="s">
        <v>357</v>
      </c>
      <c r="C733" s="252" t="s">
        <v>764</v>
      </c>
      <c r="D733" s="222" t="s">
        <v>115</v>
      </c>
      <c r="E733" s="255">
        <v>50000020000</v>
      </c>
      <c r="F733" s="222" t="s">
        <v>27</v>
      </c>
      <c r="G733" s="256" t="s">
        <v>235</v>
      </c>
      <c r="H733" s="257">
        <v>1100000</v>
      </c>
      <c r="I733" s="241">
        <v>5000000</v>
      </c>
      <c r="J733" s="234">
        <v>0</v>
      </c>
    </row>
    <row r="734" spans="1:11" x14ac:dyDescent="0.25">
      <c r="A734" s="266" t="s">
        <v>112</v>
      </c>
      <c r="B734" s="258" t="s">
        <v>248</v>
      </c>
      <c r="C734" s="273" t="s">
        <v>779</v>
      </c>
      <c r="D734" s="222" t="s">
        <v>115</v>
      </c>
      <c r="E734" s="255">
        <v>50000020000</v>
      </c>
      <c r="F734" s="222" t="s">
        <v>27</v>
      </c>
      <c r="G734" s="256" t="s">
        <v>235</v>
      </c>
      <c r="H734" s="257">
        <v>0</v>
      </c>
      <c r="I734" s="241">
        <v>5000000</v>
      </c>
      <c r="J734" s="234">
        <v>0</v>
      </c>
    </row>
    <row r="735" spans="1:11" x14ac:dyDescent="0.25">
      <c r="A735" s="266" t="s">
        <v>112</v>
      </c>
      <c r="B735" s="258" t="s">
        <v>206</v>
      </c>
      <c r="C735" s="252" t="s">
        <v>219</v>
      </c>
      <c r="D735" s="222" t="s">
        <v>116</v>
      </c>
      <c r="E735" s="255">
        <v>50000020000</v>
      </c>
      <c r="F735" s="222" t="s">
        <v>27</v>
      </c>
      <c r="G735" s="256" t="s">
        <v>235</v>
      </c>
      <c r="H735" s="257">
        <v>7000000</v>
      </c>
      <c r="I735" s="241">
        <v>90000000</v>
      </c>
      <c r="J735" s="234">
        <v>0</v>
      </c>
    </row>
    <row r="736" spans="1:11" x14ac:dyDescent="0.25">
      <c r="A736" s="266" t="s">
        <v>112</v>
      </c>
      <c r="B736" s="258" t="s">
        <v>452</v>
      </c>
      <c r="C736" s="252" t="s">
        <v>355</v>
      </c>
      <c r="D736" s="222" t="s">
        <v>115</v>
      </c>
      <c r="E736" s="255">
        <v>50000020000</v>
      </c>
      <c r="F736" s="222" t="s">
        <v>27</v>
      </c>
      <c r="G736" s="256" t="s">
        <v>235</v>
      </c>
      <c r="H736" s="257">
        <v>0</v>
      </c>
      <c r="I736" s="241">
        <v>2000000</v>
      </c>
      <c r="J736" s="234">
        <v>0</v>
      </c>
    </row>
    <row r="737" spans="1:11" x14ac:dyDescent="0.25">
      <c r="A737" s="266" t="s">
        <v>112</v>
      </c>
      <c r="B737" s="258" t="s">
        <v>505</v>
      </c>
      <c r="C737" s="252" t="s">
        <v>500</v>
      </c>
      <c r="D737" s="222" t="s">
        <v>115</v>
      </c>
      <c r="E737" s="255">
        <v>50000020000</v>
      </c>
      <c r="F737" s="222" t="s">
        <v>27</v>
      </c>
      <c r="G737" s="256" t="s">
        <v>235</v>
      </c>
      <c r="H737" s="257">
        <v>40000000</v>
      </c>
      <c r="I737" s="241">
        <v>150000000</v>
      </c>
      <c r="J737" s="234">
        <v>54134181</v>
      </c>
    </row>
    <row r="738" spans="1:11" x14ac:dyDescent="0.25">
      <c r="A738" s="266" t="s">
        <v>112</v>
      </c>
      <c r="B738" s="240"/>
      <c r="C738" s="260" t="s">
        <v>26</v>
      </c>
      <c r="D738" s="224"/>
      <c r="E738" s="269"/>
      <c r="F738" s="224"/>
      <c r="G738" s="270"/>
      <c r="H738" s="261">
        <v>448000000</v>
      </c>
      <c r="I738" s="262">
        <v>1395000000</v>
      </c>
      <c r="J738" s="263">
        <v>402982177</v>
      </c>
      <c r="K738" s="263"/>
    </row>
    <row r="739" spans="1:11" x14ac:dyDescent="0.25">
      <c r="A739" s="266" t="s">
        <v>132</v>
      </c>
      <c r="C739" s="264" t="s">
        <v>134</v>
      </c>
    </row>
    <row r="740" spans="1:11" x14ac:dyDescent="0.25">
      <c r="A740" s="266" t="s">
        <v>132</v>
      </c>
      <c r="B740" s="258" t="s">
        <v>325</v>
      </c>
      <c r="C740" s="252" t="s">
        <v>507</v>
      </c>
      <c r="D740" s="222" t="s">
        <v>133</v>
      </c>
      <c r="E740" s="255">
        <v>50000020000</v>
      </c>
      <c r="F740" s="222" t="s">
        <v>27</v>
      </c>
      <c r="G740" s="256" t="s">
        <v>235</v>
      </c>
      <c r="H740" s="257">
        <v>100000000</v>
      </c>
      <c r="I740" s="241">
        <v>100000000</v>
      </c>
      <c r="J740" s="234">
        <v>0</v>
      </c>
    </row>
    <row r="741" spans="1:11" x14ac:dyDescent="0.25">
      <c r="A741" s="266" t="s">
        <v>132</v>
      </c>
      <c r="B741" s="258" t="s">
        <v>332</v>
      </c>
      <c r="C741" s="252" t="s">
        <v>333</v>
      </c>
      <c r="D741" s="222" t="s">
        <v>133</v>
      </c>
      <c r="E741" s="255">
        <v>50000020000</v>
      </c>
      <c r="F741" s="222" t="s">
        <v>27</v>
      </c>
      <c r="G741" s="256" t="s">
        <v>235</v>
      </c>
      <c r="H741" s="257">
        <v>20000000</v>
      </c>
      <c r="I741" s="241">
        <v>6000000</v>
      </c>
      <c r="J741" s="234">
        <v>1388000</v>
      </c>
    </row>
    <row r="742" spans="1:11" x14ac:dyDescent="0.25">
      <c r="A742" s="266" t="s">
        <v>132</v>
      </c>
      <c r="B742" s="258" t="s">
        <v>350</v>
      </c>
      <c r="C742" s="252" t="s">
        <v>743</v>
      </c>
      <c r="D742" s="222" t="s">
        <v>133</v>
      </c>
      <c r="E742" s="255">
        <v>50000020000</v>
      </c>
      <c r="F742" s="222" t="s">
        <v>27</v>
      </c>
      <c r="G742" s="256" t="s">
        <v>235</v>
      </c>
      <c r="H742" s="257">
        <v>10000000</v>
      </c>
      <c r="I742" s="241">
        <v>5000000</v>
      </c>
      <c r="J742" s="234">
        <v>0</v>
      </c>
    </row>
    <row r="743" spans="1:11" x14ac:dyDescent="0.25">
      <c r="A743" s="266" t="s">
        <v>132</v>
      </c>
      <c r="B743" s="258" t="s">
        <v>240</v>
      </c>
      <c r="C743" s="252" t="s">
        <v>763</v>
      </c>
      <c r="D743" s="222" t="s">
        <v>133</v>
      </c>
      <c r="E743" s="255">
        <v>50000020000</v>
      </c>
      <c r="F743" s="222" t="s">
        <v>27</v>
      </c>
      <c r="G743" s="256" t="s">
        <v>235</v>
      </c>
      <c r="H743" s="257">
        <v>0</v>
      </c>
      <c r="I743" s="241">
        <v>5000000</v>
      </c>
      <c r="J743" s="234">
        <v>0</v>
      </c>
    </row>
    <row r="744" spans="1:11" x14ac:dyDescent="0.25">
      <c r="A744" s="266" t="s">
        <v>132</v>
      </c>
      <c r="B744" s="258" t="s">
        <v>483</v>
      </c>
      <c r="C744" s="252" t="s">
        <v>1066</v>
      </c>
      <c r="D744" s="222" t="s">
        <v>133</v>
      </c>
      <c r="E744" s="255">
        <v>50000020000</v>
      </c>
      <c r="F744" s="222" t="s">
        <v>27</v>
      </c>
      <c r="G744" s="256" t="s">
        <v>235</v>
      </c>
      <c r="H744" s="257">
        <v>3000000</v>
      </c>
      <c r="I744" s="241">
        <v>9000000</v>
      </c>
      <c r="J744" s="234">
        <v>9000000</v>
      </c>
    </row>
    <row r="745" spans="1:11" x14ac:dyDescent="0.25">
      <c r="A745" s="266" t="s">
        <v>132</v>
      </c>
      <c r="B745" s="258" t="s">
        <v>243</v>
      </c>
      <c r="C745" s="252" t="s">
        <v>687</v>
      </c>
      <c r="D745" s="222" t="s">
        <v>133</v>
      </c>
      <c r="E745" s="255">
        <v>50000020000</v>
      </c>
      <c r="F745" s="222" t="s">
        <v>27</v>
      </c>
      <c r="G745" s="256" t="s">
        <v>235</v>
      </c>
      <c r="H745" s="257">
        <v>0</v>
      </c>
      <c r="I745" s="241">
        <v>0</v>
      </c>
      <c r="J745" s="234">
        <v>0</v>
      </c>
    </row>
    <row r="746" spans="1:11" x14ac:dyDescent="0.25">
      <c r="A746" s="266" t="s">
        <v>132</v>
      </c>
      <c r="B746" s="258" t="s">
        <v>158</v>
      </c>
      <c r="C746" s="252" t="s">
        <v>366</v>
      </c>
      <c r="D746" s="222" t="s">
        <v>133</v>
      </c>
      <c r="E746" s="255">
        <v>50000020000</v>
      </c>
      <c r="F746" s="222" t="s">
        <v>27</v>
      </c>
      <c r="G746" s="256" t="s">
        <v>235</v>
      </c>
      <c r="H746" s="257">
        <v>3000000</v>
      </c>
      <c r="I746" s="241">
        <v>36000000</v>
      </c>
      <c r="J746" s="234">
        <v>36000000</v>
      </c>
    </row>
    <row r="747" spans="1:11" s="268" customFormat="1" x14ac:dyDescent="0.25">
      <c r="A747" s="266" t="s">
        <v>132</v>
      </c>
      <c r="B747" s="258" t="s">
        <v>206</v>
      </c>
      <c r="C747" s="252" t="s">
        <v>219</v>
      </c>
      <c r="D747" s="222" t="s">
        <v>133</v>
      </c>
      <c r="E747" s="255">
        <v>50000020000</v>
      </c>
      <c r="F747" s="222" t="s">
        <v>27</v>
      </c>
      <c r="G747" s="256" t="s">
        <v>235</v>
      </c>
      <c r="H747" s="257">
        <v>8000000</v>
      </c>
      <c r="I747" s="241">
        <v>9000000</v>
      </c>
      <c r="J747" s="234">
        <v>3851788</v>
      </c>
      <c r="K747" s="234"/>
    </row>
    <row r="748" spans="1:11" x14ac:dyDescent="0.25">
      <c r="A748" s="266" t="s">
        <v>132</v>
      </c>
      <c r="B748" s="258" t="s">
        <v>207</v>
      </c>
      <c r="C748" s="252" t="s">
        <v>220</v>
      </c>
      <c r="D748" s="222" t="s">
        <v>133</v>
      </c>
      <c r="E748" s="255">
        <v>50000020000</v>
      </c>
      <c r="F748" s="222" t="s">
        <v>27</v>
      </c>
      <c r="G748" s="256" t="s">
        <v>235</v>
      </c>
      <c r="H748" s="257">
        <v>10000000</v>
      </c>
      <c r="I748" s="241">
        <v>5000000</v>
      </c>
      <c r="J748" s="234">
        <v>0</v>
      </c>
    </row>
    <row r="749" spans="1:11" x14ac:dyDescent="0.25">
      <c r="A749" s="266" t="s">
        <v>132</v>
      </c>
      <c r="B749" s="258" t="s">
        <v>453</v>
      </c>
      <c r="C749" s="252" t="s">
        <v>678</v>
      </c>
      <c r="D749" s="222" t="s">
        <v>133</v>
      </c>
      <c r="E749" s="255">
        <v>50000020000</v>
      </c>
      <c r="F749" s="222" t="s">
        <v>27</v>
      </c>
      <c r="G749" s="256" t="s">
        <v>235</v>
      </c>
      <c r="H749" s="257">
        <v>7000000</v>
      </c>
      <c r="I749" s="241">
        <v>5000000</v>
      </c>
      <c r="J749" s="234">
        <v>2042200</v>
      </c>
    </row>
    <row r="750" spans="1:11" x14ac:dyDescent="0.25">
      <c r="A750" s="266" t="s">
        <v>132</v>
      </c>
      <c r="C750" s="260" t="s">
        <v>26</v>
      </c>
      <c r="H750" s="261">
        <v>161000000</v>
      </c>
      <c r="I750" s="263">
        <v>180000000</v>
      </c>
      <c r="J750" s="263">
        <v>52281988</v>
      </c>
      <c r="K750" s="263"/>
    </row>
    <row r="751" spans="1:11" x14ac:dyDescent="0.25">
      <c r="A751" s="266" t="s">
        <v>139</v>
      </c>
      <c r="C751" s="264" t="s">
        <v>677</v>
      </c>
    </row>
    <row r="752" spans="1:11" s="268" customFormat="1" x14ac:dyDescent="0.25">
      <c r="A752" s="266" t="s">
        <v>139</v>
      </c>
      <c r="B752" s="239" t="s">
        <v>253</v>
      </c>
      <c r="C752" s="252" t="s">
        <v>238</v>
      </c>
      <c r="D752" s="222" t="s">
        <v>109</v>
      </c>
      <c r="E752" s="255">
        <v>50000020000</v>
      </c>
      <c r="F752" s="222" t="s">
        <v>27</v>
      </c>
      <c r="G752" s="256" t="s">
        <v>235</v>
      </c>
      <c r="H752" s="257">
        <v>28000000</v>
      </c>
      <c r="I752" s="241">
        <v>28000000</v>
      </c>
      <c r="J752" s="234">
        <v>0</v>
      </c>
      <c r="K752" s="234"/>
    </row>
    <row r="753" spans="1:11" x14ac:dyDescent="0.25">
      <c r="A753" s="266" t="s">
        <v>139</v>
      </c>
      <c r="B753" s="258" t="s">
        <v>332</v>
      </c>
      <c r="C753" s="252" t="s">
        <v>333</v>
      </c>
      <c r="D753" s="222" t="s">
        <v>109</v>
      </c>
      <c r="E753" s="255">
        <v>50000020000</v>
      </c>
      <c r="F753" s="222" t="s">
        <v>27</v>
      </c>
      <c r="G753" s="256" t="s">
        <v>235</v>
      </c>
      <c r="H753" s="257">
        <v>72000000</v>
      </c>
      <c r="I753" s="241">
        <v>100000000</v>
      </c>
      <c r="J753" s="234">
        <v>0</v>
      </c>
    </row>
    <row r="754" spans="1:11" x14ac:dyDescent="0.25">
      <c r="A754" s="266" t="s">
        <v>139</v>
      </c>
      <c r="B754" s="258" t="s">
        <v>211</v>
      </c>
      <c r="C754" s="252" t="s">
        <v>977</v>
      </c>
      <c r="D754" s="222" t="s">
        <v>109</v>
      </c>
      <c r="E754" s="255">
        <v>50000020000</v>
      </c>
      <c r="F754" s="222" t="s">
        <v>27</v>
      </c>
      <c r="G754" s="256" t="s">
        <v>235</v>
      </c>
      <c r="H754" s="257">
        <v>3000000</v>
      </c>
      <c r="I754" s="241">
        <v>3000000</v>
      </c>
      <c r="J754" s="234">
        <v>0</v>
      </c>
    </row>
    <row r="755" spans="1:11" x14ac:dyDescent="0.25">
      <c r="A755" s="266" t="s">
        <v>139</v>
      </c>
      <c r="B755" s="258" t="s">
        <v>240</v>
      </c>
      <c r="C755" s="252" t="s">
        <v>763</v>
      </c>
      <c r="D755" s="222" t="s">
        <v>109</v>
      </c>
      <c r="E755" s="255">
        <v>50000020000</v>
      </c>
      <c r="F755" s="222" t="s">
        <v>27</v>
      </c>
      <c r="G755" s="256" t="s">
        <v>235</v>
      </c>
      <c r="H755" s="257">
        <v>8000000</v>
      </c>
      <c r="I755" s="241">
        <v>8000000</v>
      </c>
      <c r="J755" s="234">
        <v>0</v>
      </c>
    </row>
    <row r="756" spans="1:11" x14ac:dyDescent="0.25">
      <c r="A756" s="266" t="s">
        <v>139</v>
      </c>
      <c r="B756" s="258" t="s">
        <v>158</v>
      </c>
      <c r="C756" s="252" t="s">
        <v>366</v>
      </c>
      <c r="D756" s="222" t="s">
        <v>109</v>
      </c>
      <c r="E756" s="255">
        <v>50000020000</v>
      </c>
      <c r="F756" s="222" t="s">
        <v>27</v>
      </c>
      <c r="G756" s="256" t="s">
        <v>235</v>
      </c>
      <c r="H756" s="257">
        <v>0</v>
      </c>
      <c r="I756" s="241">
        <v>0</v>
      </c>
      <c r="J756" s="234">
        <v>0</v>
      </c>
    </row>
    <row r="757" spans="1:11" x14ac:dyDescent="0.25">
      <c r="A757" s="266" t="s">
        <v>139</v>
      </c>
      <c r="B757" s="258" t="s">
        <v>206</v>
      </c>
      <c r="C757" s="252" t="s">
        <v>219</v>
      </c>
      <c r="D757" s="222" t="s">
        <v>109</v>
      </c>
      <c r="E757" s="255">
        <v>50000020000</v>
      </c>
      <c r="F757" s="222" t="s">
        <v>27</v>
      </c>
      <c r="G757" s="256" t="s">
        <v>235</v>
      </c>
      <c r="H757" s="257">
        <v>6000000</v>
      </c>
      <c r="I757" s="241">
        <v>7000000</v>
      </c>
      <c r="J757" s="234">
        <v>0</v>
      </c>
    </row>
    <row r="758" spans="1:11" x14ac:dyDescent="0.25">
      <c r="A758" s="266" t="s">
        <v>139</v>
      </c>
      <c r="C758" s="260" t="s">
        <v>26</v>
      </c>
      <c r="H758" s="261">
        <v>117000000</v>
      </c>
      <c r="I758" s="263">
        <v>146000000</v>
      </c>
      <c r="J758" s="263">
        <v>0</v>
      </c>
    </row>
    <row r="759" spans="1:11" x14ac:dyDescent="0.25">
      <c r="A759" s="266" t="s">
        <v>199</v>
      </c>
      <c r="C759" s="264" t="s">
        <v>200</v>
      </c>
    </row>
    <row r="760" spans="1:11" x14ac:dyDescent="0.25">
      <c r="A760" s="266" t="s">
        <v>199</v>
      </c>
      <c r="B760" s="239" t="s">
        <v>161</v>
      </c>
      <c r="C760" s="252" t="s">
        <v>233</v>
      </c>
      <c r="D760" s="222" t="s">
        <v>141</v>
      </c>
      <c r="E760" s="255">
        <v>90000010000</v>
      </c>
      <c r="F760" s="222" t="s">
        <v>27</v>
      </c>
      <c r="G760" s="256" t="s">
        <v>235</v>
      </c>
      <c r="H760" s="257">
        <v>10000000</v>
      </c>
      <c r="I760" s="241">
        <v>20000000</v>
      </c>
      <c r="J760" s="234">
        <v>0</v>
      </c>
    </row>
    <row r="761" spans="1:11" x14ac:dyDescent="0.25">
      <c r="A761" s="266" t="s">
        <v>199</v>
      </c>
      <c r="B761" s="258" t="s">
        <v>350</v>
      </c>
      <c r="C761" s="252" t="s">
        <v>743</v>
      </c>
      <c r="D761" s="222" t="s">
        <v>141</v>
      </c>
      <c r="E761" s="255">
        <v>90000010000</v>
      </c>
      <c r="F761" s="222" t="s">
        <v>27</v>
      </c>
      <c r="G761" s="256" t="s">
        <v>235</v>
      </c>
      <c r="H761" s="257">
        <v>51000000</v>
      </c>
      <c r="I761" s="241">
        <v>60000000</v>
      </c>
      <c r="J761" s="234">
        <v>25280000</v>
      </c>
      <c r="K761" s="234" t="s">
        <v>1305</v>
      </c>
    </row>
    <row r="762" spans="1:11" x14ac:dyDescent="0.25">
      <c r="A762" s="266" t="s">
        <v>199</v>
      </c>
      <c r="B762" s="258" t="s">
        <v>519</v>
      </c>
      <c r="C762" s="252" t="s">
        <v>520</v>
      </c>
      <c r="D762" s="222" t="s">
        <v>680</v>
      </c>
      <c r="E762" s="255">
        <v>90000010000</v>
      </c>
      <c r="F762" s="222" t="s">
        <v>27</v>
      </c>
      <c r="G762" s="256" t="s">
        <v>235</v>
      </c>
      <c r="H762" s="257">
        <v>15000000</v>
      </c>
      <c r="I762" s="241">
        <v>15000000</v>
      </c>
      <c r="J762" s="234">
        <v>5000000</v>
      </c>
      <c r="K762" s="300" t="s">
        <v>683</v>
      </c>
    </row>
    <row r="763" spans="1:11" x14ac:dyDescent="0.25">
      <c r="A763" s="266" t="s">
        <v>199</v>
      </c>
      <c r="B763" s="258" t="s">
        <v>496</v>
      </c>
      <c r="C763" s="252" t="s">
        <v>1064</v>
      </c>
      <c r="D763" s="222" t="s">
        <v>680</v>
      </c>
      <c r="E763" s="255">
        <v>90000010000</v>
      </c>
      <c r="F763" s="222" t="s">
        <v>27</v>
      </c>
      <c r="G763" s="256" t="s">
        <v>235</v>
      </c>
      <c r="H763" s="257">
        <v>23000000</v>
      </c>
      <c r="I763" s="241">
        <v>15000000</v>
      </c>
      <c r="J763" s="234">
        <v>15000000</v>
      </c>
    </row>
    <row r="764" spans="1:11" x14ac:dyDescent="0.25">
      <c r="A764" s="266" t="s">
        <v>199</v>
      </c>
      <c r="B764" s="258" t="s">
        <v>756</v>
      </c>
      <c r="C764" s="252" t="s">
        <v>690</v>
      </c>
      <c r="D764" s="222" t="s">
        <v>680</v>
      </c>
      <c r="E764" s="255">
        <v>90000010000</v>
      </c>
      <c r="F764" s="222" t="s">
        <v>372</v>
      </c>
      <c r="G764" s="256" t="s">
        <v>235</v>
      </c>
      <c r="H764" s="257">
        <v>45000000</v>
      </c>
      <c r="I764" s="241">
        <v>20000000</v>
      </c>
      <c r="J764" s="234">
        <v>0</v>
      </c>
    </row>
    <row r="765" spans="1:11" x14ac:dyDescent="0.25">
      <c r="A765" s="266" t="s">
        <v>199</v>
      </c>
      <c r="B765" s="258" t="s">
        <v>682</v>
      </c>
      <c r="C765" s="252" t="s">
        <v>773</v>
      </c>
      <c r="D765" s="222" t="s">
        <v>141</v>
      </c>
      <c r="E765" s="255">
        <v>90000010000</v>
      </c>
      <c r="F765" s="222" t="s">
        <v>27</v>
      </c>
      <c r="G765" s="256" t="s">
        <v>235</v>
      </c>
      <c r="H765" s="289">
        <v>10000000</v>
      </c>
      <c r="I765" s="241">
        <v>15000000</v>
      </c>
      <c r="J765" s="234">
        <v>0</v>
      </c>
    </row>
    <row r="766" spans="1:11" x14ac:dyDescent="0.25">
      <c r="A766" s="266" t="s">
        <v>199</v>
      </c>
      <c r="B766" s="258" t="s">
        <v>685</v>
      </c>
      <c r="C766" s="252" t="s">
        <v>514</v>
      </c>
      <c r="D766" s="222" t="s">
        <v>141</v>
      </c>
      <c r="E766" s="255">
        <v>90000010000</v>
      </c>
      <c r="F766" s="222" t="s">
        <v>27</v>
      </c>
      <c r="G766" s="256" t="s">
        <v>235</v>
      </c>
      <c r="H766" s="257">
        <v>10000000</v>
      </c>
      <c r="I766" s="241">
        <v>15000000</v>
      </c>
      <c r="J766" s="234">
        <v>6300000</v>
      </c>
    </row>
    <row r="767" spans="1:11" x14ac:dyDescent="0.25">
      <c r="A767" s="266" t="s">
        <v>199</v>
      </c>
      <c r="B767" s="258" t="s">
        <v>243</v>
      </c>
      <c r="C767" s="252" t="s">
        <v>687</v>
      </c>
      <c r="D767" s="222" t="s">
        <v>680</v>
      </c>
      <c r="E767" s="255">
        <v>90000010000</v>
      </c>
      <c r="F767" s="222" t="s">
        <v>27</v>
      </c>
      <c r="G767" s="256" t="s">
        <v>235</v>
      </c>
      <c r="H767" s="257">
        <v>0</v>
      </c>
      <c r="I767" s="241">
        <v>20000000</v>
      </c>
      <c r="J767" s="234">
        <v>0</v>
      </c>
      <c r="K767" s="300"/>
    </row>
    <row r="768" spans="1:11" x14ac:dyDescent="0.25">
      <c r="A768" s="266" t="s">
        <v>199</v>
      </c>
      <c r="B768" s="258" t="s">
        <v>684</v>
      </c>
      <c r="C768" s="252" t="s">
        <v>681</v>
      </c>
      <c r="D768" s="222" t="s">
        <v>141</v>
      </c>
      <c r="E768" s="255">
        <v>90000010000</v>
      </c>
      <c r="F768" s="222" t="s">
        <v>27</v>
      </c>
      <c r="G768" s="256" t="s">
        <v>235</v>
      </c>
      <c r="H768" s="257">
        <v>3000000</v>
      </c>
      <c r="I768" s="241">
        <v>5000000</v>
      </c>
      <c r="J768" s="234">
        <v>0</v>
      </c>
      <c r="K768" s="252"/>
    </row>
    <row r="769" spans="1:11" x14ac:dyDescent="0.25">
      <c r="A769" s="266" t="s">
        <v>199</v>
      </c>
      <c r="B769" s="258" t="s">
        <v>467</v>
      </c>
      <c r="C769" s="252" t="s">
        <v>163</v>
      </c>
      <c r="D769" s="222" t="s">
        <v>141</v>
      </c>
      <c r="E769" s="255">
        <v>90000010000</v>
      </c>
      <c r="F769" s="222" t="s">
        <v>27</v>
      </c>
      <c r="G769" s="256" t="s">
        <v>235</v>
      </c>
      <c r="H769" s="257">
        <v>2000000</v>
      </c>
      <c r="I769" s="241">
        <v>5000000</v>
      </c>
      <c r="J769" s="234">
        <v>0</v>
      </c>
    </row>
    <row r="770" spans="1:11" x14ac:dyDescent="0.25">
      <c r="A770" s="266" t="s">
        <v>199</v>
      </c>
      <c r="B770" s="258" t="s">
        <v>468</v>
      </c>
      <c r="C770" s="252" t="s">
        <v>466</v>
      </c>
      <c r="D770" s="222" t="s">
        <v>141</v>
      </c>
      <c r="E770" s="255">
        <v>90000010000</v>
      </c>
      <c r="F770" s="222" t="s">
        <v>27</v>
      </c>
      <c r="G770" s="256" t="s">
        <v>235</v>
      </c>
      <c r="H770" s="257">
        <v>10000000</v>
      </c>
      <c r="I770" s="241">
        <v>10000000</v>
      </c>
      <c r="J770" s="234">
        <v>0</v>
      </c>
    </row>
    <row r="771" spans="1:11" x14ac:dyDescent="0.25">
      <c r="A771" s="266" t="s">
        <v>199</v>
      </c>
      <c r="C771" s="260" t="s">
        <v>26</v>
      </c>
      <c r="H771" s="261">
        <v>179000000</v>
      </c>
      <c r="I771" s="262">
        <v>200000000</v>
      </c>
      <c r="J771" s="263">
        <v>51580000</v>
      </c>
    </row>
    <row r="772" spans="1:11" x14ac:dyDescent="0.25">
      <c r="A772" s="266" t="s">
        <v>143</v>
      </c>
      <c r="C772" s="264" t="s">
        <v>146</v>
      </c>
    </row>
    <row r="773" spans="1:11" x14ac:dyDescent="0.25">
      <c r="A773" s="266" t="s">
        <v>143</v>
      </c>
      <c r="B773" s="258" t="s">
        <v>350</v>
      </c>
      <c r="C773" s="252" t="s">
        <v>743</v>
      </c>
      <c r="D773" s="222" t="s">
        <v>145</v>
      </c>
      <c r="E773" s="255">
        <v>90000010000</v>
      </c>
      <c r="F773" s="265" t="s">
        <v>144</v>
      </c>
      <c r="G773" s="256" t="s">
        <v>235</v>
      </c>
      <c r="H773" s="257">
        <v>8000000</v>
      </c>
      <c r="I773" s="241">
        <v>8000000</v>
      </c>
      <c r="J773" s="234">
        <v>0</v>
      </c>
      <c r="K773" s="234" t="s">
        <v>1304</v>
      </c>
    </row>
    <row r="774" spans="1:11" x14ac:dyDescent="0.25">
      <c r="A774" s="266" t="s">
        <v>143</v>
      </c>
      <c r="B774" s="258" t="s">
        <v>692</v>
      </c>
      <c r="C774" s="252" t="s">
        <v>691</v>
      </c>
      <c r="D774" s="222" t="s">
        <v>145</v>
      </c>
      <c r="E774" s="255">
        <v>90000010000</v>
      </c>
      <c r="F774" s="265" t="s">
        <v>144</v>
      </c>
      <c r="G774" s="256" t="s">
        <v>235</v>
      </c>
      <c r="H774" s="257">
        <v>10000000</v>
      </c>
      <c r="I774" s="241">
        <v>10000000</v>
      </c>
      <c r="J774" s="234">
        <v>0</v>
      </c>
    </row>
    <row r="775" spans="1:11" x14ac:dyDescent="0.25">
      <c r="A775" s="266" t="s">
        <v>143</v>
      </c>
      <c r="B775" s="258" t="s">
        <v>467</v>
      </c>
      <c r="C775" s="252" t="s">
        <v>163</v>
      </c>
      <c r="D775" s="222" t="s">
        <v>145</v>
      </c>
      <c r="E775" s="255">
        <v>90000010000</v>
      </c>
      <c r="F775" s="265" t="s">
        <v>144</v>
      </c>
      <c r="G775" s="256" t="s">
        <v>235</v>
      </c>
      <c r="H775" s="257">
        <v>2000000</v>
      </c>
      <c r="I775" s="241">
        <v>2000000</v>
      </c>
      <c r="J775" s="234">
        <v>0</v>
      </c>
    </row>
    <row r="776" spans="1:11" x14ac:dyDescent="0.25">
      <c r="A776" s="266" t="s">
        <v>143</v>
      </c>
      <c r="C776" s="260" t="s">
        <v>26</v>
      </c>
      <c r="H776" s="261">
        <v>20000000</v>
      </c>
      <c r="I776" s="263">
        <v>20000000</v>
      </c>
      <c r="J776" s="263">
        <v>0</v>
      </c>
    </row>
    <row r="777" spans="1:11" x14ac:dyDescent="0.25">
      <c r="A777" s="266" t="s">
        <v>140</v>
      </c>
      <c r="C777" s="264" t="s">
        <v>142</v>
      </c>
    </row>
    <row r="778" spans="1:11" x14ac:dyDescent="0.25">
      <c r="A778" s="266" t="s">
        <v>140</v>
      </c>
      <c r="B778" s="258" t="s">
        <v>350</v>
      </c>
      <c r="C778" s="252" t="s">
        <v>743</v>
      </c>
      <c r="D778" s="222" t="s">
        <v>141</v>
      </c>
      <c r="E778" s="255">
        <v>90000010000</v>
      </c>
      <c r="F778" s="222" t="s">
        <v>27</v>
      </c>
      <c r="G778" s="256" t="s">
        <v>235</v>
      </c>
      <c r="H778" s="257">
        <v>18000000</v>
      </c>
      <c r="I778" s="241">
        <v>18000000</v>
      </c>
      <c r="J778" s="234">
        <v>0</v>
      </c>
    </row>
    <row r="779" spans="1:11" x14ac:dyDescent="0.25">
      <c r="A779" s="266" t="s">
        <v>140</v>
      </c>
      <c r="B779" s="258" t="s">
        <v>239</v>
      </c>
      <c r="C779" s="252" t="s">
        <v>485</v>
      </c>
      <c r="D779" s="222" t="s">
        <v>141</v>
      </c>
      <c r="E779" s="255">
        <v>90000010000</v>
      </c>
      <c r="F779" s="222" t="s">
        <v>27</v>
      </c>
      <c r="G779" s="256" t="s">
        <v>235</v>
      </c>
      <c r="H779" s="257">
        <v>1000000</v>
      </c>
      <c r="I779" s="241">
        <v>1000000</v>
      </c>
      <c r="J779" s="234">
        <v>0</v>
      </c>
    </row>
    <row r="780" spans="1:11" x14ac:dyDescent="0.25">
      <c r="A780" s="266" t="s">
        <v>140</v>
      </c>
      <c r="B780" s="258" t="s">
        <v>158</v>
      </c>
      <c r="C780" s="252" t="s">
        <v>366</v>
      </c>
      <c r="D780" s="222" t="s">
        <v>141</v>
      </c>
      <c r="E780" s="255">
        <v>90000010000</v>
      </c>
      <c r="F780" s="222" t="s">
        <v>27</v>
      </c>
      <c r="G780" s="256" t="s">
        <v>235</v>
      </c>
      <c r="H780" s="257">
        <v>1000000</v>
      </c>
      <c r="I780" s="241">
        <v>1000000</v>
      </c>
      <c r="J780" s="234">
        <v>0</v>
      </c>
    </row>
    <row r="781" spans="1:11" x14ac:dyDescent="0.25">
      <c r="A781" s="266" t="s">
        <v>140</v>
      </c>
      <c r="C781" s="260" t="s">
        <v>26</v>
      </c>
      <c r="E781" s="255" t="s">
        <v>1314</v>
      </c>
      <c r="H781" s="261">
        <v>20000000</v>
      </c>
      <c r="I781" s="263">
        <v>20000000</v>
      </c>
      <c r="J781" s="263">
        <v>0</v>
      </c>
      <c r="K781" s="263"/>
    </row>
    <row r="782" spans="1:11" s="268" customFormat="1" x14ac:dyDescent="0.25">
      <c r="A782" s="235" t="s">
        <v>707</v>
      </c>
      <c r="B782" s="239"/>
      <c r="C782" s="264" t="s">
        <v>218</v>
      </c>
      <c r="D782" s="222"/>
      <c r="E782" s="255"/>
      <c r="F782" s="222"/>
      <c r="G782" s="256"/>
      <c r="H782" s="257"/>
      <c r="I782" s="241"/>
      <c r="J782" s="234"/>
      <c r="K782" s="234"/>
    </row>
    <row r="783" spans="1:11" x14ac:dyDescent="0.25">
      <c r="A783" s="235" t="s">
        <v>707</v>
      </c>
      <c r="B783" s="239" t="s">
        <v>161</v>
      </c>
      <c r="C783" s="252" t="s">
        <v>233</v>
      </c>
      <c r="D783" s="222" t="s">
        <v>217</v>
      </c>
      <c r="E783" s="255">
        <v>90000010000</v>
      </c>
      <c r="F783" s="222" t="s">
        <v>27</v>
      </c>
      <c r="G783" s="256" t="s">
        <v>235</v>
      </c>
      <c r="H783" s="257">
        <v>0</v>
      </c>
      <c r="I783" s="241">
        <v>50000000</v>
      </c>
      <c r="J783" s="234">
        <v>0</v>
      </c>
    </row>
    <row r="784" spans="1:11" x14ac:dyDescent="0.25">
      <c r="A784" s="235" t="s">
        <v>707</v>
      </c>
      <c r="B784" s="239" t="s">
        <v>242</v>
      </c>
      <c r="C784" s="252" t="s">
        <v>699</v>
      </c>
      <c r="D784" s="222" t="s">
        <v>217</v>
      </c>
      <c r="E784" s="255">
        <v>90000010000</v>
      </c>
      <c r="F784" s="222" t="s">
        <v>27</v>
      </c>
      <c r="G784" s="256" t="s">
        <v>235</v>
      </c>
      <c r="H784" s="257">
        <v>10000000</v>
      </c>
      <c r="I784" s="241">
        <v>10000000</v>
      </c>
      <c r="J784" s="234">
        <v>0</v>
      </c>
    </row>
    <row r="785" spans="1:11" x14ac:dyDescent="0.25">
      <c r="A785" s="235" t="s">
        <v>707</v>
      </c>
      <c r="B785" s="239" t="s">
        <v>210</v>
      </c>
      <c r="C785" s="252" t="s">
        <v>510</v>
      </c>
      <c r="D785" s="222" t="s">
        <v>217</v>
      </c>
      <c r="E785" s="255">
        <v>90000010000</v>
      </c>
      <c r="F785" s="222" t="s">
        <v>27</v>
      </c>
      <c r="G785" s="256" t="s">
        <v>235</v>
      </c>
      <c r="H785" s="257">
        <v>57500000</v>
      </c>
      <c r="I785" s="241">
        <v>40000000</v>
      </c>
      <c r="J785" s="234">
        <v>0</v>
      </c>
    </row>
    <row r="786" spans="1:11" x14ac:dyDescent="0.25">
      <c r="A786" s="235" t="s">
        <v>707</v>
      </c>
      <c r="B786" s="258" t="s">
        <v>524</v>
      </c>
      <c r="C786" s="252" t="s">
        <v>978</v>
      </c>
      <c r="D786" s="222" t="s">
        <v>217</v>
      </c>
      <c r="E786" s="255">
        <v>90000010000</v>
      </c>
      <c r="F786" s="222" t="s">
        <v>27</v>
      </c>
      <c r="G786" s="256" t="s">
        <v>235</v>
      </c>
      <c r="H786" s="257">
        <v>27500000</v>
      </c>
      <c r="I786" s="241">
        <v>20000000</v>
      </c>
      <c r="J786" s="234">
        <v>0</v>
      </c>
    </row>
    <row r="787" spans="1:11" x14ac:dyDescent="0.25">
      <c r="A787" s="235" t="s">
        <v>707</v>
      </c>
      <c r="B787" s="258" t="s">
        <v>522</v>
      </c>
      <c r="C787" s="252" t="s">
        <v>241</v>
      </c>
      <c r="D787" s="222" t="s">
        <v>217</v>
      </c>
      <c r="E787" s="255">
        <v>90000010000</v>
      </c>
      <c r="F787" s="222" t="s">
        <v>27</v>
      </c>
      <c r="G787" s="256" t="s">
        <v>235</v>
      </c>
      <c r="H787" s="257">
        <v>5000000</v>
      </c>
      <c r="I787" s="241">
        <v>5000000</v>
      </c>
      <c r="J787" s="234">
        <v>0</v>
      </c>
    </row>
    <row r="788" spans="1:11" x14ac:dyDescent="0.25">
      <c r="A788" s="235" t="s">
        <v>707</v>
      </c>
      <c r="B788" s="239" t="s">
        <v>206</v>
      </c>
      <c r="C788" s="252" t="s">
        <v>219</v>
      </c>
      <c r="D788" s="222" t="s">
        <v>217</v>
      </c>
      <c r="E788" s="255">
        <v>90000010000</v>
      </c>
      <c r="F788" s="222" t="s">
        <v>27</v>
      </c>
      <c r="G788" s="256" t="s">
        <v>235</v>
      </c>
      <c r="H788" s="257">
        <v>0</v>
      </c>
      <c r="I788" s="241">
        <v>5000000</v>
      </c>
      <c r="J788" s="234">
        <v>0</v>
      </c>
    </row>
    <row r="789" spans="1:11" x14ac:dyDescent="0.25">
      <c r="A789" s="235" t="s">
        <v>707</v>
      </c>
      <c r="C789" s="260" t="s">
        <v>26</v>
      </c>
      <c r="H789" s="261">
        <v>100000000</v>
      </c>
      <c r="I789" s="263">
        <v>130000000</v>
      </c>
      <c r="J789" s="263">
        <v>0</v>
      </c>
      <c r="K789" s="263"/>
    </row>
    <row r="790" spans="1:11" x14ac:dyDescent="0.25">
      <c r="A790" s="266" t="s">
        <v>693</v>
      </c>
      <c r="C790" s="264" t="s">
        <v>727</v>
      </c>
    </row>
    <row r="791" spans="1:11" s="268" customFormat="1" x14ac:dyDescent="0.25">
      <c r="A791" s="266" t="s">
        <v>693</v>
      </c>
      <c r="B791" s="239" t="s">
        <v>161</v>
      </c>
      <c r="C791" s="252" t="s">
        <v>233</v>
      </c>
      <c r="D791" s="265" t="s">
        <v>29</v>
      </c>
      <c r="E791" s="255">
        <v>130000010000</v>
      </c>
      <c r="F791" s="265" t="s">
        <v>354</v>
      </c>
      <c r="G791" s="256" t="s">
        <v>235</v>
      </c>
      <c r="H791" s="257">
        <v>6000000</v>
      </c>
      <c r="I791" s="241">
        <v>0</v>
      </c>
      <c r="J791" s="234">
        <v>0</v>
      </c>
      <c r="K791" s="252" t="s">
        <v>695</v>
      </c>
    </row>
    <row r="792" spans="1:11" x14ac:dyDescent="0.25">
      <c r="A792" s="266" t="s">
        <v>693</v>
      </c>
      <c r="B792" s="258" t="s">
        <v>697</v>
      </c>
      <c r="C792" s="252" t="s">
        <v>430</v>
      </c>
      <c r="D792" s="265" t="s">
        <v>29</v>
      </c>
      <c r="E792" s="255">
        <v>130000010000</v>
      </c>
      <c r="F792" s="265" t="s">
        <v>354</v>
      </c>
      <c r="G792" s="256" t="s">
        <v>235</v>
      </c>
      <c r="H792" s="257">
        <v>7000000</v>
      </c>
      <c r="I792" s="241">
        <v>15307000</v>
      </c>
      <c r="J792" s="234">
        <v>0</v>
      </c>
      <c r="K792" s="252" t="s">
        <v>696</v>
      </c>
    </row>
    <row r="793" spans="1:11" x14ac:dyDescent="0.25">
      <c r="A793" s="266" t="s">
        <v>693</v>
      </c>
      <c r="B793" s="258" t="s">
        <v>239</v>
      </c>
      <c r="C793" s="252" t="s">
        <v>485</v>
      </c>
      <c r="D793" s="265" t="s">
        <v>29</v>
      </c>
      <c r="E793" s="255">
        <v>130000010000</v>
      </c>
      <c r="F793" s="265" t="s">
        <v>354</v>
      </c>
      <c r="G793" s="256" t="s">
        <v>235</v>
      </c>
      <c r="H793" s="257">
        <v>0</v>
      </c>
      <c r="I793" s="241">
        <v>110000</v>
      </c>
      <c r="J793" s="234">
        <v>0</v>
      </c>
    </row>
    <row r="794" spans="1:11" x14ac:dyDescent="0.25">
      <c r="A794" s="266" t="s">
        <v>693</v>
      </c>
      <c r="B794" s="258" t="s">
        <v>158</v>
      </c>
      <c r="C794" s="252" t="s">
        <v>366</v>
      </c>
      <c r="D794" s="265" t="s">
        <v>29</v>
      </c>
      <c r="E794" s="255">
        <v>130000010000</v>
      </c>
      <c r="F794" s="265" t="s">
        <v>354</v>
      </c>
      <c r="G794" s="256" t="s">
        <v>235</v>
      </c>
      <c r="H794" s="257">
        <v>3000000</v>
      </c>
      <c r="I794" s="241">
        <v>1383000</v>
      </c>
      <c r="J794" s="234">
        <v>0</v>
      </c>
      <c r="K794" s="234" t="s">
        <v>694</v>
      </c>
    </row>
    <row r="795" spans="1:11" x14ac:dyDescent="0.25">
      <c r="A795" s="266" t="s">
        <v>693</v>
      </c>
      <c r="B795" s="239" t="s">
        <v>248</v>
      </c>
      <c r="C795" s="273" t="s">
        <v>779</v>
      </c>
      <c r="D795" s="265" t="s">
        <v>29</v>
      </c>
      <c r="E795" s="255">
        <v>130000010000</v>
      </c>
      <c r="F795" s="265" t="s">
        <v>354</v>
      </c>
      <c r="G795" s="256" t="s">
        <v>235</v>
      </c>
      <c r="H795" s="257">
        <v>0</v>
      </c>
      <c r="I795" s="241">
        <v>500000</v>
      </c>
      <c r="J795" s="234">
        <v>0</v>
      </c>
    </row>
    <row r="796" spans="1:11" x14ac:dyDescent="0.25">
      <c r="A796" s="266" t="s">
        <v>693</v>
      </c>
      <c r="B796" s="258" t="s">
        <v>206</v>
      </c>
      <c r="C796" s="252" t="s">
        <v>735</v>
      </c>
      <c r="D796" s="265" t="s">
        <v>29</v>
      </c>
      <c r="E796" s="255">
        <v>130000010000</v>
      </c>
      <c r="F796" s="265" t="s">
        <v>354</v>
      </c>
      <c r="G796" s="256" t="s">
        <v>235</v>
      </c>
      <c r="H796" s="257">
        <v>4000000</v>
      </c>
      <c r="I796" s="241">
        <v>1700000</v>
      </c>
      <c r="J796" s="234">
        <v>0</v>
      </c>
    </row>
    <row r="797" spans="1:11" x14ac:dyDescent="0.25">
      <c r="A797" s="266" t="s">
        <v>693</v>
      </c>
      <c r="B797" s="258" t="s">
        <v>467</v>
      </c>
      <c r="C797" s="252" t="s">
        <v>163</v>
      </c>
      <c r="D797" s="265" t="s">
        <v>29</v>
      </c>
      <c r="E797" s="255">
        <v>130000010000</v>
      </c>
      <c r="F797" s="265" t="s">
        <v>354</v>
      </c>
      <c r="G797" s="256" t="s">
        <v>235</v>
      </c>
      <c r="H797" s="257">
        <v>0</v>
      </c>
      <c r="I797" s="241">
        <v>1000000</v>
      </c>
      <c r="J797" s="234">
        <v>0</v>
      </c>
    </row>
    <row r="798" spans="1:11" x14ac:dyDescent="0.25">
      <c r="A798" s="266" t="s">
        <v>693</v>
      </c>
      <c r="C798" s="260" t="s">
        <v>26</v>
      </c>
      <c r="H798" s="261">
        <v>20000000</v>
      </c>
      <c r="I798" s="263">
        <v>20000000</v>
      </c>
      <c r="J798" s="263">
        <v>0</v>
      </c>
      <c r="K798" s="263"/>
    </row>
    <row r="800" spans="1:11" x14ac:dyDescent="0.25">
      <c r="C800" s="268" t="s">
        <v>770</v>
      </c>
      <c r="H800" s="261">
        <v>43519300000.110001</v>
      </c>
      <c r="I800" s="262">
        <v>41836630000</v>
      </c>
      <c r="J800" s="263">
        <v>22016562137.099998</v>
      </c>
    </row>
    <row r="802" spans="9:9" x14ac:dyDescent="0.25">
      <c r="I802" s="272"/>
    </row>
    <row r="810" spans="9:9" x14ac:dyDescent="0.25">
      <c r="I810" s="262"/>
    </row>
  </sheetData>
  <sortState ref="B579:J583">
    <sortCondition ref="B579"/>
  </sortState>
  <mergeCells count="8">
    <mergeCell ref="F2:F3"/>
    <mergeCell ref="G2:G3"/>
    <mergeCell ref="A1:K1"/>
    <mergeCell ref="A2:A3"/>
    <mergeCell ref="B2:B3"/>
    <mergeCell ref="C2:C3"/>
    <mergeCell ref="D2:D3"/>
    <mergeCell ref="E2:E3"/>
  </mergeCells>
  <printOptions horizontalCentered="1" gridLines="1"/>
  <pageMargins left="0.3" right="0.3" top="0.55000000000000004" bottom="0.41979166666666701" header="0.3" footer="0.3"/>
  <pageSetup paperSize="9" scale="66" fitToHeight="0" orientation="portrait" r:id="rId1"/>
  <headerFooter>
    <oddHeader>&amp;C&amp;"Tahoma,Bold"&amp;10YOBE STATE GOVERNMENT OF NIGERIAAPPROVED BUDGET 2020</oddHeader>
    <oddFooter>&amp;L&amp;"-,Italic"&amp;12REVISED BY YBHA &amp;CPage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61"/>
  <sheetViews>
    <sheetView topLeftCell="C1" workbookViewId="0">
      <selection activeCell="D2" sqref="D2"/>
    </sheetView>
  </sheetViews>
  <sheetFormatPr defaultRowHeight="15" x14ac:dyDescent="0.25"/>
  <cols>
    <col min="1" max="1" width="19.28515625" bestFit="1" customWidth="1"/>
    <col min="2" max="2" width="37.7109375" bestFit="1" customWidth="1"/>
    <col min="3" max="3" width="21.140625" style="158" bestFit="1" customWidth="1"/>
    <col min="4" max="4" width="14.85546875" style="158" bestFit="1" customWidth="1"/>
    <col min="5" max="5" width="21.140625" style="158" bestFit="1" customWidth="1"/>
    <col min="6" max="6" width="21.140625" style="158" customWidth="1"/>
    <col min="7" max="7" width="19.7109375" style="158" customWidth="1"/>
    <col min="8" max="8" width="21.42578125" style="158" customWidth="1"/>
    <col min="9" max="9" width="21.140625" style="158" bestFit="1" customWidth="1"/>
    <col min="10" max="10" width="19.7109375" style="158" bestFit="1" customWidth="1"/>
    <col min="11" max="11" width="21.140625" style="158" bestFit="1" customWidth="1"/>
  </cols>
  <sheetData>
    <row r="1" spans="1:11" s="151" customFormat="1" ht="18.75" x14ac:dyDescent="0.3">
      <c r="A1" s="153" t="s">
        <v>275</v>
      </c>
      <c r="B1" s="153" t="s">
        <v>1363</v>
      </c>
      <c r="C1" s="1264" t="s">
        <v>1029</v>
      </c>
      <c r="D1" s="1265"/>
      <c r="E1" s="1266"/>
      <c r="F1" s="1261" t="s">
        <v>1030</v>
      </c>
      <c r="G1" s="1262"/>
      <c r="H1" s="1263"/>
      <c r="I1" s="1258" t="s">
        <v>1031</v>
      </c>
      <c r="J1" s="1259"/>
      <c r="K1" s="1260"/>
    </row>
    <row r="2" spans="1:11" s="150" customFormat="1" ht="112.5" x14ac:dyDescent="0.25">
      <c r="A2" s="154"/>
      <c r="B2" s="154"/>
      <c r="C2" s="167" t="s">
        <v>1316</v>
      </c>
      <c r="D2" s="167" t="s">
        <v>1323</v>
      </c>
      <c r="E2" s="167" t="s">
        <v>1315</v>
      </c>
      <c r="F2" s="163" t="s">
        <v>1318</v>
      </c>
      <c r="G2" s="163" t="s">
        <v>1317</v>
      </c>
      <c r="H2" s="163" t="s">
        <v>1319</v>
      </c>
      <c r="I2" s="171" t="s">
        <v>1320</v>
      </c>
      <c r="J2" s="171" t="s">
        <v>1321</v>
      </c>
      <c r="K2" s="171" t="s">
        <v>1322</v>
      </c>
    </row>
    <row r="3" spans="1:11" s="152" customFormat="1" ht="18.75" x14ac:dyDescent="0.25">
      <c r="A3" s="155"/>
      <c r="B3" s="155"/>
      <c r="C3" s="168" t="s">
        <v>939</v>
      </c>
      <c r="D3" s="168" t="s">
        <v>939</v>
      </c>
      <c r="E3" s="168" t="s">
        <v>939</v>
      </c>
      <c r="F3" s="164" t="s">
        <v>939</v>
      </c>
      <c r="G3" s="164" t="s">
        <v>939</v>
      </c>
      <c r="H3" s="164" t="s">
        <v>939</v>
      </c>
      <c r="I3" s="172" t="s">
        <v>939</v>
      </c>
      <c r="J3" s="172" t="s">
        <v>939</v>
      </c>
      <c r="K3" s="172" t="s">
        <v>939</v>
      </c>
    </row>
    <row r="4" spans="1:11" ht="18.75" x14ac:dyDescent="0.3">
      <c r="A4" s="156" t="s">
        <v>367</v>
      </c>
      <c r="B4" s="156" t="s">
        <v>818</v>
      </c>
      <c r="C4" s="169">
        <v>267747600</v>
      </c>
      <c r="D4" s="169"/>
      <c r="E4" s="169">
        <f>C4-D4</f>
        <v>267747600</v>
      </c>
      <c r="F4" s="165">
        <v>2450000000</v>
      </c>
      <c r="G4" s="165">
        <v>200000000</v>
      </c>
      <c r="H4" s="165">
        <f>F4-G4</f>
        <v>2250000000</v>
      </c>
      <c r="I4" s="173">
        <v>0</v>
      </c>
      <c r="J4" s="173"/>
      <c r="K4" s="173">
        <f>I4-J4</f>
        <v>0</v>
      </c>
    </row>
    <row r="5" spans="1:11" ht="18.75" x14ac:dyDescent="0.3">
      <c r="A5" s="156" t="s">
        <v>374</v>
      </c>
      <c r="B5" s="156" t="s">
        <v>881</v>
      </c>
      <c r="C5" s="169">
        <v>0</v>
      </c>
      <c r="D5" s="169"/>
      <c r="E5" s="169">
        <f t="shared" ref="E5:E68" si="0">C5-D5</f>
        <v>0</v>
      </c>
      <c r="F5" s="165">
        <v>400000000</v>
      </c>
      <c r="G5" s="165"/>
      <c r="H5" s="165">
        <f t="shared" ref="H5:H68" si="1">F5-G5</f>
        <v>400000000</v>
      </c>
      <c r="I5" s="173">
        <v>0</v>
      </c>
      <c r="J5" s="173"/>
      <c r="K5" s="173">
        <f t="shared" ref="K5:K68" si="2">I5-J5</f>
        <v>0</v>
      </c>
    </row>
    <row r="6" spans="1:11" ht="18.75" x14ac:dyDescent="0.3">
      <c r="A6" s="156" t="s">
        <v>403</v>
      </c>
      <c r="B6" s="156" t="s">
        <v>882</v>
      </c>
      <c r="C6" s="169">
        <v>0</v>
      </c>
      <c r="D6" s="169"/>
      <c r="E6" s="169">
        <f t="shared" si="0"/>
        <v>0</v>
      </c>
      <c r="F6" s="165">
        <v>3000000</v>
      </c>
      <c r="G6" s="165"/>
      <c r="H6" s="165">
        <f t="shared" si="1"/>
        <v>3000000</v>
      </c>
      <c r="I6" s="173">
        <v>0</v>
      </c>
      <c r="J6" s="173"/>
      <c r="K6" s="173">
        <f t="shared" si="2"/>
        <v>0</v>
      </c>
    </row>
    <row r="7" spans="1:11" ht="18.75" x14ac:dyDescent="0.3">
      <c r="A7" s="156" t="s">
        <v>404</v>
      </c>
      <c r="B7" s="156" t="s">
        <v>883</v>
      </c>
      <c r="C7" s="169">
        <v>0</v>
      </c>
      <c r="D7" s="169"/>
      <c r="E7" s="169">
        <f t="shared" si="0"/>
        <v>0</v>
      </c>
      <c r="F7" s="165">
        <v>3000000</v>
      </c>
      <c r="G7" s="165"/>
      <c r="H7" s="165">
        <f t="shared" si="1"/>
        <v>3000000</v>
      </c>
      <c r="I7" s="173">
        <v>0</v>
      </c>
      <c r="J7" s="173"/>
      <c r="K7" s="173">
        <f t="shared" si="2"/>
        <v>0</v>
      </c>
    </row>
    <row r="8" spans="1:11" ht="18.75" x14ac:dyDescent="0.3">
      <c r="A8" s="156" t="s">
        <v>405</v>
      </c>
      <c r="B8" s="156" t="s">
        <v>884</v>
      </c>
      <c r="C8" s="169">
        <v>0</v>
      </c>
      <c r="D8" s="169"/>
      <c r="E8" s="169">
        <f t="shared" si="0"/>
        <v>0</v>
      </c>
      <c r="F8" s="165">
        <v>3000000</v>
      </c>
      <c r="G8" s="165"/>
      <c r="H8" s="165">
        <f t="shared" si="1"/>
        <v>3000000</v>
      </c>
      <c r="I8" s="173">
        <v>0</v>
      </c>
      <c r="J8" s="173"/>
      <c r="K8" s="173">
        <f t="shared" si="2"/>
        <v>0</v>
      </c>
    </row>
    <row r="9" spans="1:11" ht="18.75" x14ac:dyDescent="0.3">
      <c r="A9" s="156" t="s">
        <v>406</v>
      </c>
      <c r="B9" s="156" t="s">
        <v>885</v>
      </c>
      <c r="C9" s="169">
        <v>0</v>
      </c>
      <c r="D9" s="169"/>
      <c r="E9" s="169">
        <f t="shared" si="0"/>
        <v>0</v>
      </c>
      <c r="F9" s="165">
        <v>3000000</v>
      </c>
      <c r="G9" s="165"/>
      <c r="H9" s="165">
        <f t="shared" si="1"/>
        <v>3000000</v>
      </c>
      <c r="I9" s="173">
        <v>0</v>
      </c>
      <c r="J9" s="173"/>
      <c r="K9" s="173">
        <f t="shared" si="2"/>
        <v>0</v>
      </c>
    </row>
    <row r="10" spans="1:11" ht="18.75" x14ac:dyDescent="0.3">
      <c r="A10" s="156" t="s">
        <v>407</v>
      </c>
      <c r="B10" s="156" t="s">
        <v>886</v>
      </c>
      <c r="C10" s="169">
        <v>0</v>
      </c>
      <c r="D10" s="169"/>
      <c r="E10" s="169">
        <f t="shared" si="0"/>
        <v>0</v>
      </c>
      <c r="F10" s="165">
        <v>3000000</v>
      </c>
      <c r="G10" s="165"/>
      <c r="H10" s="165">
        <f t="shared" si="1"/>
        <v>3000000</v>
      </c>
      <c r="I10" s="173">
        <v>0</v>
      </c>
      <c r="J10" s="173"/>
      <c r="K10" s="173">
        <f t="shared" si="2"/>
        <v>0</v>
      </c>
    </row>
    <row r="11" spans="1:11" ht="18.75" x14ac:dyDescent="0.3">
      <c r="A11" s="156" t="s">
        <v>408</v>
      </c>
      <c r="B11" s="156" t="s">
        <v>887</v>
      </c>
      <c r="C11" s="169">
        <v>0</v>
      </c>
      <c r="D11" s="169"/>
      <c r="E11" s="169">
        <f t="shared" si="0"/>
        <v>0</v>
      </c>
      <c r="F11" s="165">
        <v>3000000</v>
      </c>
      <c r="G11" s="165"/>
      <c r="H11" s="165">
        <f t="shared" si="1"/>
        <v>3000000</v>
      </c>
      <c r="I11" s="173">
        <v>0</v>
      </c>
      <c r="J11" s="173"/>
      <c r="K11" s="173">
        <f t="shared" si="2"/>
        <v>0</v>
      </c>
    </row>
    <row r="12" spans="1:11" ht="18.75" x14ac:dyDescent="0.3">
      <c r="A12" s="156" t="s">
        <v>409</v>
      </c>
      <c r="B12" s="156" t="s">
        <v>888</v>
      </c>
      <c r="C12" s="169">
        <v>0</v>
      </c>
      <c r="D12" s="169"/>
      <c r="E12" s="169">
        <f t="shared" si="0"/>
        <v>0</v>
      </c>
      <c r="F12" s="165">
        <v>3000000</v>
      </c>
      <c r="G12" s="165"/>
      <c r="H12" s="165">
        <f t="shared" si="1"/>
        <v>3000000</v>
      </c>
      <c r="I12" s="173">
        <v>0</v>
      </c>
      <c r="J12" s="173"/>
      <c r="K12" s="173">
        <f t="shared" si="2"/>
        <v>0</v>
      </c>
    </row>
    <row r="13" spans="1:11" ht="18.75" x14ac:dyDescent="0.3">
      <c r="A13" s="156" t="s">
        <v>410</v>
      </c>
      <c r="B13" s="156" t="s">
        <v>889</v>
      </c>
      <c r="C13" s="169">
        <v>0</v>
      </c>
      <c r="D13" s="169"/>
      <c r="E13" s="169">
        <f t="shared" si="0"/>
        <v>0</v>
      </c>
      <c r="F13" s="165">
        <v>3000000</v>
      </c>
      <c r="G13" s="165"/>
      <c r="H13" s="165">
        <f t="shared" si="1"/>
        <v>3000000</v>
      </c>
      <c r="I13" s="173">
        <v>0</v>
      </c>
      <c r="J13" s="173"/>
      <c r="K13" s="173">
        <f t="shared" si="2"/>
        <v>0</v>
      </c>
    </row>
    <row r="14" spans="1:11" ht="18.75" x14ac:dyDescent="0.3">
      <c r="A14" s="156" t="s">
        <v>411</v>
      </c>
      <c r="B14" s="156" t="s">
        <v>890</v>
      </c>
      <c r="C14" s="169">
        <v>0</v>
      </c>
      <c r="D14" s="169"/>
      <c r="E14" s="169">
        <f t="shared" si="0"/>
        <v>0</v>
      </c>
      <c r="F14" s="165">
        <v>3000000</v>
      </c>
      <c r="G14" s="165"/>
      <c r="H14" s="165">
        <f t="shared" si="1"/>
        <v>3000000</v>
      </c>
      <c r="I14" s="173">
        <v>0</v>
      </c>
      <c r="J14" s="173"/>
      <c r="K14" s="173">
        <f t="shared" si="2"/>
        <v>0</v>
      </c>
    </row>
    <row r="15" spans="1:11" ht="18.75" x14ac:dyDescent="0.3">
      <c r="A15" s="156" t="s">
        <v>412</v>
      </c>
      <c r="B15" s="156" t="s">
        <v>891</v>
      </c>
      <c r="C15" s="169">
        <v>0</v>
      </c>
      <c r="D15" s="169"/>
      <c r="E15" s="169">
        <f t="shared" si="0"/>
        <v>0</v>
      </c>
      <c r="F15" s="165">
        <v>3000000</v>
      </c>
      <c r="G15" s="165"/>
      <c r="H15" s="165">
        <f t="shared" si="1"/>
        <v>3000000</v>
      </c>
      <c r="I15" s="173">
        <v>0</v>
      </c>
      <c r="J15" s="173"/>
      <c r="K15" s="173">
        <f t="shared" si="2"/>
        <v>0</v>
      </c>
    </row>
    <row r="16" spans="1:11" ht="18.75" x14ac:dyDescent="0.3">
      <c r="A16" s="156" t="s">
        <v>413</v>
      </c>
      <c r="B16" s="156" t="s">
        <v>892</v>
      </c>
      <c r="C16" s="169">
        <v>0</v>
      </c>
      <c r="D16" s="169"/>
      <c r="E16" s="169">
        <f t="shared" si="0"/>
        <v>0</v>
      </c>
      <c r="F16" s="165">
        <v>3000000</v>
      </c>
      <c r="G16" s="165"/>
      <c r="H16" s="165">
        <f t="shared" si="1"/>
        <v>3000000</v>
      </c>
      <c r="I16" s="173">
        <v>0</v>
      </c>
      <c r="J16" s="173"/>
      <c r="K16" s="173">
        <f t="shared" si="2"/>
        <v>0</v>
      </c>
    </row>
    <row r="17" spans="1:11" ht="18.75" x14ac:dyDescent="0.3">
      <c r="A17" s="156" t="s">
        <v>414</v>
      </c>
      <c r="B17" s="156" t="s">
        <v>893</v>
      </c>
      <c r="C17" s="169">
        <v>0</v>
      </c>
      <c r="D17" s="169"/>
      <c r="E17" s="169">
        <f t="shared" si="0"/>
        <v>0</v>
      </c>
      <c r="F17" s="165">
        <v>3000000</v>
      </c>
      <c r="G17" s="165"/>
      <c r="H17" s="165">
        <f t="shared" si="1"/>
        <v>3000000</v>
      </c>
      <c r="I17" s="173">
        <v>0</v>
      </c>
      <c r="J17" s="173"/>
      <c r="K17" s="173">
        <f t="shared" si="2"/>
        <v>0</v>
      </c>
    </row>
    <row r="18" spans="1:11" ht="18.75" x14ac:dyDescent="0.3">
      <c r="A18" s="156" t="s">
        <v>416</v>
      </c>
      <c r="B18" s="156" t="s">
        <v>921</v>
      </c>
      <c r="C18" s="169">
        <v>0</v>
      </c>
      <c r="D18" s="169"/>
      <c r="E18" s="169">
        <f t="shared" si="0"/>
        <v>0</v>
      </c>
      <c r="F18" s="165">
        <v>62000000</v>
      </c>
      <c r="G18" s="165"/>
      <c r="H18" s="165">
        <f t="shared" si="1"/>
        <v>62000000</v>
      </c>
      <c r="I18" s="173">
        <v>500000000</v>
      </c>
      <c r="J18" s="173"/>
      <c r="K18" s="173">
        <f t="shared" si="2"/>
        <v>500000000</v>
      </c>
    </row>
    <row r="19" spans="1:11" ht="18.75" x14ac:dyDescent="0.3">
      <c r="A19" s="156" t="s">
        <v>375</v>
      </c>
      <c r="B19" s="156" t="s">
        <v>819</v>
      </c>
      <c r="C19" s="169">
        <v>0</v>
      </c>
      <c r="D19" s="169"/>
      <c r="E19" s="169">
        <f t="shared" si="0"/>
        <v>0</v>
      </c>
      <c r="F19" s="165">
        <v>370000000</v>
      </c>
      <c r="G19" s="165">
        <v>9000000</v>
      </c>
      <c r="H19" s="165">
        <f t="shared" si="1"/>
        <v>361000000</v>
      </c>
      <c r="I19" s="173">
        <v>0</v>
      </c>
      <c r="J19" s="173"/>
      <c r="K19" s="173">
        <f t="shared" si="2"/>
        <v>0</v>
      </c>
    </row>
    <row r="20" spans="1:11" ht="18.75" x14ac:dyDescent="0.3">
      <c r="A20" s="156" t="s">
        <v>418</v>
      </c>
      <c r="B20" s="156" t="s">
        <v>894</v>
      </c>
      <c r="C20" s="169">
        <v>16688056.550000001</v>
      </c>
      <c r="D20" s="169"/>
      <c r="E20" s="169">
        <f t="shared" si="0"/>
        <v>16688056.550000001</v>
      </c>
      <c r="F20" s="165">
        <v>45000000</v>
      </c>
      <c r="G20" s="165">
        <v>3000000</v>
      </c>
      <c r="H20" s="165">
        <f t="shared" si="1"/>
        <v>42000000</v>
      </c>
      <c r="I20" s="173">
        <v>70000000</v>
      </c>
      <c r="J20" s="173"/>
      <c r="K20" s="173">
        <f t="shared" si="2"/>
        <v>70000000</v>
      </c>
    </row>
    <row r="21" spans="1:11" ht="18.75" x14ac:dyDescent="0.3">
      <c r="A21" s="156" t="s">
        <v>380</v>
      </c>
      <c r="B21" s="156" t="s">
        <v>931</v>
      </c>
      <c r="C21" s="169">
        <v>670555560</v>
      </c>
      <c r="D21" s="169"/>
      <c r="E21" s="169">
        <f t="shared" si="0"/>
        <v>670555560</v>
      </c>
      <c r="F21" s="165">
        <v>1954000000</v>
      </c>
      <c r="G21" s="165">
        <v>158000000</v>
      </c>
      <c r="H21" s="165">
        <f t="shared" si="1"/>
        <v>1796000000</v>
      </c>
      <c r="I21" s="173">
        <v>1670000000</v>
      </c>
      <c r="J21" s="173">
        <v>48000000</v>
      </c>
      <c r="K21" s="173">
        <f t="shared" si="2"/>
        <v>1622000000</v>
      </c>
    </row>
    <row r="22" spans="1:11" ht="18.75" x14ac:dyDescent="0.3">
      <c r="A22" s="156" t="s">
        <v>700</v>
      </c>
      <c r="B22" s="156" t="s">
        <v>820</v>
      </c>
      <c r="C22" s="169">
        <v>0</v>
      </c>
      <c r="D22" s="169"/>
      <c r="E22" s="169">
        <f t="shared" si="0"/>
        <v>0</v>
      </c>
      <c r="F22" s="165">
        <v>600000</v>
      </c>
      <c r="G22" s="165"/>
      <c r="H22" s="165">
        <f t="shared" si="1"/>
        <v>600000</v>
      </c>
      <c r="I22" s="173">
        <v>0</v>
      </c>
      <c r="J22" s="173"/>
      <c r="K22" s="173">
        <f t="shared" si="2"/>
        <v>0</v>
      </c>
    </row>
    <row r="23" spans="1:11" ht="18.75" x14ac:dyDescent="0.3">
      <c r="A23" s="156" t="s">
        <v>701</v>
      </c>
      <c r="B23" s="156" t="s">
        <v>821</v>
      </c>
      <c r="C23" s="169">
        <v>0</v>
      </c>
      <c r="D23" s="169"/>
      <c r="E23" s="169">
        <f t="shared" si="0"/>
        <v>0</v>
      </c>
      <c r="F23" s="165">
        <v>300000</v>
      </c>
      <c r="G23" s="165"/>
      <c r="H23" s="165">
        <f t="shared" si="1"/>
        <v>300000</v>
      </c>
      <c r="I23" s="173">
        <v>0</v>
      </c>
      <c r="J23" s="173"/>
      <c r="K23" s="173">
        <f t="shared" si="2"/>
        <v>0</v>
      </c>
    </row>
    <row r="24" spans="1:11" ht="18.75" x14ac:dyDescent="0.3">
      <c r="A24" s="156" t="s">
        <v>702</v>
      </c>
      <c r="B24" s="156" t="s">
        <v>822</v>
      </c>
      <c r="C24" s="169">
        <v>0</v>
      </c>
      <c r="D24" s="169"/>
      <c r="E24" s="169">
        <f t="shared" si="0"/>
        <v>0</v>
      </c>
      <c r="F24" s="165">
        <v>120000</v>
      </c>
      <c r="G24" s="165"/>
      <c r="H24" s="165">
        <f t="shared" si="1"/>
        <v>120000</v>
      </c>
      <c r="I24" s="173">
        <v>0</v>
      </c>
      <c r="J24" s="173"/>
      <c r="K24" s="173">
        <f t="shared" si="2"/>
        <v>0</v>
      </c>
    </row>
    <row r="25" spans="1:11" ht="18.75" x14ac:dyDescent="0.3">
      <c r="A25" s="156" t="s">
        <v>703</v>
      </c>
      <c r="B25" s="156" t="s">
        <v>823</v>
      </c>
      <c r="C25" s="169">
        <v>0</v>
      </c>
      <c r="D25" s="169"/>
      <c r="E25" s="169">
        <f t="shared" si="0"/>
        <v>0</v>
      </c>
      <c r="F25" s="165">
        <v>300000</v>
      </c>
      <c r="G25" s="165"/>
      <c r="H25" s="165">
        <f t="shared" si="1"/>
        <v>300000</v>
      </c>
      <c r="I25" s="173">
        <v>0</v>
      </c>
      <c r="J25" s="173"/>
      <c r="K25" s="173">
        <f t="shared" si="2"/>
        <v>0</v>
      </c>
    </row>
    <row r="26" spans="1:11" ht="18.75" x14ac:dyDescent="0.3">
      <c r="A26" s="156" t="s">
        <v>382</v>
      </c>
      <c r="B26" s="156" t="s">
        <v>824</v>
      </c>
      <c r="C26" s="169">
        <v>0</v>
      </c>
      <c r="D26" s="169"/>
      <c r="E26" s="169">
        <f t="shared" si="0"/>
        <v>0</v>
      </c>
      <c r="F26" s="165">
        <v>4800000</v>
      </c>
      <c r="G26" s="165"/>
      <c r="H26" s="165">
        <f t="shared" si="1"/>
        <v>4800000</v>
      </c>
      <c r="I26" s="173">
        <v>0</v>
      </c>
      <c r="J26" s="173"/>
      <c r="K26" s="173">
        <f t="shared" si="2"/>
        <v>0</v>
      </c>
    </row>
    <row r="27" spans="1:11" ht="18.75" x14ac:dyDescent="0.3">
      <c r="A27" s="156" t="s">
        <v>383</v>
      </c>
      <c r="B27" s="156" t="s">
        <v>825</v>
      </c>
      <c r="C27" s="169">
        <v>0</v>
      </c>
      <c r="D27" s="169"/>
      <c r="E27" s="169">
        <f t="shared" si="0"/>
        <v>0</v>
      </c>
      <c r="F27" s="165">
        <v>6612000</v>
      </c>
      <c r="G27" s="165"/>
      <c r="H27" s="165">
        <f t="shared" si="1"/>
        <v>6612000</v>
      </c>
      <c r="I27" s="173">
        <v>0</v>
      </c>
      <c r="J27" s="173"/>
      <c r="K27" s="173">
        <f t="shared" si="2"/>
        <v>0</v>
      </c>
    </row>
    <row r="28" spans="1:11" ht="18.75" x14ac:dyDescent="0.3">
      <c r="A28" s="156" t="s">
        <v>384</v>
      </c>
      <c r="B28" s="156" t="s">
        <v>826</v>
      </c>
      <c r="C28" s="169">
        <v>0</v>
      </c>
      <c r="D28" s="169"/>
      <c r="E28" s="169">
        <f t="shared" si="0"/>
        <v>0</v>
      </c>
      <c r="F28" s="165">
        <v>21600000</v>
      </c>
      <c r="G28" s="165"/>
      <c r="H28" s="165">
        <f t="shared" si="1"/>
        <v>21600000</v>
      </c>
      <c r="I28" s="173">
        <v>0</v>
      </c>
      <c r="J28" s="173"/>
      <c r="K28" s="173">
        <f t="shared" si="2"/>
        <v>0</v>
      </c>
    </row>
    <row r="29" spans="1:11" ht="18.75" x14ac:dyDescent="0.3">
      <c r="A29" s="156" t="s">
        <v>385</v>
      </c>
      <c r="B29" s="156" t="s">
        <v>827</v>
      </c>
      <c r="C29" s="169">
        <v>0</v>
      </c>
      <c r="D29" s="169"/>
      <c r="E29" s="169">
        <f t="shared" si="0"/>
        <v>0</v>
      </c>
      <c r="F29" s="165">
        <v>2400000</v>
      </c>
      <c r="G29" s="165"/>
      <c r="H29" s="165">
        <f t="shared" si="1"/>
        <v>2400000</v>
      </c>
      <c r="I29" s="173">
        <v>0</v>
      </c>
      <c r="J29" s="173"/>
      <c r="K29" s="173">
        <f t="shared" si="2"/>
        <v>0</v>
      </c>
    </row>
    <row r="30" spans="1:11" ht="18.75" x14ac:dyDescent="0.3">
      <c r="A30" s="156" t="s">
        <v>704</v>
      </c>
      <c r="B30" s="156" t="s">
        <v>203</v>
      </c>
      <c r="C30" s="169">
        <v>0</v>
      </c>
      <c r="D30" s="169"/>
      <c r="E30" s="169">
        <f t="shared" si="0"/>
        <v>0</v>
      </c>
      <c r="F30" s="165">
        <v>50705000</v>
      </c>
      <c r="G30" s="165">
        <v>7000000</v>
      </c>
      <c r="H30" s="165">
        <f t="shared" si="1"/>
        <v>43705000</v>
      </c>
      <c r="I30" s="173">
        <v>25000000</v>
      </c>
      <c r="J30" s="173"/>
      <c r="K30" s="173">
        <f t="shared" si="2"/>
        <v>25000000</v>
      </c>
    </row>
    <row r="31" spans="1:11" ht="18.75" x14ac:dyDescent="0.3">
      <c r="A31" s="156" t="s">
        <v>705</v>
      </c>
      <c r="B31" s="156" t="s">
        <v>828</v>
      </c>
      <c r="C31" s="169">
        <v>22832780</v>
      </c>
      <c r="D31" s="169"/>
      <c r="E31" s="169">
        <f t="shared" si="0"/>
        <v>22832780</v>
      </c>
      <c r="F31" s="165">
        <v>900000</v>
      </c>
      <c r="G31" s="165"/>
      <c r="H31" s="165">
        <f t="shared" si="1"/>
        <v>900000</v>
      </c>
      <c r="I31" s="173">
        <v>5000000</v>
      </c>
      <c r="J31" s="173"/>
      <c r="K31" s="173">
        <f t="shared" si="2"/>
        <v>5000000</v>
      </c>
    </row>
    <row r="32" spans="1:11" ht="18.75" x14ac:dyDescent="0.3">
      <c r="A32" s="156" t="s">
        <v>346</v>
      </c>
      <c r="B32" s="156" t="s">
        <v>829</v>
      </c>
      <c r="C32" s="169">
        <v>42564840</v>
      </c>
      <c r="D32" s="169"/>
      <c r="E32" s="169">
        <f t="shared" si="0"/>
        <v>42564840</v>
      </c>
      <c r="F32" s="165">
        <v>460000000</v>
      </c>
      <c r="G32" s="165">
        <v>40000000</v>
      </c>
      <c r="H32" s="165">
        <f t="shared" si="1"/>
        <v>420000000</v>
      </c>
      <c r="I32" s="173">
        <v>85000000</v>
      </c>
      <c r="J32" s="173">
        <v>2000000</v>
      </c>
      <c r="K32" s="173">
        <f t="shared" si="2"/>
        <v>83000000</v>
      </c>
    </row>
    <row r="33" spans="1:11" ht="18.75" x14ac:dyDescent="0.3">
      <c r="A33" s="156" t="s">
        <v>709</v>
      </c>
      <c r="B33" s="156" t="s">
        <v>895</v>
      </c>
      <c r="C33" s="169">
        <v>488000000</v>
      </c>
      <c r="D33" s="169"/>
      <c r="E33" s="169">
        <f t="shared" si="0"/>
        <v>488000000</v>
      </c>
      <c r="F33" s="165">
        <v>1400000000</v>
      </c>
      <c r="G33" s="165"/>
      <c r="H33" s="165">
        <f t="shared" si="1"/>
        <v>1400000000</v>
      </c>
      <c r="I33" s="173">
        <v>300000000</v>
      </c>
      <c r="J33" s="173"/>
      <c r="K33" s="173">
        <f t="shared" si="2"/>
        <v>300000000</v>
      </c>
    </row>
    <row r="34" spans="1:11" ht="18.75" x14ac:dyDescent="0.3">
      <c r="A34" s="156" t="s">
        <v>322</v>
      </c>
      <c r="B34" s="156" t="s">
        <v>896</v>
      </c>
      <c r="C34" s="169">
        <v>14479820</v>
      </c>
      <c r="D34" s="169"/>
      <c r="E34" s="169">
        <f t="shared" si="0"/>
        <v>14479820</v>
      </c>
      <c r="F34" s="165">
        <v>100000000</v>
      </c>
      <c r="G34" s="165"/>
      <c r="H34" s="165">
        <f t="shared" si="1"/>
        <v>100000000</v>
      </c>
      <c r="I34" s="173">
        <v>0</v>
      </c>
      <c r="J34" s="173"/>
      <c r="K34" s="173">
        <f t="shared" si="2"/>
        <v>0</v>
      </c>
    </row>
    <row r="35" spans="1:11" ht="18.75" x14ac:dyDescent="0.3">
      <c r="A35" s="156" t="s">
        <v>315</v>
      </c>
      <c r="B35" s="156" t="s">
        <v>932</v>
      </c>
      <c r="C35" s="169">
        <v>110176130</v>
      </c>
      <c r="D35" s="169"/>
      <c r="E35" s="169">
        <f t="shared" si="0"/>
        <v>110176130</v>
      </c>
      <c r="F35" s="165">
        <v>47300000</v>
      </c>
      <c r="G35" s="165"/>
      <c r="H35" s="165">
        <f t="shared" si="1"/>
        <v>47300000</v>
      </c>
      <c r="I35" s="173">
        <v>500000000</v>
      </c>
      <c r="J35" s="173">
        <v>20000000</v>
      </c>
      <c r="K35" s="173">
        <f t="shared" si="2"/>
        <v>480000000</v>
      </c>
    </row>
    <row r="36" spans="1:11" ht="18.75" x14ac:dyDescent="0.3">
      <c r="A36" s="156" t="s">
        <v>318</v>
      </c>
      <c r="B36" s="156" t="s">
        <v>922</v>
      </c>
      <c r="C36" s="169">
        <v>133342260</v>
      </c>
      <c r="D36" s="169"/>
      <c r="E36" s="169">
        <f t="shared" si="0"/>
        <v>133342260</v>
      </c>
      <c r="F36" s="165">
        <v>22297000</v>
      </c>
      <c r="G36" s="165">
        <v>1000000</v>
      </c>
      <c r="H36" s="165">
        <f t="shared" si="1"/>
        <v>21297000</v>
      </c>
      <c r="I36" s="173">
        <v>95000000</v>
      </c>
      <c r="J36" s="173">
        <v>5000000</v>
      </c>
      <c r="K36" s="173">
        <f t="shared" si="2"/>
        <v>90000000</v>
      </c>
    </row>
    <row r="37" spans="1:11" ht="18.75" x14ac:dyDescent="0.3">
      <c r="A37" s="156" t="s">
        <v>317</v>
      </c>
      <c r="B37" s="156" t="s">
        <v>923</v>
      </c>
      <c r="C37" s="169">
        <v>122907840</v>
      </c>
      <c r="D37" s="169"/>
      <c r="E37" s="169">
        <f t="shared" si="0"/>
        <v>122907840</v>
      </c>
      <c r="F37" s="165">
        <v>32000000</v>
      </c>
      <c r="G37" s="165">
        <v>2000000</v>
      </c>
      <c r="H37" s="165">
        <f t="shared" si="1"/>
        <v>30000000</v>
      </c>
      <c r="I37" s="173">
        <v>72000000</v>
      </c>
      <c r="J37" s="173">
        <v>5000000</v>
      </c>
      <c r="K37" s="173">
        <f t="shared" si="2"/>
        <v>67000000</v>
      </c>
    </row>
    <row r="38" spans="1:11" ht="18.75" x14ac:dyDescent="0.3">
      <c r="A38" s="156" t="s">
        <v>530</v>
      </c>
      <c r="B38" s="156" t="s">
        <v>830</v>
      </c>
      <c r="C38" s="169">
        <v>34772360</v>
      </c>
      <c r="D38" s="169"/>
      <c r="E38" s="169">
        <f t="shared" si="0"/>
        <v>34772360</v>
      </c>
      <c r="F38" s="165">
        <v>8000000</v>
      </c>
      <c r="G38" s="165"/>
      <c r="H38" s="165">
        <f t="shared" si="1"/>
        <v>8000000</v>
      </c>
      <c r="I38" s="173">
        <v>70000000</v>
      </c>
      <c r="J38" s="173">
        <v>10000000</v>
      </c>
      <c r="K38" s="173">
        <f t="shared" si="2"/>
        <v>60000000</v>
      </c>
    </row>
    <row r="39" spans="1:11" ht="18.75" x14ac:dyDescent="0.3">
      <c r="A39" s="156" t="s">
        <v>465</v>
      </c>
      <c r="B39" s="156" t="s">
        <v>831</v>
      </c>
      <c r="C39" s="169">
        <v>56843520</v>
      </c>
      <c r="D39" s="169"/>
      <c r="E39" s="169">
        <f t="shared" si="0"/>
        <v>56843520</v>
      </c>
      <c r="F39" s="165">
        <v>7600000</v>
      </c>
      <c r="G39" s="165"/>
      <c r="H39" s="165">
        <f t="shared" si="1"/>
        <v>7600000</v>
      </c>
      <c r="I39" s="173">
        <v>22000000</v>
      </c>
      <c r="J39" s="173"/>
      <c r="K39" s="173">
        <f t="shared" si="2"/>
        <v>22000000</v>
      </c>
    </row>
    <row r="40" spans="1:11" ht="18.75" x14ac:dyDescent="0.3">
      <c r="A40" s="156" t="s">
        <v>30</v>
      </c>
      <c r="B40" s="156" t="s">
        <v>832</v>
      </c>
      <c r="C40" s="169">
        <v>167712340</v>
      </c>
      <c r="D40" s="169"/>
      <c r="E40" s="169">
        <f t="shared" si="0"/>
        <v>167712340</v>
      </c>
      <c r="F40" s="165">
        <v>18650000</v>
      </c>
      <c r="G40" s="165">
        <v>2000000</v>
      </c>
      <c r="H40" s="165">
        <f t="shared" si="1"/>
        <v>16650000</v>
      </c>
      <c r="I40" s="173">
        <v>63000000</v>
      </c>
      <c r="J40" s="173">
        <v>6000000</v>
      </c>
      <c r="K40" s="173">
        <f t="shared" si="2"/>
        <v>57000000</v>
      </c>
    </row>
    <row r="41" spans="1:11" ht="18.75" x14ac:dyDescent="0.3">
      <c r="A41" s="156" t="s">
        <v>390</v>
      </c>
      <c r="B41" s="156" t="s">
        <v>924</v>
      </c>
      <c r="C41" s="169">
        <v>291576160</v>
      </c>
      <c r="D41" s="169"/>
      <c r="E41" s="169">
        <f t="shared" si="0"/>
        <v>291576160</v>
      </c>
      <c r="F41" s="165">
        <v>780000000</v>
      </c>
      <c r="G41" s="165">
        <v>36000000</v>
      </c>
      <c r="H41" s="165">
        <f t="shared" si="1"/>
        <v>744000000</v>
      </c>
      <c r="I41" s="173">
        <v>540000000</v>
      </c>
      <c r="J41" s="173">
        <v>20000000</v>
      </c>
      <c r="K41" s="173">
        <f t="shared" si="2"/>
        <v>520000000</v>
      </c>
    </row>
    <row r="42" spans="1:11" ht="18.75" x14ac:dyDescent="0.3">
      <c r="A42" s="156" t="s">
        <v>541</v>
      </c>
      <c r="B42" s="156" t="s">
        <v>925</v>
      </c>
      <c r="C42" s="169">
        <v>63564760</v>
      </c>
      <c r="D42" s="169"/>
      <c r="E42" s="169">
        <f t="shared" si="0"/>
        <v>63564760</v>
      </c>
      <c r="F42" s="165">
        <v>80000000</v>
      </c>
      <c r="G42" s="165">
        <v>6000000</v>
      </c>
      <c r="H42" s="165">
        <f t="shared" si="1"/>
        <v>74000000</v>
      </c>
      <c r="I42" s="173">
        <v>34000000</v>
      </c>
      <c r="J42" s="173">
        <v>4000000</v>
      </c>
      <c r="K42" s="173">
        <f t="shared" si="2"/>
        <v>30000000</v>
      </c>
    </row>
    <row r="43" spans="1:11" ht="18.75" x14ac:dyDescent="0.3">
      <c r="A43" s="156" t="s">
        <v>348</v>
      </c>
      <c r="B43" s="156" t="s">
        <v>833</v>
      </c>
      <c r="C43" s="169">
        <v>85647220</v>
      </c>
      <c r="D43" s="169"/>
      <c r="E43" s="169">
        <f t="shared" si="0"/>
        <v>85647220</v>
      </c>
      <c r="F43" s="165">
        <v>27800000</v>
      </c>
      <c r="G43" s="165">
        <v>2000000</v>
      </c>
      <c r="H43" s="165">
        <f t="shared" si="1"/>
        <v>25800000</v>
      </c>
      <c r="I43" s="173">
        <v>30000000</v>
      </c>
      <c r="J43" s="173"/>
      <c r="K43" s="173">
        <f t="shared" si="2"/>
        <v>30000000</v>
      </c>
    </row>
    <row r="44" spans="1:11" ht="18.75" x14ac:dyDescent="0.3">
      <c r="A44" s="156" t="s">
        <v>424</v>
      </c>
      <c r="B44" s="156" t="s">
        <v>834</v>
      </c>
      <c r="C44" s="169">
        <v>65000000</v>
      </c>
      <c r="D44" s="169"/>
      <c r="E44" s="169">
        <f t="shared" si="0"/>
        <v>65000000</v>
      </c>
      <c r="F44" s="165">
        <v>34470000</v>
      </c>
      <c r="G44" s="165">
        <v>4000000</v>
      </c>
      <c r="H44" s="165">
        <f t="shared" si="1"/>
        <v>30470000</v>
      </c>
      <c r="I44" s="173">
        <v>20000000</v>
      </c>
      <c r="J44" s="173"/>
      <c r="K44" s="173">
        <f t="shared" si="2"/>
        <v>20000000</v>
      </c>
    </row>
    <row r="45" spans="1:11" ht="18.75" x14ac:dyDescent="0.3">
      <c r="A45" s="156" t="s">
        <v>425</v>
      </c>
      <c r="B45" s="156" t="s">
        <v>835</v>
      </c>
      <c r="C45" s="169">
        <v>47240780</v>
      </c>
      <c r="D45" s="169"/>
      <c r="E45" s="169">
        <f t="shared" si="0"/>
        <v>47240780</v>
      </c>
      <c r="F45" s="165">
        <v>28400000</v>
      </c>
      <c r="G45" s="165">
        <v>3000000</v>
      </c>
      <c r="H45" s="165">
        <f t="shared" si="1"/>
        <v>25400000</v>
      </c>
      <c r="I45" s="173">
        <v>23000000</v>
      </c>
      <c r="J45" s="173"/>
      <c r="K45" s="173">
        <f t="shared" si="2"/>
        <v>23000000</v>
      </c>
    </row>
    <row r="46" spans="1:11" ht="18.75" x14ac:dyDescent="0.3">
      <c r="A46" s="156" t="s">
        <v>432</v>
      </c>
      <c r="B46" s="156" t="s">
        <v>934</v>
      </c>
      <c r="C46" s="169">
        <v>11156490</v>
      </c>
      <c r="D46" s="169"/>
      <c r="E46" s="169">
        <f t="shared" si="0"/>
        <v>11156490</v>
      </c>
      <c r="F46" s="165">
        <v>3000000</v>
      </c>
      <c r="G46" s="165"/>
      <c r="H46" s="165">
        <f t="shared" si="1"/>
        <v>3000000</v>
      </c>
      <c r="I46" s="173">
        <v>100000000</v>
      </c>
      <c r="J46" s="173"/>
      <c r="K46" s="173">
        <f t="shared" si="2"/>
        <v>100000000</v>
      </c>
    </row>
    <row r="47" spans="1:11" ht="18.75" x14ac:dyDescent="0.3">
      <c r="A47" s="156" t="s">
        <v>328</v>
      </c>
      <c r="B47" s="156" t="s">
        <v>897</v>
      </c>
      <c r="C47" s="169">
        <v>117796850</v>
      </c>
      <c r="D47" s="169"/>
      <c r="E47" s="169">
        <f t="shared" si="0"/>
        <v>117796850</v>
      </c>
      <c r="F47" s="165">
        <v>176000000</v>
      </c>
      <c r="G47" s="165">
        <v>8000000</v>
      </c>
      <c r="H47" s="165">
        <f t="shared" si="1"/>
        <v>168000000</v>
      </c>
      <c r="I47" s="173">
        <v>180000000</v>
      </c>
      <c r="J47" s="173"/>
      <c r="K47" s="173">
        <f t="shared" si="2"/>
        <v>180000000</v>
      </c>
    </row>
    <row r="48" spans="1:11" ht="18.75" x14ac:dyDescent="0.3">
      <c r="A48" s="156" t="s">
        <v>435</v>
      </c>
      <c r="B48" s="156" t="s">
        <v>836</v>
      </c>
      <c r="C48" s="169">
        <v>61020000</v>
      </c>
      <c r="D48" s="169"/>
      <c r="E48" s="169">
        <f t="shared" si="0"/>
        <v>61020000</v>
      </c>
      <c r="F48" s="165">
        <v>600000</v>
      </c>
      <c r="G48" s="165"/>
      <c r="H48" s="165">
        <f t="shared" si="1"/>
        <v>600000</v>
      </c>
      <c r="I48" s="173">
        <v>0</v>
      </c>
      <c r="J48" s="173"/>
      <c r="K48" s="173">
        <f t="shared" si="2"/>
        <v>0</v>
      </c>
    </row>
    <row r="49" spans="1:11" ht="18.75" x14ac:dyDescent="0.3">
      <c r="A49" s="156" t="s">
        <v>339</v>
      </c>
      <c r="B49" s="156" t="s">
        <v>898</v>
      </c>
      <c r="C49" s="169">
        <v>1328763200</v>
      </c>
      <c r="D49" s="169"/>
      <c r="E49" s="169">
        <f t="shared" si="0"/>
        <v>1328763200</v>
      </c>
      <c r="F49" s="165">
        <v>750000000</v>
      </c>
      <c r="G49" s="165">
        <v>117000000</v>
      </c>
      <c r="H49" s="165">
        <f t="shared" si="1"/>
        <v>633000000</v>
      </c>
      <c r="I49" s="173">
        <v>1250000000</v>
      </c>
      <c r="J49" s="173">
        <v>182000000</v>
      </c>
      <c r="K49" s="173">
        <f t="shared" si="2"/>
        <v>1068000000</v>
      </c>
    </row>
    <row r="50" spans="1:11" ht="18.75" x14ac:dyDescent="0.3">
      <c r="A50" s="156" t="s">
        <v>387</v>
      </c>
      <c r="B50" s="156" t="s">
        <v>837</v>
      </c>
      <c r="C50" s="169">
        <v>0</v>
      </c>
      <c r="D50" s="169"/>
      <c r="E50" s="169">
        <f t="shared" si="0"/>
        <v>0</v>
      </c>
      <c r="F50" s="165">
        <v>23600000</v>
      </c>
      <c r="G50" s="165"/>
      <c r="H50" s="165">
        <f t="shared" si="1"/>
        <v>23600000</v>
      </c>
      <c r="I50" s="173">
        <v>50000000</v>
      </c>
      <c r="J50" s="173">
        <v>3000000</v>
      </c>
      <c r="K50" s="173">
        <f t="shared" si="2"/>
        <v>47000000</v>
      </c>
    </row>
    <row r="51" spans="1:11" ht="18.75" x14ac:dyDescent="0.3">
      <c r="A51" s="156" t="s">
        <v>438</v>
      </c>
      <c r="B51" s="156" t="s">
        <v>838</v>
      </c>
      <c r="C51" s="169">
        <v>0</v>
      </c>
      <c r="D51" s="169"/>
      <c r="E51" s="169">
        <f t="shared" si="0"/>
        <v>0</v>
      </c>
      <c r="F51" s="165">
        <v>59250000</v>
      </c>
      <c r="G51" s="165">
        <v>7000000</v>
      </c>
      <c r="H51" s="165">
        <f t="shared" si="1"/>
        <v>52250000</v>
      </c>
      <c r="I51" s="173">
        <v>70000000</v>
      </c>
      <c r="J51" s="173">
        <v>5000000</v>
      </c>
      <c r="K51" s="173">
        <f t="shared" si="2"/>
        <v>65000000</v>
      </c>
    </row>
    <row r="52" spans="1:11" ht="18.75" x14ac:dyDescent="0.3">
      <c r="A52" s="156" t="s">
        <v>345</v>
      </c>
      <c r="B52" s="156" t="s">
        <v>936</v>
      </c>
      <c r="C52" s="169">
        <v>0</v>
      </c>
      <c r="D52" s="169"/>
      <c r="E52" s="169">
        <f t="shared" si="0"/>
        <v>0</v>
      </c>
      <c r="F52" s="165">
        <v>0</v>
      </c>
      <c r="G52" s="165"/>
      <c r="H52" s="165">
        <f t="shared" si="1"/>
        <v>0</v>
      </c>
      <c r="I52" s="173">
        <v>600000000</v>
      </c>
      <c r="J52" s="173">
        <v>10000000</v>
      </c>
      <c r="K52" s="173">
        <f t="shared" si="2"/>
        <v>590000000</v>
      </c>
    </row>
    <row r="53" spans="1:11" ht="18.75" x14ac:dyDescent="0.3">
      <c r="A53" s="156" t="s">
        <v>236</v>
      </c>
      <c r="B53" s="156" t="s">
        <v>933</v>
      </c>
      <c r="C53" s="169">
        <v>298905340</v>
      </c>
      <c r="D53" s="169"/>
      <c r="E53" s="169">
        <f t="shared" si="0"/>
        <v>298905340</v>
      </c>
      <c r="F53" s="165">
        <v>12000000</v>
      </c>
      <c r="G53" s="165"/>
      <c r="H53" s="165">
        <f t="shared" si="1"/>
        <v>12000000</v>
      </c>
      <c r="I53" s="173">
        <v>180000000</v>
      </c>
      <c r="J53" s="173">
        <v>18000000</v>
      </c>
      <c r="K53" s="173">
        <f t="shared" si="2"/>
        <v>162000000</v>
      </c>
    </row>
    <row r="54" spans="1:11" ht="18.75" x14ac:dyDescent="0.3">
      <c r="A54" s="156" t="s">
        <v>565</v>
      </c>
      <c r="B54" s="156" t="s">
        <v>839</v>
      </c>
      <c r="C54" s="169">
        <v>0</v>
      </c>
      <c r="D54" s="169"/>
      <c r="E54" s="169">
        <f t="shared" si="0"/>
        <v>0</v>
      </c>
      <c r="F54" s="165">
        <v>2100000</v>
      </c>
      <c r="G54" s="165"/>
      <c r="H54" s="165">
        <f t="shared" si="1"/>
        <v>2100000</v>
      </c>
      <c r="I54" s="173">
        <v>20000000</v>
      </c>
      <c r="J54" s="173"/>
      <c r="K54" s="173">
        <f t="shared" si="2"/>
        <v>20000000</v>
      </c>
    </row>
    <row r="55" spans="1:11" ht="18.75" x14ac:dyDescent="0.3">
      <c r="A55" s="156" t="s">
        <v>566</v>
      </c>
      <c r="B55" s="156" t="s">
        <v>899</v>
      </c>
      <c r="C55" s="169">
        <v>636557250</v>
      </c>
      <c r="D55" s="169"/>
      <c r="E55" s="169">
        <f t="shared" si="0"/>
        <v>636557250</v>
      </c>
      <c r="F55" s="165">
        <v>230000000</v>
      </c>
      <c r="G55" s="165">
        <v>10000000</v>
      </c>
      <c r="H55" s="165">
        <f t="shared" si="1"/>
        <v>220000000</v>
      </c>
      <c r="I55" s="173">
        <v>95000000</v>
      </c>
      <c r="J55" s="173">
        <v>5000000</v>
      </c>
      <c r="K55" s="173">
        <f t="shared" si="2"/>
        <v>90000000</v>
      </c>
    </row>
    <row r="56" spans="1:11" ht="18.75" x14ac:dyDescent="0.3">
      <c r="A56" s="156" t="s">
        <v>798</v>
      </c>
      <c r="B56" s="156" t="s">
        <v>840</v>
      </c>
      <c r="C56" s="169">
        <v>0</v>
      </c>
      <c r="D56" s="169"/>
      <c r="E56" s="169">
        <f t="shared" si="0"/>
        <v>0</v>
      </c>
      <c r="F56" s="165">
        <v>11298796228</v>
      </c>
      <c r="G56" s="165"/>
      <c r="H56" s="165">
        <f t="shared" si="1"/>
        <v>11298796228</v>
      </c>
      <c r="I56" s="173">
        <v>0</v>
      </c>
      <c r="J56" s="173"/>
      <c r="K56" s="173">
        <f t="shared" si="2"/>
        <v>0</v>
      </c>
    </row>
    <row r="57" spans="1:11" ht="18.75" x14ac:dyDescent="0.3">
      <c r="A57" s="156" t="s">
        <v>797</v>
      </c>
      <c r="B57" s="156" t="s">
        <v>841</v>
      </c>
      <c r="C57" s="169">
        <v>0</v>
      </c>
      <c r="D57" s="169"/>
      <c r="E57" s="169">
        <f t="shared" si="0"/>
        <v>0</v>
      </c>
      <c r="F57" s="165">
        <v>1585000000</v>
      </c>
      <c r="G57" s="165">
        <v>36000000</v>
      </c>
      <c r="H57" s="165">
        <f t="shared" si="1"/>
        <v>1549000000</v>
      </c>
      <c r="I57" s="173">
        <v>0</v>
      </c>
      <c r="J57" s="173"/>
      <c r="K57" s="173">
        <f t="shared" si="2"/>
        <v>0</v>
      </c>
    </row>
    <row r="58" spans="1:11" ht="18.75" x14ac:dyDescent="0.3">
      <c r="A58" s="156" t="s">
        <v>802</v>
      </c>
      <c r="B58" s="156" t="s">
        <v>842</v>
      </c>
      <c r="C58" s="169">
        <v>0</v>
      </c>
      <c r="D58" s="169"/>
      <c r="E58" s="169">
        <f t="shared" si="0"/>
        <v>0</v>
      </c>
      <c r="F58" s="165">
        <v>300000</v>
      </c>
      <c r="G58" s="165"/>
      <c r="H58" s="165">
        <f t="shared" si="1"/>
        <v>300000</v>
      </c>
      <c r="I58" s="173">
        <v>0</v>
      </c>
      <c r="J58" s="173"/>
      <c r="K58" s="173">
        <f t="shared" si="2"/>
        <v>0</v>
      </c>
    </row>
    <row r="59" spans="1:11" ht="18.75" x14ac:dyDescent="0.3">
      <c r="A59" s="156" t="s">
        <v>800</v>
      </c>
      <c r="B59" s="156" t="s">
        <v>926</v>
      </c>
      <c r="C59" s="169">
        <v>0</v>
      </c>
      <c r="D59" s="169"/>
      <c r="E59" s="169">
        <f t="shared" si="0"/>
        <v>0</v>
      </c>
      <c r="F59" s="165">
        <v>300000</v>
      </c>
      <c r="G59" s="165"/>
      <c r="H59" s="165">
        <f t="shared" si="1"/>
        <v>300000</v>
      </c>
      <c r="I59" s="173">
        <v>0</v>
      </c>
      <c r="J59" s="173"/>
      <c r="K59" s="173">
        <f t="shared" si="2"/>
        <v>0</v>
      </c>
    </row>
    <row r="60" spans="1:11" ht="18.75" x14ac:dyDescent="0.3">
      <c r="A60" s="156" t="s">
        <v>799</v>
      </c>
      <c r="B60" s="156" t="s">
        <v>928</v>
      </c>
      <c r="C60" s="169">
        <v>0</v>
      </c>
      <c r="D60" s="169"/>
      <c r="E60" s="169">
        <f t="shared" si="0"/>
        <v>0</v>
      </c>
      <c r="F60" s="165">
        <v>25820000</v>
      </c>
      <c r="G60" s="165"/>
      <c r="H60" s="165">
        <f t="shared" si="1"/>
        <v>25820000</v>
      </c>
      <c r="I60" s="173">
        <v>0</v>
      </c>
      <c r="J60" s="173"/>
      <c r="K60" s="173">
        <f t="shared" si="2"/>
        <v>0</v>
      </c>
    </row>
    <row r="61" spans="1:11" ht="18.75" x14ac:dyDescent="0.3">
      <c r="A61" s="156" t="s">
        <v>801</v>
      </c>
      <c r="B61" s="156" t="s">
        <v>843</v>
      </c>
      <c r="C61" s="169">
        <v>0</v>
      </c>
      <c r="D61" s="169"/>
      <c r="E61" s="169">
        <f t="shared" si="0"/>
        <v>0</v>
      </c>
      <c r="F61" s="165">
        <v>300000</v>
      </c>
      <c r="G61" s="165"/>
      <c r="H61" s="165">
        <f t="shared" si="1"/>
        <v>300000</v>
      </c>
      <c r="I61" s="173">
        <v>0</v>
      </c>
      <c r="J61" s="173"/>
      <c r="K61" s="173">
        <f t="shared" si="2"/>
        <v>0</v>
      </c>
    </row>
    <row r="62" spans="1:11" ht="18.75" x14ac:dyDescent="0.3">
      <c r="A62" s="156" t="s">
        <v>573</v>
      </c>
      <c r="B62" s="156" t="s">
        <v>927</v>
      </c>
      <c r="C62" s="169">
        <v>102113580</v>
      </c>
      <c r="D62" s="169"/>
      <c r="E62" s="169">
        <f t="shared" si="0"/>
        <v>102113580</v>
      </c>
      <c r="F62" s="165">
        <v>110000000</v>
      </c>
      <c r="G62" s="165">
        <v>5000000</v>
      </c>
      <c r="H62" s="165">
        <f t="shared" si="1"/>
        <v>105000000</v>
      </c>
      <c r="I62" s="173">
        <v>90000000</v>
      </c>
      <c r="J62" s="173">
        <v>7000000</v>
      </c>
      <c r="K62" s="173">
        <f t="shared" si="2"/>
        <v>83000000</v>
      </c>
    </row>
    <row r="63" spans="1:11" ht="18.75" x14ac:dyDescent="0.3">
      <c r="A63" s="156" t="s">
        <v>49</v>
      </c>
      <c r="B63" s="156" t="s">
        <v>900</v>
      </c>
      <c r="C63" s="169">
        <v>125875220</v>
      </c>
      <c r="D63" s="169"/>
      <c r="E63" s="169">
        <f t="shared" si="0"/>
        <v>125875220</v>
      </c>
      <c r="F63" s="165">
        <v>53600000</v>
      </c>
      <c r="G63" s="165">
        <v>10000000</v>
      </c>
      <c r="H63" s="165">
        <f t="shared" si="1"/>
        <v>43600000</v>
      </c>
      <c r="I63" s="173">
        <v>4250000000</v>
      </c>
      <c r="J63" s="173">
        <v>18000000</v>
      </c>
      <c r="K63" s="173">
        <f t="shared" si="2"/>
        <v>4232000000</v>
      </c>
    </row>
    <row r="64" spans="1:11" ht="18.75" x14ac:dyDescent="0.3">
      <c r="A64" s="156" t="s">
        <v>590</v>
      </c>
      <c r="B64" s="156" t="s">
        <v>937</v>
      </c>
      <c r="C64" s="169">
        <v>0</v>
      </c>
      <c r="D64" s="169"/>
      <c r="E64" s="169">
        <f t="shared" si="0"/>
        <v>0</v>
      </c>
      <c r="F64" s="165">
        <v>0</v>
      </c>
      <c r="G64" s="165"/>
      <c r="H64" s="165">
        <f t="shared" si="1"/>
        <v>0</v>
      </c>
      <c r="I64" s="173">
        <v>0</v>
      </c>
      <c r="J64" s="173"/>
      <c r="K64" s="173">
        <f t="shared" si="2"/>
        <v>0</v>
      </c>
    </row>
    <row r="65" spans="1:11" ht="18.75" x14ac:dyDescent="0.3">
      <c r="A65" s="156" t="s">
        <v>447</v>
      </c>
      <c r="B65" s="156" t="s">
        <v>844</v>
      </c>
      <c r="C65" s="169">
        <v>19003000</v>
      </c>
      <c r="D65" s="169"/>
      <c r="E65" s="169">
        <f t="shared" si="0"/>
        <v>19003000</v>
      </c>
      <c r="F65" s="165">
        <v>6675000</v>
      </c>
      <c r="G65" s="165"/>
      <c r="H65" s="165">
        <f t="shared" si="1"/>
        <v>6675000</v>
      </c>
      <c r="I65" s="173">
        <v>29000000</v>
      </c>
      <c r="J65" s="173"/>
      <c r="K65" s="173">
        <f t="shared" si="2"/>
        <v>29000000</v>
      </c>
    </row>
    <row r="66" spans="1:11" ht="18.75" x14ac:dyDescent="0.3">
      <c r="A66" s="156" t="s">
        <v>427</v>
      </c>
      <c r="B66" s="156" t="s">
        <v>845</v>
      </c>
      <c r="C66" s="169">
        <v>22422590</v>
      </c>
      <c r="D66" s="169"/>
      <c r="E66" s="169">
        <f t="shared" si="0"/>
        <v>22422590</v>
      </c>
      <c r="F66" s="165">
        <v>0</v>
      </c>
      <c r="G66" s="165"/>
      <c r="H66" s="165">
        <f t="shared" si="1"/>
        <v>0</v>
      </c>
      <c r="I66" s="173">
        <v>20000000</v>
      </c>
      <c r="J66" s="173"/>
      <c r="K66" s="173">
        <f t="shared" si="2"/>
        <v>20000000</v>
      </c>
    </row>
    <row r="67" spans="1:11" ht="18.75" x14ac:dyDescent="0.3">
      <c r="A67" s="156" t="s">
        <v>57</v>
      </c>
      <c r="B67" s="156" t="s">
        <v>846</v>
      </c>
      <c r="C67" s="169">
        <v>4121110</v>
      </c>
      <c r="D67" s="169"/>
      <c r="E67" s="169">
        <f t="shared" si="0"/>
        <v>4121110</v>
      </c>
      <c r="F67" s="165">
        <v>0</v>
      </c>
      <c r="G67" s="165"/>
      <c r="H67" s="165">
        <f t="shared" si="1"/>
        <v>0</v>
      </c>
      <c r="I67" s="173">
        <v>20000000</v>
      </c>
      <c r="J67" s="173"/>
      <c r="K67" s="173">
        <f t="shared" si="2"/>
        <v>20000000</v>
      </c>
    </row>
    <row r="68" spans="1:11" ht="18.75" x14ac:dyDescent="0.3">
      <c r="A68" s="156" t="s">
        <v>0</v>
      </c>
      <c r="B68" s="156" t="s">
        <v>901</v>
      </c>
      <c r="C68" s="169">
        <v>397508010</v>
      </c>
      <c r="D68" s="169"/>
      <c r="E68" s="169">
        <f t="shared" si="0"/>
        <v>397508010</v>
      </c>
      <c r="F68" s="165">
        <v>50173000</v>
      </c>
      <c r="G68" s="165">
        <v>7000000</v>
      </c>
      <c r="H68" s="165">
        <f t="shared" si="1"/>
        <v>43173000</v>
      </c>
      <c r="I68" s="173">
        <v>14500000000</v>
      </c>
      <c r="J68" s="173">
        <v>848000000</v>
      </c>
      <c r="K68" s="173">
        <f t="shared" si="2"/>
        <v>13652000000</v>
      </c>
    </row>
    <row r="69" spans="1:11" ht="18.75" x14ac:dyDescent="0.3">
      <c r="A69" s="156" t="s">
        <v>252</v>
      </c>
      <c r="B69" s="156" t="s">
        <v>847</v>
      </c>
      <c r="C69" s="169">
        <v>195410900</v>
      </c>
      <c r="D69" s="169"/>
      <c r="E69" s="169">
        <f t="shared" ref="E69:E129" si="3">C69-D69</f>
        <v>195410900</v>
      </c>
      <c r="F69" s="165">
        <v>358000000</v>
      </c>
      <c r="G69" s="165">
        <v>30000000</v>
      </c>
      <c r="H69" s="165">
        <f t="shared" ref="H69:H129" si="4">F69-G69</f>
        <v>328000000</v>
      </c>
      <c r="I69" s="173">
        <v>577000000</v>
      </c>
      <c r="J69" s="173">
        <v>22000000</v>
      </c>
      <c r="K69" s="173">
        <f t="shared" ref="K69:K129" si="5">I69-J69</f>
        <v>555000000</v>
      </c>
    </row>
    <row r="70" spans="1:11" ht="18.75" x14ac:dyDescent="0.3">
      <c r="A70" s="156" t="s">
        <v>395</v>
      </c>
      <c r="B70" s="156" t="s">
        <v>902</v>
      </c>
      <c r="C70" s="169">
        <v>110899600</v>
      </c>
      <c r="D70" s="169"/>
      <c r="E70" s="169">
        <f t="shared" si="3"/>
        <v>110899600</v>
      </c>
      <c r="F70" s="165">
        <v>104400000</v>
      </c>
      <c r="G70" s="165"/>
      <c r="H70" s="165">
        <f t="shared" si="4"/>
        <v>104400000</v>
      </c>
      <c r="I70" s="173">
        <v>145000000</v>
      </c>
      <c r="J70" s="173"/>
      <c r="K70" s="173">
        <f t="shared" si="5"/>
        <v>145000000</v>
      </c>
    </row>
    <row r="71" spans="1:11" ht="18.75" x14ac:dyDescent="0.3">
      <c r="A71" s="156" t="s">
        <v>398</v>
      </c>
      <c r="B71" s="156" t="s">
        <v>848</v>
      </c>
      <c r="C71" s="169">
        <v>0</v>
      </c>
      <c r="D71" s="169"/>
      <c r="E71" s="169">
        <f t="shared" si="3"/>
        <v>0</v>
      </c>
      <c r="F71" s="165">
        <v>1500000</v>
      </c>
      <c r="G71" s="165"/>
      <c r="H71" s="165">
        <f t="shared" si="4"/>
        <v>1500000</v>
      </c>
      <c r="I71" s="173">
        <v>0</v>
      </c>
      <c r="J71" s="173"/>
      <c r="K71" s="173">
        <f t="shared" si="5"/>
        <v>0</v>
      </c>
    </row>
    <row r="72" spans="1:11" ht="18.75" x14ac:dyDescent="0.3">
      <c r="A72" s="156" t="s">
        <v>399</v>
      </c>
      <c r="B72" s="156" t="s">
        <v>849</v>
      </c>
      <c r="C72" s="169">
        <v>0</v>
      </c>
      <c r="D72" s="169"/>
      <c r="E72" s="169">
        <f t="shared" si="3"/>
        <v>0</v>
      </c>
      <c r="F72" s="165">
        <v>1800000</v>
      </c>
      <c r="G72" s="165"/>
      <c r="H72" s="165">
        <f t="shared" si="4"/>
        <v>1800000</v>
      </c>
      <c r="I72" s="173"/>
      <c r="J72" s="173"/>
      <c r="K72" s="173">
        <f t="shared" si="5"/>
        <v>0</v>
      </c>
    </row>
    <row r="73" spans="1:11" ht="18.75" x14ac:dyDescent="0.3">
      <c r="A73" s="156" t="s">
        <v>400</v>
      </c>
      <c r="B73" s="156" t="s">
        <v>850</v>
      </c>
      <c r="C73" s="169">
        <v>0</v>
      </c>
      <c r="D73" s="169"/>
      <c r="E73" s="169">
        <f t="shared" si="3"/>
        <v>0</v>
      </c>
      <c r="F73" s="165">
        <v>6000000</v>
      </c>
      <c r="G73" s="165"/>
      <c r="H73" s="165">
        <f t="shared" si="4"/>
        <v>6000000</v>
      </c>
      <c r="I73" s="173">
        <v>0</v>
      </c>
      <c r="J73" s="173"/>
      <c r="K73" s="173">
        <f t="shared" si="5"/>
        <v>0</v>
      </c>
    </row>
    <row r="74" spans="1:11" ht="18.75" x14ac:dyDescent="0.3">
      <c r="A74" s="156" t="s">
        <v>402</v>
      </c>
      <c r="B74" s="156" t="s">
        <v>903</v>
      </c>
      <c r="C74" s="169">
        <v>0</v>
      </c>
      <c r="D74" s="169"/>
      <c r="E74" s="169">
        <f t="shared" si="3"/>
        <v>0</v>
      </c>
      <c r="F74" s="165">
        <v>58000000</v>
      </c>
      <c r="G74" s="165">
        <v>2000000</v>
      </c>
      <c r="H74" s="165">
        <f t="shared" si="4"/>
        <v>56000000</v>
      </c>
      <c r="I74" s="173">
        <v>35000000</v>
      </c>
      <c r="J74" s="173">
        <v>10000000</v>
      </c>
      <c r="K74" s="173">
        <f t="shared" si="5"/>
        <v>25000000</v>
      </c>
    </row>
    <row r="75" spans="1:11" ht="18.75" x14ac:dyDescent="0.3">
      <c r="A75" s="156" t="s">
        <v>224</v>
      </c>
      <c r="B75" s="156" t="s">
        <v>851</v>
      </c>
      <c r="C75" s="169">
        <v>46643190</v>
      </c>
      <c r="D75" s="169"/>
      <c r="E75" s="169">
        <f t="shared" si="3"/>
        <v>46643190</v>
      </c>
      <c r="F75" s="165">
        <v>82040000</v>
      </c>
      <c r="G75" s="165">
        <v>8000000</v>
      </c>
      <c r="H75" s="165">
        <f t="shared" si="4"/>
        <v>74040000</v>
      </c>
      <c r="I75" s="173">
        <v>80000000</v>
      </c>
      <c r="J75" s="173">
        <v>9000000</v>
      </c>
      <c r="K75" s="173">
        <f t="shared" si="5"/>
        <v>71000000</v>
      </c>
    </row>
    <row r="76" spans="1:11" ht="18.75" x14ac:dyDescent="0.3">
      <c r="A76" s="156" t="s">
        <v>58</v>
      </c>
      <c r="B76" s="156" t="s">
        <v>904</v>
      </c>
      <c r="C76" s="169">
        <v>71314300</v>
      </c>
      <c r="D76" s="169"/>
      <c r="E76" s="169">
        <f t="shared" si="3"/>
        <v>71314300</v>
      </c>
      <c r="F76" s="165">
        <v>30000000</v>
      </c>
      <c r="G76" s="165">
        <v>2000000</v>
      </c>
      <c r="H76" s="165">
        <f t="shared" si="4"/>
        <v>28000000</v>
      </c>
      <c r="I76" s="173">
        <v>700000000</v>
      </c>
      <c r="J76" s="173">
        <v>13000000</v>
      </c>
      <c r="K76" s="173">
        <f t="shared" si="5"/>
        <v>687000000</v>
      </c>
    </row>
    <row r="77" spans="1:11" ht="18.75" x14ac:dyDescent="0.3">
      <c r="A77" s="156" t="s">
        <v>64</v>
      </c>
      <c r="B77" s="156" t="s">
        <v>852</v>
      </c>
      <c r="C77" s="169">
        <v>359386330</v>
      </c>
      <c r="D77" s="169"/>
      <c r="E77" s="169">
        <f t="shared" si="3"/>
        <v>359386330</v>
      </c>
      <c r="F77" s="165">
        <v>162166000</v>
      </c>
      <c r="G77" s="165">
        <v>15000000</v>
      </c>
      <c r="H77" s="165">
        <f t="shared" si="4"/>
        <v>147166000</v>
      </c>
      <c r="I77" s="173">
        <v>200000000</v>
      </c>
      <c r="J77" s="173">
        <v>18000000</v>
      </c>
      <c r="K77" s="173">
        <f t="shared" si="5"/>
        <v>182000000</v>
      </c>
    </row>
    <row r="78" spans="1:11" ht="18.75" x14ac:dyDescent="0.3">
      <c r="A78" s="156" t="s">
        <v>69</v>
      </c>
      <c r="B78" s="156" t="s">
        <v>935</v>
      </c>
      <c r="C78" s="169">
        <v>120429750</v>
      </c>
      <c r="D78" s="169"/>
      <c r="E78" s="169">
        <f t="shared" si="3"/>
        <v>120429750</v>
      </c>
      <c r="F78" s="165">
        <v>25000000</v>
      </c>
      <c r="G78" s="165">
        <v>4000000</v>
      </c>
      <c r="H78" s="165">
        <f t="shared" si="4"/>
        <v>21000000</v>
      </c>
      <c r="I78" s="173">
        <v>300000000</v>
      </c>
      <c r="J78" s="173">
        <v>47000000</v>
      </c>
      <c r="K78" s="173">
        <f t="shared" si="5"/>
        <v>253000000</v>
      </c>
    </row>
    <row r="79" spans="1:11" ht="18.75" x14ac:dyDescent="0.3">
      <c r="A79" s="156" t="s">
        <v>42</v>
      </c>
      <c r="B79" s="156" t="s">
        <v>905</v>
      </c>
      <c r="C79" s="169">
        <v>374167860</v>
      </c>
      <c r="D79" s="169"/>
      <c r="E79" s="169">
        <f t="shared" si="3"/>
        <v>374167860</v>
      </c>
      <c r="F79" s="165">
        <v>15925000</v>
      </c>
      <c r="G79" s="165"/>
      <c r="H79" s="165">
        <f t="shared" si="4"/>
        <v>15925000</v>
      </c>
      <c r="I79" s="173">
        <v>400000000</v>
      </c>
      <c r="J79" s="173">
        <v>23000000</v>
      </c>
      <c r="K79" s="173">
        <f t="shared" si="5"/>
        <v>377000000</v>
      </c>
    </row>
    <row r="80" spans="1:11" ht="18.75" x14ac:dyDescent="0.3">
      <c r="A80" s="156" t="s">
        <v>599</v>
      </c>
      <c r="B80" s="156" t="s">
        <v>853</v>
      </c>
      <c r="C80" s="169">
        <v>43996550</v>
      </c>
      <c r="D80" s="169"/>
      <c r="E80" s="169">
        <f t="shared" si="3"/>
        <v>43996550</v>
      </c>
      <c r="F80" s="165">
        <v>12100000</v>
      </c>
      <c r="G80" s="165"/>
      <c r="H80" s="165">
        <f t="shared" si="4"/>
        <v>12100000</v>
      </c>
      <c r="I80" s="173">
        <v>8000000000</v>
      </c>
      <c r="J80" s="173"/>
      <c r="K80" s="173">
        <f t="shared" si="5"/>
        <v>8000000000</v>
      </c>
    </row>
    <row r="81" spans="1:11" ht="18.75" x14ac:dyDescent="0.3">
      <c r="A81" s="156" t="s">
        <v>258</v>
      </c>
      <c r="B81" s="156" t="s">
        <v>854</v>
      </c>
      <c r="C81" s="169">
        <v>142338190</v>
      </c>
      <c r="D81" s="169"/>
      <c r="E81" s="169">
        <f t="shared" si="3"/>
        <v>142338190</v>
      </c>
      <c r="F81" s="165">
        <v>44600000</v>
      </c>
      <c r="G81" s="165">
        <v>4000000</v>
      </c>
      <c r="H81" s="165">
        <f t="shared" si="4"/>
        <v>40600000</v>
      </c>
      <c r="I81" s="173">
        <v>100000000</v>
      </c>
      <c r="J81" s="173">
        <v>3000000</v>
      </c>
      <c r="K81" s="173">
        <f t="shared" si="5"/>
        <v>97000000</v>
      </c>
    </row>
    <row r="82" spans="1:11" ht="18.75" x14ac:dyDescent="0.3">
      <c r="A82" s="156" t="s">
        <v>264</v>
      </c>
      <c r="B82" s="156" t="s">
        <v>906</v>
      </c>
      <c r="C82" s="169">
        <v>225948000</v>
      </c>
      <c r="D82" s="169"/>
      <c r="E82" s="169">
        <f t="shared" si="3"/>
        <v>225948000</v>
      </c>
      <c r="F82" s="165">
        <v>64488000</v>
      </c>
      <c r="G82" s="165">
        <v>2000000</v>
      </c>
      <c r="H82" s="165">
        <f t="shared" si="4"/>
        <v>62488000</v>
      </c>
      <c r="I82" s="173">
        <v>70000000</v>
      </c>
      <c r="J82" s="173">
        <v>10000000</v>
      </c>
      <c r="K82" s="173">
        <f t="shared" si="5"/>
        <v>60000000</v>
      </c>
    </row>
    <row r="83" spans="1:11" ht="18.75" x14ac:dyDescent="0.3">
      <c r="A83" s="156" t="s">
        <v>262</v>
      </c>
      <c r="B83" s="156" t="s">
        <v>907</v>
      </c>
      <c r="C83" s="169">
        <v>25000000</v>
      </c>
      <c r="D83" s="169"/>
      <c r="E83" s="169">
        <f t="shared" si="3"/>
        <v>25000000</v>
      </c>
      <c r="F83" s="165">
        <v>16700000</v>
      </c>
      <c r="G83" s="165"/>
      <c r="H83" s="165">
        <f t="shared" si="4"/>
        <v>16700000</v>
      </c>
      <c r="I83" s="173">
        <v>10000000</v>
      </c>
      <c r="J83" s="173"/>
      <c r="K83" s="173">
        <f t="shared" si="5"/>
        <v>10000000</v>
      </c>
    </row>
    <row r="84" spans="1:11" ht="18.75" x14ac:dyDescent="0.3">
      <c r="A84" s="156" t="s">
        <v>471</v>
      </c>
      <c r="B84" s="156" t="s">
        <v>855</v>
      </c>
      <c r="C84" s="169">
        <v>0</v>
      </c>
      <c r="D84" s="169"/>
      <c r="E84" s="169">
        <f t="shared" si="3"/>
        <v>0</v>
      </c>
      <c r="F84" s="165">
        <v>1200000</v>
      </c>
      <c r="G84" s="165"/>
      <c r="H84" s="165">
        <f t="shared" si="4"/>
        <v>1200000</v>
      </c>
      <c r="I84" s="173">
        <v>0</v>
      </c>
      <c r="J84" s="173"/>
      <c r="K84" s="173">
        <f t="shared" si="5"/>
        <v>0</v>
      </c>
    </row>
    <row r="85" spans="1:11" ht="18.75" x14ac:dyDescent="0.3">
      <c r="A85" s="156" t="s">
        <v>472</v>
      </c>
      <c r="B85" s="156" t="s">
        <v>856</v>
      </c>
      <c r="C85" s="169">
        <v>0</v>
      </c>
      <c r="D85" s="169"/>
      <c r="E85" s="169">
        <f t="shared" si="3"/>
        <v>0</v>
      </c>
      <c r="F85" s="165">
        <v>1800000</v>
      </c>
      <c r="G85" s="165"/>
      <c r="H85" s="165">
        <f t="shared" si="4"/>
        <v>1800000</v>
      </c>
      <c r="I85" s="173">
        <v>0</v>
      </c>
      <c r="J85" s="173"/>
      <c r="K85" s="173">
        <f t="shared" si="5"/>
        <v>0</v>
      </c>
    </row>
    <row r="86" spans="1:11" ht="18.75" x14ac:dyDescent="0.3">
      <c r="A86" s="156" t="s">
        <v>473</v>
      </c>
      <c r="B86" s="156" t="s">
        <v>857</v>
      </c>
      <c r="C86" s="169">
        <v>0</v>
      </c>
      <c r="D86" s="169"/>
      <c r="E86" s="169">
        <f t="shared" si="3"/>
        <v>0</v>
      </c>
      <c r="F86" s="165">
        <v>480000</v>
      </c>
      <c r="G86" s="165"/>
      <c r="H86" s="165">
        <f t="shared" si="4"/>
        <v>480000</v>
      </c>
      <c r="I86" s="173">
        <v>0</v>
      </c>
      <c r="J86" s="173"/>
      <c r="K86" s="173">
        <f t="shared" si="5"/>
        <v>0</v>
      </c>
    </row>
    <row r="87" spans="1:11" ht="18.75" x14ac:dyDescent="0.3">
      <c r="A87" s="156" t="s">
        <v>272</v>
      </c>
      <c r="B87" s="156" t="s">
        <v>908</v>
      </c>
      <c r="C87" s="169">
        <v>510128330</v>
      </c>
      <c r="D87" s="169"/>
      <c r="E87" s="169">
        <f t="shared" si="3"/>
        <v>510128330</v>
      </c>
      <c r="F87" s="165">
        <v>270804000</v>
      </c>
      <c r="G87" s="165">
        <v>10000000</v>
      </c>
      <c r="H87" s="165">
        <f t="shared" si="4"/>
        <v>260804000</v>
      </c>
      <c r="I87" s="173">
        <v>300000000</v>
      </c>
      <c r="J87" s="173"/>
      <c r="K87" s="173">
        <f t="shared" si="5"/>
        <v>300000000</v>
      </c>
    </row>
    <row r="88" spans="1:11" ht="18.75" x14ac:dyDescent="0.3">
      <c r="A88" s="156" t="s">
        <v>273</v>
      </c>
      <c r="B88" s="156" t="s">
        <v>909</v>
      </c>
      <c r="C88" s="169">
        <v>0</v>
      </c>
      <c r="D88" s="169"/>
      <c r="E88" s="169">
        <f t="shared" si="3"/>
        <v>0</v>
      </c>
      <c r="F88" s="165">
        <v>40000000</v>
      </c>
      <c r="G88" s="165"/>
      <c r="H88" s="165">
        <f t="shared" si="4"/>
        <v>40000000</v>
      </c>
      <c r="I88" s="173">
        <v>0</v>
      </c>
      <c r="J88" s="173"/>
      <c r="K88" s="173">
        <f t="shared" si="5"/>
        <v>0</v>
      </c>
    </row>
    <row r="89" spans="1:11" ht="18.75" x14ac:dyDescent="0.3">
      <c r="A89" s="156" t="s">
        <v>274</v>
      </c>
      <c r="B89" s="156" t="s">
        <v>858</v>
      </c>
      <c r="C89" s="169">
        <v>303127020</v>
      </c>
      <c r="D89" s="169"/>
      <c r="E89" s="169">
        <f t="shared" si="3"/>
        <v>303127020</v>
      </c>
      <c r="F89" s="165">
        <v>6000000</v>
      </c>
      <c r="G89" s="165"/>
      <c r="H89" s="165">
        <f t="shared" si="4"/>
        <v>6000000</v>
      </c>
      <c r="I89" s="173">
        <v>0</v>
      </c>
      <c r="J89" s="173"/>
      <c r="K89" s="173">
        <f t="shared" si="5"/>
        <v>0</v>
      </c>
    </row>
    <row r="90" spans="1:11" ht="18.75" x14ac:dyDescent="0.3">
      <c r="A90" s="156" t="s">
        <v>254</v>
      </c>
      <c r="B90" s="156" t="s">
        <v>910</v>
      </c>
      <c r="C90" s="169">
        <v>139193400</v>
      </c>
      <c r="D90" s="169"/>
      <c r="E90" s="169">
        <f t="shared" si="3"/>
        <v>139193400</v>
      </c>
      <c r="F90" s="165">
        <v>281000000</v>
      </c>
      <c r="G90" s="165">
        <v>3000000</v>
      </c>
      <c r="H90" s="165">
        <f t="shared" si="4"/>
        <v>278000000</v>
      </c>
      <c r="I90" s="173">
        <v>300000000</v>
      </c>
      <c r="J90" s="173"/>
      <c r="K90" s="173">
        <f t="shared" si="5"/>
        <v>300000000</v>
      </c>
    </row>
    <row r="91" spans="1:11" ht="18.75" x14ac:dyDescent="0.3">
      <c r="A91" s="156" t="s">
        <v>296</v>
      </c>
      <c r="B91" s="156" t="s">
        <v>911</v>
      </c>
      <c r="C91" s="169">
        <v>293258730</v>
      </c>
      <c r="D91" s="169"/>
      <c r="E91" s="169">
        <f t="shared" si="3"/>
        <v>293258730</v>
      </c>
      <c r="F91" s="165">
        <v>100000000</v>
      </c>
      <c r="G91" s="165"/>
      <c r="H91" s="165">
        <f t="shared" si="4"/>
        <v>100000000</v>
      </c>
      <c r="I91" s="173">
        <v>90000000</v>
      </c>
      <c r="J91" s="173"/>
      <c r="K91" s="173">
        <f t="shared" si="5"/>
        <v>90000000</v>
      </c>
    </row>
    <row r="92" spans="1:11" ht="18.75" x14ac:dyDescent="0.3">
      <c r="A92" s="156" t="s">
        <v>300</v>
      </c>
      <c r="B92" s="156" t="s">
        <v>859</v>
      </c>
      <c r="C92" s="169">
        <v>141425150</v>
      </c>
      <c r="D92" s="169"/>
      <c r="E92" s="169">
        <f t="shared" si="3"/>
        <v>141425150</v>
      </c>
      <c r="F92" s="165">
        <v>40000500</v>
      </c>
      <c r="G92" s="165"/>
      <c r="H92" s="165">
        <f t="shared" si="4"/>
        <v>40000500</v>
      </c>
      <c r="I92" s="173">
        <v>0</v>
      </c>
      <c r="J92" s="173"/>
      <c r="K92" s="173">
        <f t="shared" si="5"/>
        <v>0</v>
      </c>
    </row>
    <row r="93" spans="1:11" ht="18.75" x14ac:dyDescent="0.3">
      <c r="A93" s="156" t="s">
        <v>301</v>
      </c>
      <c r="B93" s="156" t="s">
        <v>860</v>
      </c>
      <c r="C93" s="169">
        <v>127125000</v>
      </c>
      <c r="D93" s="169"/>
      <c r="E93" s="169">
        <f t="shared" si="3"/>
        <v>127125000</v>
      </c>
      <c r="F93" s="165">
        <v>155400000</v>
      </c>
      <c r="G93" s="165">
        <v>10000000</v>
      </c>
      <c r="H93" s="165">
        <f t="shared" si="4"/>
        <v>145400000</v>
      </c>
      <c r="I93" s="173">
        <v>0</v>
      </c>
      <c r="J93" s="173"/>
      <c r="K93" s="173">
        <f t="shared" si="5"/>
        <v>0</v>
      </c>
    </row>
    <row r="94" spans="1:11" ht="18.75" x14ac:dyDescent="0.3">
      <c r="A94" s="156" t="s">
        <v>706</v>
      </c>
      <c r="B94" s="156" t="s">
        <v>299</v>
      </c>
      <c r="C94" s="169">
        <v>0</v>
      </c>
      <c r="D94" s="169"/>
      <c r="E94" s="169">
        <f t="shared" si="3"/>
        <v>0</v>
      </c>
      <c r="F94" s="165">
        <v>600000</v>
      </c>
      <c r="G94" s="165"/>
      <c r="H94" s="165">
        <f t="shared" si="4"/>
        <v>600000</v>
      </c>
      <c r="I94" s="173">
        <v>0</v>
      </c>
      <c r="J94" s="173"/>
      <c r="K94" s="173">
        <f t="shared" si="5"/>
        <v>0</v>
      </c>
    </row>
    <row r="95" spans="1:11" ht="18.75" x14ac:dyDescent="0.3">
      <c r="A95" s="156" t="s">
        <v>291</v>
      </c>
      <c r="B95" s="156" t="s">
        <v>912</v>
      </c>
      <c r="C95" s="169">
        <v>83798540</v>
      </c>
      <c r="D95" s="169"/>
      <c r="E95" s="169">
        <f t="shared" si="3"/>
        <v>83798540</v>
      </c>
      <c r="F95" s="165">
        <v>85500000</v>
      </c>
      <c r="G95" s="165">
        <v>5000000</v>
      </c>
      <c r="H95" s="165">
        <f t="shared" si="4"/>
        <v>80500000</v>
      </c>
      <c r="I95" s="173">
        <v>100000000</v>
      </c>
      <c r="J95" s="173">
        <v>22000000</v>
      </c>
      <c r="K95" s="173">
        <f t="shared" si="5"/>
        <v>78000000</v>
      </c>
    </row>
    <row r="96" spans="1:11" ht="18.75" x14ac:dyDescent="0.3">
      <c r="A96" s="156" t="s">
        <v>70</v>
      </c>
      <c r="B96" s="156" t="s">
        <v>913</v>
      </c>
      <c r="C96" s="169">
        <v>188729165</v>
      </c>
      <c r="D96" s="169"/>
      <c r="E96" s="169">
        <f t="shared" si="3"/>
        <v>188729165</v>
      </c>
      <c r="F96" s="165">
        <v>1563848000</v>
      </c>
      <c r="G96" s="165">
        <v>285000000</v>
      </c>
      <c r="H96" s="165">
        <f t="shared" si="4"/>
        <v>1278848000</v>
      </c>
      <c r="I96" s="173">
        <v>4500000000</v>
      </c>
      <c r="J96" s="173">
        <v>727000000</v>
      </c>
      <c r="K96" s="173">
        <f t="shared" si="5"/>
        <v>3773000000</v>
      </c>
    </row>
    <row r="97" spans="1:11" ht="18.75" x14ac:dyDescent="0.3">
      <c r="A97" s="156" t="s">
        <v>478</v>
      </c>
      <c r="B97" s="156" t="s">
        <v>861</v>
      </c>
      <c r="C97" s="169">
        <v>0</v>
      </c>
      <c r="D97" s="169"/>
      <c r="E97" s="169">
        <f t="shared" si="3"/>
        <v>0</v>
      </c>
      <c r="F97" s="165">
        <v>300000</v>
      </c>
      <c r="G97" s="165"/>
      <c r="H97" s="165">
        <f t="shared" si="4"/>
        <v>300000</v>
      </c>
      <c r="I97" s="173">
        <v>0</v>
      </c>
      <c r="J97" s="173"/>
      <c r="K97" s="173">
        <f t="shared" si="5"/>
        <v>0</v>
      </c>
    </row>
    <row r="98" spans="1:11" ht="18.75" x14ac:dyDescent="0.3">
      <c r="A98" s="156" t="s">
        <v>479</v>
      </c>
      <c r="B98" s="156" t="s">
        <v>862</v>
      </c>
      <c r="C98" s="169">
        <v>0</v>
      </c>
      <c r="D98" s="169"/>
      <c r="E98" s="169">
        <f t="shared" si="3"/>
        <v>0</v>
      </c>
      <c r="F98" s="165">
        <v>1200000</v>
      </c>
      <c r="G98" s="165"/>
      <c r="H98" s="165">
        <f t="shared" si="4"/>
        <v>1200000</v>
      </c>
      <c r="I98" s="173">
        <v>0</v>
      </c>
      <c r="J98" s="173"/>
      <c r="K98" s="173">
        <f t="shared" si="5"/>
        <v>0</v>
      </c>
    </row>
    <row r="99" spans="1:11" ht="18.75" x14ac:dyDescent="0.3">
      <c r="A99" s="156" t="s">
        <v>302</v>
      </c>
      <c r="B99" s="156" t="s">
        <v>480</v>
      </c>
      <c r="C99" s="169">
        <v>1120000000</v>
      </c>
      <c r="D99" s="169"/>
      <c r="E99" s="169">
        <f t="shared" si="3"/>
        <v>1120000000</v>
      </c>
      <c r="F99" s="165">
        <v>100000000</v>
      </c>
      <c r="G99" s="165">
        <v>13000000</v>
      </c>
      <c r="H99" s="165">
        <f t="shared" si="4"/>
        <v>87000000</v>
      </c>
      <c r="I99" s="173">
        <v>1600000000</v>
      </c>
      <c r="J99" s="173">
        <v>1000000</v>
      </c>
      <c r="K99" s="173">
        <f t="shared" si="5"/>
        <v>1599000000</v>
      </c>
    </row>
    <row r="100" spans="1:11" ht="18.75" x14ac:dyDescent="0.3">
      <c r="A100" s="156" t="s">
        <v>90</v>
      </c>
      <c r="B100" s="156" t="s">
        <v>863</v>
      </c>
      <c r="C100" s="169">
        <v>84430210</v>
      </c>
      <c r="D100" s="169"/>
      <c r="E100" s="169">
        <f t="shared" si="3"/>
        <v>84430210</v>
      </c>
      <c r="F100" s="165">
        <v>6900000</v>
      </c>
      <c r="G100" s="165"/>
      <c r="H100" s="165">
        <f t="shared" si="4"/>
        <v>6900000</v>
      </c>
      <c r="I100" s="173">
        <v>52000000</v>
      </c>
      <c r="J100" s="173">
        <v>2000000</v>
      </c>
      <c r="K100" s="173">
        <f t="shared" si="5"/>
        <v>50000000</v>
      </c>
    </row>
    <row r="101" spans="1:11" ht="18.75" x14ac:dyDescent="0.3">
      <c r="A101" s="156" t="s">
        <v>78</v>
      </c>
      <c r="B101" s="156" t="s">
        <v>864</v>
      </c>
      <c r="C101" s="169">
        <v>296307470</v>
      </c>
      <c r="D101" s="169"/>
      <c r="E101" s="169">
        <f t="shared" si="3"/>
        <v>296307470</v>
      </c>
      <c r="F101" s="165">
        <v>27400000</v>
      </c>
      <c r="G101" s="165"/>
      <c r="H101" s="165">
        <f t="shared" si="4"/>
        <v>27400000</v>
      </c>
      <c r="I101" s="173">
        <v>30000000</v>
      </c>
      <c r="J101" s="173"/>
      <c r="K101" s="173">
        <f t="shared" si="5"/>
        <v>30000000</v>
      </c>
    </row>
    <row r="102" spans="1:11" ht="18.75" x14ac:dyDescent="0.3">
      <c r="A102" s="156" t="s">
        <v>632</v>
      </c>
      <c r="B102" s="156" t="s">
        <v>865</v>
      </c>
      <c r="C102" s="169">
        <v>416425340</v>
      </c>
      <c r="D102" s="169"/>
      <c r="E102" s="169">
        <f t="shared" si="3"/>
        <v>416425340</v>
      </c>
      <c r="F102" s="165">
        <v>20000000</v>
      </c>
      <c r="G102" s="165"/>
      <c r="H102" s="165">
        <f t="shared" si="4"/>
        <v>20000000</v>
      </c>
      <c r="I102" s="173">
        <v>90000000</v>
      </c>
      <c r="J102" s="173"/>
      <c r="K102" s="173">
        <f t="shared" si="5"/>
        <v>90000000</v>
      </c>
    </row>
    <row r="103" spans="1:11" ht="18.75" x14ac:dyDescent="0.3">
      <c r="A103" s="156" t="s">
        <v>204</v>
      </c>
      <c r="B103" s="156" t="s">
        <v>866</v>
      </c>
      <c r="C103" s="169">
        <v>2413685650</v>
      </c>
      <c r="D103" s="169"/>
      <c r="E103" s="169">
        <f t="shared" si="3"/>
        <v>2413685650</v>
      </c>
      <c r="F103" s="165">
        <v>300000000</v>
      </c>
      <c r="G103" s="165">
        <v>41000000</v>
      </c>
      <c r="H103" s="165">
        <f t="shared" si="4"/>
        <v>259000000</v>
      </c>
      <c r="I103" s="173">
        <v>600000000</v>
      </c>
      <c r="J103" s="173">
        <v>40000000</v>
      </c>
      <c r="K103" s="173">
        <f t="shared" si="5"/>
        <v>560000000</v>
      </c>
    </row>
    <row r="104" spans="1:11" ht="18.75" x14ac:dyDescent="0.3">
      <c r="A104" s="156" t="s">
        <v>487</v>
      </c>
      <c r="B104" s="156" t="s">
        <v>867</v>
      </c>
      <c r="C104" s="169">
        <v>0</v>
      </c>
      <c r="D104" s="169"/>
      <c r="E104" s="169">
        <f t="shared" si="3"/>
        <v>0</v>
      </c>
      <c r="F104" s="165">
        <v>900000</v>
      </c>
      <c r="G104" s="165"/>
      <c r="H104" s="165">
        <f t="shared" si="4"/>
        <v>900000</v>
      </c>
      <c r="I104" s="173">
        <v>0</v>
      </c>
      <c r="J104" s="173"/>
      <c r="K104" s="173">
        <f t="shared" si="5"/>
        <v>0</v>
      </c>
    </row>
    <row r="105" spans="1:11" ht="18.75" x14ac:dyDescent="0.3">
      <c r="A105" s="156" t="s">
        <v>88</v>
      </c>
      <c r="B105" s="156" t="s">
        <v>868</v>
      </c>
      <c r="C105" s="169">
        <v>27355040</v>
      </c>
      <c r="D105" s="169"/>
      <c r="E105" s="169">
        <f t="shared" si="3"/>
        <v>27355040</v>
      </c>
      <c r="F105" s="165">
        <v>126000000</v>
      </c>
      <c r="G105" s="165"/>
      <c r="H105" s="165">
        <f t="shared" si="4"/>
        <v>126000000</v>
      </c>
      <c r="I105" s="173">
        <v>10000000</v>
      </c>
      <c r="J105" s="173"/>
      <c r="K105" s="173">
        <f t="shared" si="5"/>
        <v>10000000</v>
      </c>
    </row>
    <row r="106" spans="1:11" ht="18.75" x14ac:dyDescent="0.3">
      <c r="A106" s="156" t="s">
        <v>101</v>
      </c>
      <c r="B106" s="156" t="s">
        <v>869</v>
      </c>
      <c r="C106" s="169">
        <v>2667365000</v>
      </c>
      <c r="D106" s="169"/>
      <c r="E106" s="169">
        <f t="shared" si="3"/>
        <v>2667365000</v>
      </c>
      <c r="F106" s="165">
        <v>235500286.07999998</v>
      </c>
      <c r="G106" s="165">
        <v>22000000</v>
      </c>
      <c r="H106" s="165">
        <f t="shared" si="4"/>
        <v>213500286.07999998</v>
      </c>
      <c r="I106" s="173">
        <v>100000000</v>
      </c>
      <c r="J106" s="173"/>
      <c r="K106" s="173">
        <f t="shared" si="5"/>
        <v>100000000</v>
      </c>
    </row>
    <row r="107" spans="1:11" ht="18.75" x14ac:dyDescent="0.3">
      <c r="A107" s="156" t="s">
        <v>237</v>
      </c>
      <c r="B107" s="156" t="s">
        <v>870</v>
      </c>
      <c r="C107" s="169">
        <v>1348328430</v>
      </c>
      <c r="D107" s="169"/>
      <c r="E107" s="169">
        <f t="shared" si="3"/>
        <v>1348328430</v>
      </c>
      <c r="F107" s="165">
        <v>107800000</v>
      </c>
      <c r="G107" s="165">
        <v>7000000</v>
      </c>
      <c r="H107" s="165">
        <f t="shared" si="4"/>
        <v>100800000</v>
      </c>
      <c r="I107" s="173">
        <v>250000000</v>
      </c>
      <c r="J107" s="173">
        <v>7000000</v>
      </c>
      <c r="K107" s="173">
        <f t="shared" si="5"/>
        <v>243000000</v>
      </c>
    </row>
    <row r="108" spans="1:11" ht="18.75" x14ac:dyDescent="0.3">
      <c r="A108" s="156" t="s">
        <v>84</v>
      </c>
      <c r="B108" s="156" t="s">
        <v>871</v>
      </c>
      <c r="C108" s="169">
        <v>24776875.32</v>
      </c>
      <c r="D108" s="169"/>
      <c r="E108" s="169">
        <f t="shared" si="3"/>
        <v>24776875.32</v>
      </c>
      <c r="F108" s="165">
        <v>14000000</v>
      </c>
      <c r="G108" s="165">
        <v>4000000</v>
      </c>
      <c r="H108" s="165">
        <f t="shared" si="4"/>
        <v>10000000</v>
      </c>
      <c r="I108" s="173">
        <v>602000000</v>
      </c>
      <c r="J108" s="173">
        <v>130000000</v>
      </c>
      <c r="K108" s="173">
        <f t="shared" si="5"/>
        <v>472000000</v>
      </c>
    </row>
    <row r="109" spans="1:11" ht="18.75" x14ac:dyDescent="0.3">
      <c r="A109" s="156" t="s">
        <v>486</v>
      </c>
      <c r="B109" s="156" t="s">
        <v>872</v>
      </c>
      <c r="C109" s="169">
        <v>0</v>
      </c>
      <c r="D109" s="169"/>
      <c r="E109" s="169">
        <f t="shared" si="3"/>
        <v>0</v>
      </c>
      <c r="F109" s="165">
        <v>1800000</v>
      </c>
      <c r="G109" s="165"/>
      <c r="H109" s="165">
        <f t="shared" si="4"/>
        <v>1800000</v>
      </c>
      <c r="I109" s="173">
        <v>0</v>
      </c>
      <c r="J109" s="173"/>
      <c r="K109" s="173">
        <f t="shared" si="5"/>
        <v>0</v>
      </c>
    </row>
    <row r="110" spans="1:11" ht="18.75" x14ac:dyDescent="0.3">
      <c r="A110" s="156" t="s">
        <v>187</v>
      </c>
      <c r="B110" s="156" t="s">
        <v>914</v>
      </c>
      <c r="C110" s="169">
        <v>1365368830</v>
      </c>
      <c r="D110" s="169"/>
      <c r="E110" s="169">
        <f t="shared" si="3"/>
        <v>1365368830</v>
      </c>
      <c r="F110" s="165">
        <v>40550000</v>
      </c>
      <c r="G110" s="165"/>
      <c r="H110" s="165">
        <f t="shared" si="4"/>
        <v>40550000</v>
      </c>
      <c r="I110" s="173">
        <v>160000000</v>
      </c>
      <c r="J110" s="173">
        <v>10000000</v>
      </c>
      <c r="K110" s="173">
        <f t="shared" si="5"/>
        <v>150000000</v>
      </c>
    </row>
    <row r="111" spans="1:11" ht="18.75" x14ac:dyDescent="0.3">
      <c r="A111" s="156" t="s">
        <v>190</v>
      </c>
      <c r="B111" s="156" t="s">
        <v>873</v>
      </c>
      <c r="C111" s="169">
        <v>806638069.99999988</v>
      </c>
      <c r="D111" s="169"/>
      <c r="E111" s="169">
        <f t="shared" si="3"/>
        <v>806638069.99999988</v>
      </c>
      <c r="F111" s="165">
        <v>29900000</v>
      </c>
      <c r="G111" s="165">
        <v>4000000</v>
      </c>
      <c r="H111" s="165">
        <f t="shared" si="4"/>
        <v>25900000</v>
      </c>
      <c r="I111" s="173">
        <v>100000000</v>
      </c>
      <c r="J111" s="173"/>
      <c r="K111" s="173">
        <f t="shared" si="5"/>
        <v>100000000</v>
      </c>
    </row>
    <row r="112" spans="1:11" ht="18.75" x14ac:dyDescent="0.3">
      <c r="A112" s="156" t="s">
        <v>192</v>
      </c>
      <c r="B112" s="156" t="s">
        <v>915</v>
      </c>
      <c r="C112" s="169">
        <v>539098140</v>
      </c>
      <c r="D112" s="169"/>
      <c r="E112" s="169">
        <f t="shared" si="3"/>
        <v>539098140</v>
      </c>
      <c r="F112" s="165">
        <v>65755000</v>
      </c>
      <c r="G112" s="165">
        <v>5000000</v>
      </c>
      <c r="H112" s="165">
        <f t="shared" si="4"/>
        <v>60755000</v>
      </c>
      <c r="I112" s="173">
        <v>85000000</v>
      </c>
      <c r="J112" s="173">
        <v>5000000</v>
      </c>
      <c r="K112" s="173">
        <f t="shared" si="5"/>
        <v>80000000</v>
      </c>
    </row>
    <row r="113" spans="1:11" ht="18.75" x14ac:dyDescent="0.3">
      <c r="A113" s="156" t="s">
        <v>196</v>
      </c>
      <c r="B113" s="156" t="s">
        <v>916</v>
      </c>
      <c r="C113" s="169">
        <v>579587170</v>
      </c>
      <c r="D113" s="169"/>
      <c r="E113" s="169">
        <f t="shared" si="3"/>
        <v>579587170</v>
      </c>
      <c r="F113" s="165">
        <v>34000000</v>
      </c>
      <c r="G113" s="165">
        <v>3000000</v>
      </c>
      <c r="H113" s="165">
        <f t="shared" si="4"/>
        <v>31000000</v>
      </c>
      <c r="I113" s="173">
        <v>120000000</v>
      </c>
      <c r="J113" s="173">
        <v>5000000</v>
      </c>
      <c r="K113" s="173">
        <f t="shared" si="5"/>
        <v>115000000</v>
      </c>
    </row>
    <row r="114" spans="1:11" ht="18.75" x14ac:dyDescent="0.3">
      <c r="A114" s="156" t="s">
        <v>105</v>
      </c>
      <c r="B114" s="156" t="s">
        <v>917</v>
      </c>
      <c r="C114" s="169">
        <v>1076383000</v>
      </c>
      <c r="D114" s="169"/>
      <c r="E114" s="169">
        <f t="shared" si="3"/>
        <v>1076383000</v>
      </c>
      <c r="F114" s="165">
        <v>336750000</v>
      </c>
      <c r="G114" s="165">
        <v>40000000</v>
      </c>
      <c r="H114" s="165">
        <f t="shared" si="4"/>
        <v>296750000</v>
      </c>
      <c r="I114" s="173">
        <v>3350000000</v>
      </c>
      <c r="J114" s="173">
        <v>424000000</v>
      </c>
      <c r="K114" s="173">
        <f t="shared" si="5"/>
        <v>2926000000</v>
      </c>
    </row>
    <row r="115" spans="1:11" ht="18.75" x14ac:dyDescent="0.3">
      <c r="A115" s="156" t="s">
        <v>110</v>
      </c>
      <c r="B115" s="156" t="s">
        <v>874</v>
      </c>
      <c r="C115" s="169">
        <v>0</v>
      </c>
      <c r="D115" s="169"/>
      <c r="E115" s="169">
        <f t="shared" si="3"/>
        <v>0</v>
      </c>
      <c r="F115" s="165">
        <v>600000</v>
      </c>
      <c r="G115" s="165"/>
      <c r="H115" s="165">
        <f t="shared" si="4"/>
        <v>600000</v>
      </c>
      <c r="I115" s="173">
        <v>0</v>
      </c>
      <c r="J115" s="173"/>
      <c r="K115" s="173">
        <f t="shared" si="5"/>
        <v>0</v>
      </c>
    </row>
    <row r="116" spans="1:11" ht="18.75" x14ac:dyDescent="0.3">
      <c r="A116" s="156" t="s">
        <v>111</v>
      </c>
      <c r="B116" s="156" t="s">
        <v>929</v>
      </c>
      <c r="C116" s="169">
        <v>0</v>
      </c>
      <c r="D116" s="169"/>
      <c r="E116" s="169">
        <f t="shared" si="3"/>
        <v>0</v>
      </c>
      <c r="F116" s="165">
        <v>600000</v>
      </c>
      <c r="G116" s="165"/>
      <c r="H116" s="165">
        <f t="shared" si="4"/>
        <v>600000</v>
      </c>
      <c r="I116" s="173">
        <v>0</v>
      </c>
      <c r="J116" s="173"/>
      <c r="K116" s="173">
        <f t="shared" si="5"/>
        <v>0</v>
      </c>
    </row>
    <row r="117" spans="1:11" ht="18.75" x14ac:dyDescent="0.3">
      <c r="A117" s="156" t="s">
        <v>135</v>
      </c>
      <c r="B117" s="156" t="s">
        <v>875</v>
      </c>
      <c r="C117" s="169">
        <v>0</v>
      </c>
      <c r="D117" s="169"/>
      <c r="E117" s="169">
        <f t="shared" si="3"/>
        <v>0</v>
      </c>
      <c r="F117" s="165">
        <v>108200000</v>
      </c>
      <c r="G117" s="165">
        <v>8000000</v>
      </c>
      <c r="H117" s="165">
        <f t="shared" si="4"/>
        <v>100200000</v>
      </c>
      <c r="I117" s="173">
        <v>400000000.11000001</v>
      </c>
      <c r="J117" s="173">
        <v>17000000</v>
      </c>
      <c r="K117" s="173">
        <f t="shared" si="5"/>
        <v>383000000.11000001</v>
      </c>
    </row>
    <row r="118" spans="1:11" ht="18.75" x14ac:dyDescent="0.3">
      <c r="A118" s="156" t="s">
        <v>130</v>
      </c>
      <c r="B118" s="156" t="s">
        <v>876</v>
      </c>
      <c r="C118" s="169">
        <v>4303762400</v>
      </c>
      <c r="D118" s="169"/>
      <c r="E118" s="169">
        <f t="shared" si="3"/>
        <v>4303762400</v>
      </c>
      <c r="F118" s="165">
        <v>187420000</v>
      </c>
      <c r="G118" s="165">
        <v>21000000</v>
      </c>
      <c r="H118" s="165">
        <f t="shared" si="4"/>
        <v>166420000</v>
      </c>
      <c r="I118" s="173">
        <v>150000000</v>
      </c>
      <c r="J118" s="173"/>
      <c r="K118" s="173">
        <f t="shared" si="5"/>
        <v>150000000</v>
      </c>
    </row>
    <row r="119" spans="1:11" ht="18.75" x14ac:dyDescent="0.3">
      <c r="A119" s="156" t="s">
        <v>112</v>
      </c>
      <c r="B119" s="156" t="s">
        <v>877</v>
      </c>
      <c r="C119" s="169">
        <v>1150121810.97</v>
      </c>
      <c r="D119" s="169"/>
      <c r="E119" s="169">
        <f t="shared" si="3"/>
        <v>1150121810.97</v>
      </c>
      <c r="F119" s="165">
        <v>202000000</v>
      </c>
      <c r="G119" s="165">
        <v>20000000</v>
      </c>
      <c r="H119" s="165">
        <f t="shared" si="4"/>
        <v>182000000</v>
      </c>
      <c r="I119" s="173">
        <v>480000000</v>
      </c>
      <c r="J119" s="173">
        <v>32000000</v>
      </c>
      <c r="K119" s="173">
        <f t="shared" si="5"/>
        <v>448000000</v>
      </c>
    </row>
    <row r="120" spans="1:11" ht="18.75" x14ac:dyDescent="0.3">
      <c r="A120" s="156" t="s">
        <v>132</v>
      </c>
      <c r="B120" s="156" t="s">
        <v>918</v>
      </c>
      <c r="C120" s="169">
        <v>268613800</v>
      </c>
      <c r="D120" s="169"/>
      <c r="E120" s="169">
        <f t="shared" si="3"/>
        <v>268613800</v>
      </c>
      <c r="F120" s="165">
        <v>68000000</v>
      </c>
      <c r="G120" s="165">
        <v>10000000</v>
      </c>
      <c r="H120" s="165">
        <f t="shared" si="4"/>
        <v>58000000</v>
      </c>
      <c r="I120" s="173">
        <v>180000000</v>
      </c>
      <c r="J120" s="173">
        <v>19000000</v>
      </c>
      <c r="K120" s="173">
        <f t="shared" si="5"/>
        <v>161000000</v>
      </c>
    </row>
    <row r="121" spans="1:11" ht="18.75" x14ac:dyDescent="0.3">
      <c r="A121" s="156" t="s">
        <v>139</v>
      </c>
      <c r="B121" s="156" t="s">
        <v>919</v>
      </c>
      <c r="C121" s="169">
        <v>147126000</v>
      </c>
      <c r="D121" s="169"/>
      <c r="E121" s="169">
        <f t="shared" si="3"/>
        <v>147126000</v>
      </c>
      <c r="F121" s="165">
        <v>56540000</v>
      </c>
      <c r="G121" s="165">
        <v>6000000</v>
      </c>
      <c r="H121" s="165">
        <f t="shared" si="4"/>
        <v>50540000</v>
      </c>
      <c r="I121" s="173">
        <v>120000000</v>
      </c>
      <c r="J121" s="173">
        <v>3000000</v>
      </c>
      <c r="K121" s="173">
        <f t="shared" si="5"/>
        <v>117000000</v>
      </c>
    </row>
    <row r="122" spans="1:11" ht="18.75" x14ac:dyDescent="0.3">
      <c r="A122" s="156" t="s">
        <v>679</v>
      </c>
      <c r="B122" s="156" t="s">
        <v>878</v>
      </c>
      <c r="C122" s="169">
        <v>0</v>
      </c>
      <c r="D122" s="169"/>
      <c r="E122" s="169">
        <f t="shared" si="3"/>
        <v>0</v>
      </c>
      <c r="F122" s="165">
        <v>1500000</v>
      </c>
      <c r="G122" s="165"/>
      <c r="H122" s="165">
        <f t="shared" si="4"/>
        <v>1500000</v>
      </c>
      <c r="I122" s="173">
        <v>0</v>
      </c>
      <c r="J122" s="173"/>
      <c r="K122" s="173">
        <f t="shared" si="5"/>
        <v>0</v>
      </c>
    </row>
    <row r="123" spans="1:11" ht="18.75" x14ac:dyDescent="0.3">
      <c r="A123" s="156" t="s">
        <v>199</v>
      </c>
      <c r="B123" s="156" t="s">
        <v>920</v>
      </c>
      <c r="C123" s="169">
        <v>623595000</v>
      </c>
      <c r="D123" s="169"/>
      <c r="E123" s="169">
        <f t="shared" si="3"/>
        <v>623595000</v>
      </c>
      <c r="F123" s="165">
        <v>162900000</v>
      </c>
      <c r="G123" s="165">
        <v>7000000</v>
      </c>
      <c r="H123" s="165">
        <f t="shared" si="4"/>
        <v>155900000</v>
      </c>
      <c r="I123" s="173">
        <v>172000000</v>
      </c>
      <c r="J123" s="173">
        <v>12000000</v>
      </c>
      <c r="K123" s="173">
        <f t="shared" si="5"/>
        <v>160000000</v>
      </c>
    </row>
    <row r="124" spans="1:11" ht="18.75" x14ac:dyDescent="0.3">
      <c r="A124" s="156" t="s">
        <v>143</v>
      </c>
      <c r="B124" s="156" t="s">
        <v>146</v>
      </c>
      <c r="C124" s="169">
        <v>81263950</v>
      </c>
      <c r="D124" s="169"/>
      <c r="E124" s="169">
        <f t="shared" si="3"/>
        <v>81263950</v>
      </c>
      <c r="F124" s="165">
        <v>7370000</v>
      </c>
      <c r="G124" s="165"/>
      <c r="H124" s="165">
        <f t="shared" si="4"/>
        <v>7370000</v>
      </c>
      <c r="I124" s="173">
        <v>20000000</v>
      </c>
      <c r="J124" s="173"/>
      <c r="K124" s="173">
        <f t="shared" si="5"/>
        <v>20000000</v>
      </c>
    </row>
    <row r="125" spans="1:11" ht="18.75" x14ac:dyDescent="0.3">
      <c r="A125" s="156" t="s">
        <v>140</v>
      </c>
      <c r="B125" s="156" t="s">
        <v>879</v>
      </c>
      <c r="C125" s="169">
        <v>0</v>
      </c>
      <c r="D125" s="169"/>
      <c r="E125" s="169">
        <f t="shared" si="3"/>
        <v>0</v>
      </c>
      <c r="F125" s="165">
        <v>6200000</v>
      </c>
      <c r="G125" s="165"/>
      <c r="H125" s="165">
        <f t="shared" si="4"/>
        <v>6200000</v>
      </c>
      <c r="I125" s="173">
        <v>20000000</v>
      </c>
      <c r="J125" s="173"/>
      <c r="K125" s="173">
        <f t="shared" si="5"/>
        <v>20000000</v>
      </c>
    </row>
    <row r="126" spans="1:11" ht="18.75" x14ac:dyDescent="0.3">
      <c r="A126" s="156" t="s">
        <v>707</v>
      </c>
      <c r="B126" s="156" t="s">
        <v>218</v>
      </c>
      <c r="C126" s="169">
        <v>330862870</v>
      </c>
      <c r="D126" s="169"/>
      <c r="E126" s="169">
        <f t="shared" si="3"/>
        <v>330862870</v>
      </c>
      <c r="F126" s="165">
        <v>80000000</v>
      </c>
      <c r="G126" s="165">
        <v>10000000</v>
      </c>
      <c r="H126" s="165">
        <f t="shared" si="4"/>
        <v>70000000</v>
      </c>
      <c r="I126" s="173">
        <v>100000000</v>
      </c>
      <c r="J126" s="173"/>
      <c r="K126" s="173">
        <f t="shared" si="5"/>
        <v>100000000</v>
      </c>
    </row>
    <row r="127" spans="1:11" ht="18.75" x14ac:dyDescent="0.3">
      <c r="A127" s="156" t="s">
        <v>693</v>
      </c>
      <c r="B127" s="156" t="s">
        <v>991</v>
      </c>
      <c r="C127" s="169">
        <v>73069190</v>
      </c>
      <c r="D127" s="169"/>
      <c r="E127" s="169">
        <f t="shared" si="3"/>
        <v>73069190</v>
      </c>
      <c r="F127" s="165">
        <v>12000000</v>
      </c>
      <c r="G127" s="165"/>
      <c r="H127" s="165">
        <f t="shared" si="4"/>
        <v>12000000</v>
      </c>
      <c r="I127" s="173">
        <v>20000000</v>
      </c>
      <c r="J127" s="173"/>
      <c r="K127" s="173">
        <f t="shared" si="5"/>
        <v>20000000</v>
      </c>
    </row>
    <row r="128" spans="1:11" ht="18.75" x14ac:dyDescent="0.3">
      <c r="A128" s="156" t="s">
        <v>769</v>
      </c>
      <c r="B128" s="156" t="s">
        <v>880</v>
      </c>
      <c r="C128" s="169">
        <v>263917150</v>
      </c>
      <c r="D128" s="169"/>
      <c r="E128" s="169">
        <f t="shared" si="3"/>
        <v>263917150</v>
      </c>
      <c r="F128" s="165">
        <v>0</v>
      </c>
      <c r="G128" s="165"/>
      <c r="H128" s="165">
        <f t="shared" si="4"/>
        <v>0</v>
      </c>
      <c r="I128" s="173">
        <v>0</v>
      </c>
      <c r="J128" s="173"/>
      <c r="K128" s="173">
        <f t="shared" si="5"/>
        <v>0</v>
      </c>
    </row>
    <row r="129" spans="1:11" ht="18.75" x14ac:dyDescent="0.3">
      <c r="A129" s="156"/>
      <c r="B129" s="157" t="s">
        <v>26</v>
      </c>
      <c r="C129" s="170">
        <v>29337296067.84</v>
      </c>
      <c r="D129" s="170"/>
      <c r="E129" s="170">
        <f t="shared" si="3"/>
        <v>29337296067.84</v>
      </c>
      <c r="F129" s="166">
        <v>28710805014.080002</v>
      </c>
      <c r="G129" s="166">
        <v>1023000000</v>
      </c>
      <c r="H129" s="166">
        <f t="shared" si="4"/>
        <v>27687805014.080002</v>
      </c>
      <c r="I129" s="174">
        <v>50296000000.110001</v>
      </c>
      <c r="J129" s="174">
        <v>1315000000</v>
      </c>
      <c r="K129" s="174">
        <f t="shared" si="5"/>
        <v>48981000000.110001</v>
      </c>
    </row>
    <row r="134" spans="1:11" ht="21" x14ac:dyDescent="0.35">
      <c r="G134" s="175"/>
      <c r="H134" s="159"/>
    </row>
    <row r="135" spans="1:11" ht="18.75" x14ac:dyDescent="0.3">
      <c r="F135" s="161"/>
      <c r="G135" s="175"/>
      <c r="H135" s="160"/>
      <c r="J135" s="161"/>
    </row>
    <row r="136" spans="1:11" x14ac:dyDescent="0.25">
      <c r="F136" s="160"/>
      <c r="H136" s="161"/>
      <c r="J136" s="160"/>
    </row>
    <row r="137" spans="1:11" x14ac:dyDescent="0.25">
      <c r="H137" s="160"/>
      <c r="J137" s="161"/>
    </row>
    <row r="138" spans="1:11" x14ac:dyDescent="0.25">
      <c r="H138" s="161"/>
      <c r="J138" s="160"/>
    </row>
    <row r="139" spans="1:11" x14ac:dyDescent="0.25">
      <c r="H139" s="160"/>
      <c r="J139" s="161"/>
    </row>
    <row r="140" spans="1:11" x14ac:dyDescent="0.25">
      <c r="H140" s="161"/>
      <c r="J140" s="160"/>
    </row>
    <row r="141" spans="1:11" x14ac:dyDescent="0.25">
      <c r="H141" s="160"/>
      <c r="J141" s="161"/>
    </row>
    <row r="142" spans="1:11" x14ac:dyDescent="0.25">
      <c r="H142" s="161"/>
      <c r="J142" s="160"/>
    </row>
    <row r="143" spans="1:11" x14ac:dyDescent="0.25">
      <c r="G143" s="160"/>
      <c r="H143" s="160"/>
      <c r="J143" s="161"/>
    </row>
    <row r="144" spans="1:11" x14ac:dyDescent="0.25">
      <c r="G144" s="160"/>
      <c r="H144" s="161"/>
      <c r="J144" s="160"/>
    </row>
    <row r="145" spans="7:10" x14ac:dyDescent="0.25">
      <c r="G145" s="160"/>
      <c r="H145" s="160"/>
    </row>
    <row r="146" spans="7:10" x14ac:dyDescent="0.25">
      <c r="G146" s="160"/>
      <c r="H146" s="161"/>
      <c r="J146" s="160"/>
    </row>
    <row r="147" spans="7:10" x14ac:dyDescent="0.25">
      <c r="G147" s="162"/>
      <c r="H147" s="160"/>
      <c r="J147" s="160"/>
    </row>
    <row r="148" spans="7:10" x14ac:dyDescent="0.25">
      <c r="G148" s="160"/>
      <c r="H148" s="161"/>
      <c r="J148" s="161"/>
    </row>
    <row r="149" spans="7:10" x14ac:dyDescent="0.25">
      <c r="G149" s="160"/>
      <c r="H149" s="160"/>
      <c r="J149" s="160"/>
    </row>
    <row r="150" spans="7:10" x14ac:dyDescent="0.25">
      <c r="G150" s="160"/>
      <c r="H150" s="161"/>
      <c r="J150" s="161"/>
    </row>
    <row r="151" spans="7:10" x14ac:dyDescent="0.25">
      <c r="G151" s="160"/>
      <c r="H151" s="160"/>
    </row>
    <row r="152" spans="7:10" x14ac:dyDescent="0.25">
      <c r="G152" s="160"/>
      <c r="H152" s="161"/>
    </row>
    <row r="153" spans="7:10" x14ac:dyDescent="0.25">
      <c r="G153" s="160"/>
      <c r="H153" s="160"/>
    </row>
    <row r="154" spans="7:10" x14ac:dyDescent="0.25">
      <c r="G154" s="160"/>
      <c r="H154" s="161"/>
    </row>
    <row r="155" spans="7:10" x14ac:dyDescent="0.25">
      <c r="G155" s="160"/>
      <c r="H155" s="160"/>
    </row>
    <row r="156" spans="7:10" x14ac:dyDescent="0.25">
      <c r="H156" s="161"/>
    </row>
    <row r="157" spans="7:10" x14ac:dyDescent="0.25">
      <c r="H157" s="160"/>
    </row>
    <row r="158" spans="7:10" x14ac:dyDescent="0.25">
      <c r="H158" s="161"/>
    </row>
    <row r="159" spans="7:10" x14ac:dyDescent="0.25">
      <c r="H159" s="160"/>
    </row>
    <row r="160" spans="7:10" x14ac:dyDescent="0.25">
      <c r="H160" s="161"/>
    </row>
    <row r="161" spans="8:8" x14ac:dyDescent="0.25">
      <c r="H161" s="160"/>
    </row>
  </sheetData>
  <mergeCells count="3">
    <mergeCell ref="I1:K1"/>
    <mergeCell ref="F1:H1"/>
    <mergeCell ref="C1:E1"/>
  </mergeCells>
  <pageMargins left="0.7" right="0.7" top="0.91197916666666667" bottom="0.75" header="0.3" footer="0.3"/>
  <pageSetup scale="51" fitToHeight="0" orientation="landscape" r:id="rId1"/>
  <headerFooter>
    <oddHeader>&amp;C&amp;"-,Bold"&amp;16YOBE STATE HOUSE OF ASSEMBLYCOMMITTEE ON FINANCE AND APPRORIATIONPROPOSED SAVINGS 2020 BUDGET&amp;R&amp;"-,Bold"&amp;22ANNEX I</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44"/>
  <sheetViews>
    <sheetView topLeftCell="A80" zoomScale="95" workbookViewId="0">
      <selection activeCell="C85" sqref="C85"/>
    </sheetView>
  </sheetViews>
  <sheetFormatPr defaultColWidth="9.140625" defaultRowHeight="18.75" x14ac:dyDescent="0.3"/>
  <cols>
    <col min="1" max="1" width="14.28515625" style="181" customWidth="1"/>
    <col min="2" max="2" width="29.28515625" style="176" customWidth="1"/>
    <col min="3" max="3" width="21.140625" style="178" bestFit="1" customWidth="1"/>
    <col min="4" max="4" width="15.7109375" style="178" customWidth="1"/>
    <col min="5" max="5" width="21" style="178" customWidth="1"/>
    <col min="6" max="6" width="20.5703125" style="179" customWidth="1"/>
    <col min="7" max="7" width="21.85546875" style="179" customWidth="1"/>
    <col min="8" max="8" width="22.140625" style="179" customWidth="1"/>
    <col min="9" max="9" width="21.140625" style="179" bestFit="1" customWidth="1"/>
    <col min="10" max="10" width="20.140625" style="179" bestFit="1" customWidth="1"/>
    <col min="11" max="11" width="21.5703125" style="179" customWidth="1"/>
    <col min="12" max="12" width="6.85546875" style="176" customWidth="1"/>
    <col min="13" max="16384" width="9.140625" style="176"/>
  </cols>
  <sheetData>
    <row r="1" spans="1:11" ht="37.5" x14ac:dyDescent="0.3">
      <c r="A1" s="182" t="s">
        <v>275</v>
      </c>
      <c r="B1" s="183" t="s">
        <v>1032</v>
      </c>
      <c r="C1" s="1267" t="s">
        <v>1029</v>
      </c>
      <c r="D1" s="1267"/>
      <c r="E1" s="1267"/>
      <c r="F1" s="1268" t="s">
        <v>1030</v>
      </c>
      <c r="G1" s="1268"/>
      <c r="H1" s="1268"/>
      <c r="I1" s="1269" t="s">
        <v>1031</v>
      </c>
      <c r="J1" s="1269"/>
      <c r="K1" s="1269"/>
    </row>
    <row r="2" spans="1:11" ht="112.5" x14ac:dyDescent="0.3">
      <c r="A2" s="184"/>
      <c r="B2" s="184"/>
      <c r="C2" s="185" t="s">
        <v>1316</v>
      </c>
      <c r="D2" s="186" t="s">
        <v>1325</v>
      </c>
      <c r="E2" s="187" t="s">
        <v>1380</v>
      </c>
      <c r="F2" s="188" t="s">
        <v>1381</v>
      </c>
      <c r="G2" s="189" t="s">
        <v>1326</v>
      </c>
      <c r="H2" s="188" t="s">
        <v>1319</v>
      </c>
      <c r="I2" s="190" t="s">
        <v>1320</v>
      </c>
      <c r="J2" s="171" t="s">
        <v>1327</v>
      </c>
      <c r="K2" s="190" t="s">
        <v>1322</v>
      </c>
    </row>
    <row r="3" spans="1:11" s="177" customFormat="1" x14ac:dyDescent="0.3">
      <c r="A3" s="191"/>
      <c r="B3" s="191"/>
      <c r="C3" s="192" t="s">
        <v>939</v>
      </c>
      <c r="D3" s="192" t="s">
        <v>939</v>
      </c>
      <c r="E3" s="192" t="s">
        <v>939</v>
      </c>
      <c r="F3" s="193" t="s">
        <v>939</v>
      </c>
      <c r="G3" s="193" t="s">
        <v>939</v>
      </c>
      <c r="H3" s="193" t="s">
        <v>939</v>
      </c>
      <c r="I3" s="194" t="s">
        <v>939</v>
      </c>
      <c r="J3" s="194" t="s">
        <v>939</v>
      </c>
      <c r="K3" s="194" t="s">
        <v>939</v>
      </c>
    </row>
    <row r="4" spans="1:11" x14ac:dyDescent="0.3">
      <c r="A4" s="191" t="s">
        <v>367</v>
      </c>
      <c r="B4" s="191" t="s">
        <v>818</v>
      </c>
      <c r="C4" s="195">
        <v>267747600</v>
      </c>
      <c r="D4" s="195"/>
      <c r="E4" s="195">
        <f>C4+D4</f>
        <v>267747600</v>
      </c>
      <c r="F4" s="165">
        <v>2450000000</v>
      </c>
      <c r="G4" s="165"/>
      <c r="H4" s="165">
        <f>F4+G4</f>
        <v>2450000000</v>
      </c>
      <c r="I4" s="173">
        <v>0</v>
      </c>
      <c r="J4" s="173"/>
      <c r="K4" s="173">
        <f>I4+J4</f>
        <v>0</v>
      </c>
    </row>
    <row r="5" spans="1:11" x14ac:dyDescent="0.3">
      <c r="A5" s="191" t="s">
        <v>374</v>
      </c>
      <c r="B5" s="191" t="s">
        <v>881</v>
      </c>
      <c r="C5" s="195">
        <v>0</v>
      </c>
      <c r="D5" s="195"/>
      <c r="E5" s="195">
        <f t="shared" ref="E5:E81" si="0">C5+D5</f>
        <v>0</v>
      </c>
      <c r="F5" s="165">
        <v>400000000</v>
      </c>
      <c r="G5" s="165"/>
      <c r="H5" s="165">
        <f t="shared" ref="H5:H81" si="1">F5+G5</f>
        <v>400000000</v>
      </c>
      <c r="I5" s="173">
        <v>0</v>
      </c>
      <c r="J5" s="173"/>
      <c r="K5" s="173">
        <f t="shared" ref="K5:K81" si="2">I5+J5</f>
        <v>0</v>
      </c>
    </row>
    <row r="6" spans="1:11" x14ac:dyDescent="0.3">
      <c r="A6" s="191" t="s">
        <v>403</v>
      </c>
      <c r="B6" s="191" t="s">
        <v>882</v>
      </c>
      <c r="C6" s="195">
        <v>0</v>
      </c>
      <c r="D6" s="195"/>
      <c r="E6" s="195">
        <f t="shared" si="0"/>
        <v>0</v>
      </c>
      <c r="F6" s="165">
        <v>3000000</v>
      </c>
      <c r="G6" s="165"/>
      <c r="H6" s="165">
        <f t="shared" si="1"/>
        <v>3000000</v>
      </c>
      <c r="I6" s="173">
        <v>0</v>
      </c>
      <c r="J6" s="173"/>
      <c r="K6" s="173">
        <f t="shared" si="2"/>
        <v>0</v>
      </c>
    </row>
    <row r="7" spans="1:11" x14ac:dyDescent="0.3">
      <c r="A7" s="216" t="s">
        <v>404</v>
      </c>
      <c r="B7" s="196" t="s">
        <v>1389</v>
      </c>
      <c r="C7" s="195">
        <v>0</v>
      </c>
      <c r="D7" s="195"/>
      <c r="E7" s="195">
        <f t="shared" si="0"/>
        <v>0</v>
      </c>
      <c r="F7" s="165">
        <v>3000000</v>
      </c>
      <c r="G7" s="165"/>
      <c r="H7" s="165">
        <f t="shared" si="1"/>
        <v>3000000</v>
      </c>
      <c r="I7" s="173">
        <v>0</v>
      </c>
      <c r="J7" s="173"/>
      <c r="K7" s="173">
        <f t="shared" si="2"/>
        <v>0</v>
      </c>
    </row>
    <row r="8" spans="1:11" x14ac:dyDescent="0.3">
      <c r="A8" s="191" t="s">
        <v>405</v>
      </c>
      <c r="B8" s="191" t="s">
        <v>884</v>
      </c>
      <c r="C8" s="195">
        <v>0</v>
      </c>
      <c r="D8" s="195"/>
      <c r="E8" s="195">
        <f t="shared" si="0"/>
        <v>0</v>
      </c>
      <c r="F8" s="165">
        <v>3000000</v>
      </c>
      <c r="G8" s="165"/>
      <c r="H8" s="165">
        <f t="shared" si="1"/>
        <v>3000000</v>
      </c>
      <c r="I8" s="173">
        <v>0</v>
      </c>
      <c r="J8" s="173"/>
      <c r="K8" s="173">
        <f t="shared" si="2"/>
        <v>0</v>
      </c>
    </row>
    <row r="9" spans="1:11" x14ac:dyDescent="0.3">
      <c r="A9" s="191" t="s">
        <v>406</v>
      </c>
      <c r="B9" s="191" t="s">
        <v>885</v>
      </c>
      <c r="C9" s="195">
        <v>0</v>
      </c>
      <c r="D9" s="195"/>
      <c r="E9" s="195">
        <f t="shared" si="0"/>
        <v>0</v>
      </c>
      <c r="F9" s="165">
        <v>3000000</v>
      </c>
      <c r="G9" s="165"/>
      <c r="H9" s="165">
        <f t="shared" si="1"/>
        <v>3000000</v>
      </c>
      <c r="I9" s="173">
        <v>0</v>
      </c>
      <c r="J9" s="173"/>
      <c r="K9" s="173">
        <f t="shared" si="2"/>
        <v>0</v>
      </c>
    </row>
    <row r="10" spans="1:11" x14ac:dyDescent="0.3">
      <c r="A10" s="191" t="s">
        <v>407</v>
      </c>
      <c r="B10" s="191" t="s">
        <v>886</v>
      </c>
      <c r="C10" s="195">
        <v>0</v>
      </c>
      <c r="D10" s="195"/>
      <c r="E10" s="195">
        <f t="shared" si="0"/>
        <v>0</v>
      </c>
      <c r="F10" s="165">
        <v>3000000</v>
      </c>
      <c r="G10" s="165"/>
      <c r="H10" s="165">
        <f t="shared" si="1"/>
        <v>3000000</v>
      </c>
      <c r="I10" s="173">
        <v>0</v>
      </c>
      <c r="J10" s="173"/>
      <c r="K10" s="173">
        <f t="shared" si="2"/>
        <v>0</v>
      </c>
    </row>
    <row r="11" spans="1:11" x14ac:dyDescent="0.3">
      <c r="A11" s="191" t="s">
        <v>408</v>
      </c>
      <c r="B11" s="191" t="s">
        <v>887</v>
      </c>
      <c r="C11" s="195">
        <v>0</v>
      </c>
      <c r="D11" s="195"/>
      <c r="E11" s="195">
        <f t="shared" si="0"/>
        <v>0</v>
      </c>
      <c r="F11" s="165">
        <v>3000000</v>
      </c>
      <c r="G11" s="165"/>
      <c r="H11" s="165">
        <f t="shared" si="1"/>
        <v>3000000</v>
      </c>
      <c r="I11" s="173">
        <v>0</v>
      </c>
      <c r="J11" s="173"/>
      <c r="K11" s="173">
        <f t="shared" si="2"/>
        <v>0</v>
      </c>
    </row>
    <row r="12" spans="1:11" x14ac:dyDescent="0.3">
      <c r="A12" s="191" t="s">
        <v>409</v>
      </c>
      <c r="B12" s="191" t="s">
        <v>888</v>
      </c>
      <c r="C12" s="195">
        <v>0</v>
      </c>
      <c r="D12" s="195"/>
      <c r="E12" s="195">
        <f t="shared" si="0"/>
        <v>0</v>
      </c>
      <c r="F12" s="165">
        <v>3000000</v>
      </c>
      <c r="G12" s="165"/>
      <c r="H12" s="165">
        <f t="shared" si="1"/>
        <v>3000000</v>
      </c>
      <c r="I12" s="173">
        <v>0</v>
      </c>
      <c r="J12" s="173"/>
      <c r="K12" s="173">
        <f t="shared" si="2"/>
        <v>0</v>
      </c>
    </row>
    <row r="13" spans="1:11" x14ac:dyDescent="0.3">
      <c r="A13" s="191" t="s">
        <v>410</v>
      </c>
      <c r="B13" s="191" t="s">
        <v>889</v>
      </c>
      <c r="C13" s="195">
        <v>0</v>
      </c>
      <c r="D13" s="195"/>
      <c r="E13" s="195">
        <f t="shared" si="0"/>
        <v>0</v>
      </c>
      <c r="F13" s="165">
        <v>3000000</v>
      </c>
      <c r="G13" s="165"/>
      <c r="H13" s="165">
        <f t="shared" si="1"/>
        <v>3000000</v>
      </c>
      <c r="I13" s="173">
        <v>0</v>
      </c>
      <c r="J13" s="173"/>
      <c r="K13" s="173">
        <f t="shared" si="2"/>
        <v>0</v>
      </c>
    </row>
    <row r="14" spans="1:11" x14ac:dyDescent="0.3">
      <c r="A14" s="191" t="s">
        <v>411</v>
      </c>
      <c r="B14" s="191" t="s">
        <v>890</v>
      </c>
      <c r="C14" s="195">
        <v>0</v>
      </c>
      <c r="D14" s="195"/>
      <c r="E14" s="195">
        <f t="shared" si="0"/>
        <v>0</v>
      </c>
      <c r="F14" s="165">
        <v>3000000</v>
      </c>
      <c r="G14" s="165"/>
      <c r="H14" s="165">
        <f t="shared" si="1"/>
        <v>3000000</v>
      </c>
      <c r="I14" s="173">
        <v>0</v>
      </c>
      <c r="J14" s="173"/>
      <c r="K14" s="173">
        <f t="shared" si="2"/>
        <v>0</v>
      </c>
    </row>
    <row r="15" spans="1:11" x14ac:dyDescent="0.3">
      <c r="A15" s="191" t="s">
        <v>412</v>
      </c>
      <c r="B15" s="191" t="s">
        <v>891</v>
      </c>
      <c r="C15" s="195">
        <v>0</v>
      </c>
      <c r="D15" s="195"/>
      <c r="E15" s="195">
        <f t="shared" si="0"/>
        <v>0</v>
      </c>
      <c r="F15" s="165">
        <v>3000000</v>
      </c>
      <c r="G15" s="165"/>
      <c r="H15" s="165">
        <f t="shared" si="1"/>
        <v>3000000</v>
      </c>
      <c r="I15" s="173">
        <v>0</v>
      </c>
      <c r="J15" s="173"/>
      <c r="K15" s="173">
        <f t="shared" si="2"/>
        <v>0</v>
      </c>
    </row>
    <row r="16" spans="1:11" x14ac:dyDescent="0.3">
      <c r="A16" s="191" t="s">
        <v>413</v>
      </c>
      <c r="B16" s="191" t="s">
        <v>892</v>
      </c>
      <c r="C16" s="195">
        <v>0</v>
      </c>
      <c r="D16" s="195"/>
      <c r="E16" s="195">
        <f t="shared" si="0"/>
        <v>0</v>
      </c>
      <c r="F16" s="165">
        <v>3000000</v>
      </c>
      <c r="G16" s="165"/>
      <c r="H16" s="165">
        <f t="shared" si="1"/>
        <v>3000000</v>
      </c>
      <c r="I16" s="173">
        <v>0</v>
      </c>
      <c r="J16" s="173"/>
      <c r="K16" s="173">
        <f t="shared" si="2"/>
        <v>0</v>
      </c>
    </row>
    <row r="17" spans="1:11" x14ac:dyDescent="0.3">
      <c r="A17" s="191" t="s">
        <v>414</v>
      </c>
      <c r="B17" s="191" t="s">
        <v>893</v>
      </c>
      <c r="C17" s="195">
        <v>0</v>
      </c>
      <c r="D17" s="195"/>
      <c r="E17" s="195">
        <f t="shared" si="0"/>
        <v>0</v>
      </c>
      <c r="F17" s="165">
        <v>3000000</v>
      </c>
      <c r="G17" s="165"/>
      <c r="H17" s="165">
        <f t="shared" si="1"/>
        <v>3000000</v>
      </c>
      <c r="I17" s="173">
        <v>0</v>
      </c>
      <c r="J17" s="173"/>
      <c r="K17" s="173">
        <f t="shared" si="2"/>
        <v>0</v>
      </c>
    </row>
    <row r="18" spans="1:11" x14ac:dyDescent="0.3">
      <c r="A18" s="197" t="s">
        <v>1328</v>
      </c>
      <c r="B18" s="198" t="s">
        <v>1350</v>
      </c>
      <c r="C18" s="195">
        <v>0</v>
      </c>
      <c r="D18" s="195"/>
      <c r="E18" s="195">
        <f>D18+C18</f>
        <v>0</v>
      </c>
      <c r="F18" s="165"/>
      <c r="G18" s="165" t="e">
        <f>'4. Details'!#REF!</f>
        <v>#REF!</v>
      </c>
      <c r="H18" s="165" t="e">
        <f>G18+F18</f>
        <v>#REF!</v>
      </c>
      <c r="I18" s="173"/>
      <c r="J18" s="173"/>
      <c r="K18" s="173">
        <f>J18+I18</f>
        <v>0</v>
      </c>
    </row>
    <row r="19" spans="1:11" x14ac:dyDescent="0.3">
      <c r="A19" s="197" t="s">
        <v>1329</v>
      </c>
      <c r="B19" s="156" t="s">
        <v>1351</v>
      </c>
      <c r="C19" s="195">
        <v>0</v>
      </c>
      <c r="D19" s="195"/>
      <c r="E19" s="195">
        <f t="shared" ref="E19:E26" si="3">D19+C19</f>
        <v>0</v>
      </c>
      <c r="F19" s="165"/>
      <c r="G19" s="165" t="e">
        <f>'4. Details'!#REF!</f>
        <v>#REF!</v>
      </c>
      <c r="H19" s="165" t="e">
        <f t="shared" ref="H19:H26" si="4">G19+F19</f>
        <v>#REF!</v>
      </c>
      <c r="I19" s="173"/>
      <c r="J19" s="173"/>
      <c r="K19" s="173">
        <f t="shared" ref="K19:K26" si="5">J19+I19</f>
        <v>0</v>
      </c>
    </row>
    <row r="20" spans="1:11" x14ac:dyDescent="0.3">
      <c r="A20" s="197" t="s">
        <v>1330</v>
      </c>
      <c r="B20" s="156" t="s">
        <v>1352</v>
      </c>
      <c r="C20" s="195">
        <v>0</v>
      </c>
      <c r="D20" s="195"/>
      <c r="E20" s="195">
        <f t="shared" si="3"/>
        <v>0</v>
      </c>
      <c r="F20" s="165"/>
      <c r="G20" s="165" t="e">
        <f>'4. Details'!#REF!</f>
        <v>#REF!</v>
      </c>
      <c r="H20" s="165" t="e">
        <f t="shared" si="4"/>
        <v>#REF!</v>
      </c>
      <c r="I20" s="173"/>
      <c r="J20" s="173"/>
      <c r="K20" s="173">
        <f t="shared" si="5"/>
        <v>0</v>
      </c>
    </row>
    <row r="21" spans="1:11" x14ac:dyDescent="0.3">
      <c r="A21" s="197" t="s">
        <v>1331</v>
      </c>
      <c r="B21" s="156" t="s">
        <v>1353</v>
      </c>
      <c r="C21" s="195">
        <v>0</v>
      </c>
      <c r="D21" s="195"/>
      <c r="E21" s="195">
        <f t="shared" si="3"/>
        <v>0</v>
      </c>
      <c r="F21" s="165"/>
      <c r="G21" s="165" t="e">
        <f>'4. Details'!#REF!</f>
        <v>#REF!</v>
      </c>
      <c r="H21" s="165" t="e">
        <f t="shared" si="4"/>
        <v>#REF!</v>
      </c>
      <c r="I21" s="173"/>
      <c r="J21" s="173"/>
      <c r="K21" s="173">
        <f t="shared" si="5"/>
        <v>0</v>
      </c>
    </row>
    <row r="22" spans="1:11" x14ac:dyDescent="0.3">
      <c r="A22" s="197" t="s">
        <v>1332</v>
      </c>
      <c r="B22" s="156" t="s">
        <v>1354</v>
      </c>
      <c r="C22" s="195">
        <v>0</v>
      </c>
      <c r="D22" s="195"/>
      <c r="E22" s="195">
        <f t="shared" si="3"/>
        <v>0</v>
      </c>
      <c r="F22" s="165"/>
      <c r="G22" s="165" t="e">
        <f>'4. Details'!#REF!</f>
        <v>#REF!</v>
      </c>
      <c r="H22" s="165" t="e">
        <f t="shared" si="4"/>
        <v>#REF!</v>
      </c>
      <c r="I22" s="173"/>
      <c r="J22" s="173"/>
      <c r="K22" s="173">
        <f t="shared" si="5"/>
        <v>0</v>
      </c>
    </row>
    <row r="23" spans="1:11" x14ac:dyDescent="0.3">
      <c r="A23" s="197" t="s">
        <v>1333</v>
      </c>
      <c r="B23" s="156" t="s">
        <v>1355</v>
      </c>
      <c r="C23" s="195">
        <v>0</v>
      </c>
      <c r="D23" s="195"/>
      <c r="E23" s="195">
        <f t="shared" si="3"/>
        <v>0</v>
      </c>
      <c r="F23" s="165"/>
      <c r="G23" s="165" t="e">
        <f>'4. Details'!#REF!</f>
        <v>#REF!</v>
      </c>
      <c r="H23" s="165" t="e">
        <f t="shared" si="4"/>
        <v>#REF!</v>
      </c>
      <c r="I23" s="173"/>
      <c r="J23" s="173"/>
      <c r="K23" s="173">
        <f t="shared" si="5"/>
        <v>0</v>
      </c>
    </row>
    <row r="24" spans="1:11" x14ac:dyDescent="0.3">
      <c r="A24" s="197" t="s">
        <v>1334</v>
      </c>
      <c r="B24" s="156" t="s">
        <v>1356</v>
      </c>
      <c r="C24" s="195">
        <v>0</v>
      </c>
      <c r="D24" s="195"/>
      <c r="E24" s="195">
        <f t="shared" si="3"/>
        <v>0</v>
      </c>
      <c r="F24" s="165"/>
      <c r="G24" s="165" t="e">
        <f>'4. Details'!#REF!</f>
        <v>#REF!</v>
      </c>
      <c r="H24" s="165" t="e">
        <f t="shared" si="4"/>
        <v>#REF!</v>
      </c>
      <c r="I24" s="173"/>
      <c r="J24" s="173"/>
      <c r="K24" s="173">
        <f t="shared" si="5"/>
        <v>0</v>
      </c>
    </row>
    <row r="25" spans="1:11" x14ac:dyDescent="0.3">
      <c r="A25" s="197" t="s">
        <v>1335</v>
      </c>
      <c r="B25" s="156" t="s">
        <v>1357</v>
      </c>
      <c r="C25" s="195">
        <v>0</v>
      </c>
      <c r="D25" s="195"/>
      <c r="E25" s="195">
        <f t="shared" si="3"/>
        <v>0</v>
      </c>
      <c r="F25" s="165"/>
      <c r="G25" s="165" t="e">
        <f>'4. Details'!#REF!</f>
        <v>#REF!</v>
      </c>
      <c r="H25" s="165" t="e">
        <f t="shared" si="4"/>
        <v>#REF!</v>
      </c>
      <c r="I25" s="173"/>
      <c r="J25" s="173"/>
      <c r="K25" s="173">
        <f t="shared" si="5"/>
        <v>0</v>
      </c>
    </row>
    <row r="26" spans="1:11" x14ac:dyDescent="0.3">
      <c r="A26" s="197" t="s">
        <v>1336</v>
      </c>
      <c r="B26" s="156" t="s">
        <v>1358</v>
      </c>
      <c r="C26" s="195">
        <v>0</v>
      </c>
      <c r="D26" s="195"/>
      <c r="E26" s="195">
        <f t="shared" si="3"/>
        <v>0</v>
      </c>
      <c r="F26" s="165"/>
      <c r="G26" s="165" t="e">
        <f>'4. Details'!#REF!</f>
        <v>#REF!</v>
      </c>
      <c r="H26" s="165" t="e">
        <f t="shared" si="4"/>
        <v>#REF!</v>
      </c>
      <c r="I26" s="173"/>
      <c r="J26" s="173"/>
      <c r="K26" s="173">
        <f t="shared" si="5"/>
        <v>0</v>
      </c>
    </row>
    <row r="27" spans="1:11" x14ac:dyDescent="0.3">
      <c r="A27" s="191" t="s">
        <v>416</v>
      </c>
      <c r="B27" s="191" t="s">
        <v>921</v>
      </c>
      <c r="C27" s="195">
        <v>0</v>
      </c>
      <c r="D27" s="195"/>
      <c r="E27" s="195">
        <f t="shared" si="0"/>
        <v>0</v>
      </c>
      <c r="F27" s="165">
        <v>62000000</v>
      </c>
      <c r="G27" s="165"/>
      <c r="H27" s="165">
        <f t="shared" si="1"/>
        <v>62000000</v>
      </c>
      <c r="I27" s="173">
        <v>500000000</v>
      </c>
      <c r="J27" s="173"/>
      <c r="K27" s="173">
        <f t="shared" si="2"/>
        <v>500000000</v>
      </c>
    </row>
    <row r="28" spans="1:11" x14ac:dyDescent="0.3">
      <c r="A28" s="191" t="s">
        <v>375</v>
      </c>
      <c r="B28" s="191" t="s">
        <v>819</v>
      </c>
      <c r="C28" s="195">
        <v>0</v>
      </c>
      <c r="D28" s="195"/>
      <c r="E28" s="195">
        <f t="shared" si="0"/>
        <v>0</v>
      </c>
      <c r="F28" s="165">
        <v>370000000</v>
      </c>
      <c r="G28" s="165"/>
      <c r="H28" s="165">
        <f t="shared" si="1"/>
        <v>370000000</v>
      </c>
      <c r="I28" s="173">
        <v>0</v>
      </c>
      <c r="J28" s="173"/>
      <c r="K28" s="173">
        <f t="shared" si="2"/>
        <v>0</v>
      </c>
    </row>
    <row r="29" spans="1:11" x14ac:dyDescent="0.3">
      <c r="A29" s="191" t="s">
        <v>418</v>
      </c>
      <c r="B29" s="191" t="s">
        <v>894</v>
      </c>
      <c r="C29" s="195">
        <v>16688056.550000001</v>
      </c>
      <c r="D29" s="195"/>
      <c r="E29" s="195">
        <f t="shared" si="0"/>
        <v>16688056.550000001</v>
      </c>
      <c r="F29" s="165">
        <v>45000000</v>
      </c>
      <c r="G29" s="165"/>
      <c r="H29" s="165">
        <f t="shared" si="1"/>
        <v>45000000</v>
      </c>
      <c r="I29" s="173">
        <v>70000000</v>
      </c>
      <c r="J29" s="173" t="e">
        <f>Capital!#REF!</f>
        <v>#REF!</v>
      </c>
      <c r="K29" s="173" t="e">
        <f t="shared" si="2"/>
        <v>#REF!</v>
      </c>
    </row>
    <row r="30" spans="1:11" x14ac:dyDescent="0.3">
      <c r="A30" s="191" t="s">
        <v>380</v>
      </c>
      <c r="B30" s="191" t="s">
        <v>931</v>
      </c>
      <c r="C30" s="195">
        <v>670555560</v>
      </c>
      <c r="D30" s="195"/>
      <c r="E30" s="195">
        <f t="shared" si="0"/>
        <v>670555560</v>
      </c>
      <c r="F30" s="165">
        <v>1954000000</v>
      </c>
      <c r="G30" s="165"/>
      <c r="H30" s="165">
        <f t="shared" si="1"/>
        <v>1954000000</v>
      </c>
      <c r="I30" s="173">
        <v>1670000000</v>
      </c>
      <c r="J30" s="173" t="e">
        <f>Capital!#REF!</f>
        <v>#REF!</v>
      </c>
      <c r="K30" s="173" t="e">
        <f t="shared" si="2"/>
        <v>#REF!</v>
      </c>
    </row>
    <row r="31" spans="1:11" x14ac:dyDescent="0.3">
      <c r="A31" s="191" t="s">
        <v>700</v>
      </c>
      <c r="B31" s="191" t="s">
        <v>820</v>
      </c>
      <c r="C31" s="195">
        <v>0</v>
      </c>
      <c r="D31" s="195"/>
      <c r="E31" s="195">
        <f t="shared" si="0"/>
        <v>0</v>
      </c>
      <c r="F31" s="165">
        <v>600000</v>
      </c>
      <c r="G31" s="165"/>
      <c r="H31" s="165">
        <f t="shared" si="1"/>
        <v>600000</v>
      </c>
      <c r="I31" s="173">
        <v>0</v>
      </c>
      <c r="J31" s="173"/>
      <c r="K31" s="173">
        <f t="shared" si="2"/>
        <v>0</v>
      </c>
    </row>
    <row r="32" spans="1:11" x14ac:dyDescent="0.3">
      <c r="A32" s="191" t="s">
        <v>701</v>
      </c>
      <c r="B32" s="191" t="s">
        <v>821</v>
      </c>
      <c r="C32" s="195">
        <v>0</v>
      </c>
      <c r="D32" s="195"/>
      <c r="E32" s="195">
        <f t="shared" si="0"/>
        <v>0</v>
      </c>
      <c r="F32" s="165">
        <v>300000</v>
      </c>
      <c r="G32" s="165"/>
      <c r="H32" s="165">
        <f t="shared" si="1"/>
        <v>300000</v>
      </c>
      <c r="I32" s="173">
        <v>0</v>
      </c>
      <c r="J32" s="173"/>
      <c r="K32" s="173">
        <f t="shared" si="2"/>
        <v>0</v>
      </c>
    </row>
    <row r="33" spans="1:11" x14ac:dyDescent="0.3">
      <c r="A33" s="191" t="s">
        <v>702</v>
      </c>
      <c r="B33" s="191" t="s">
        <v>822</v>
      </c>
      <c r="C33" s="195">
        <v>0</v>
      </c>
      <c r="D33" s="195"/>
      <c r="E33" s="195">
        <f t="shared" si="0"/>
        <v>0</v>
      </c>
      <c r="F33" s="165">
        <v>120000</v>
      </c>
      <c r="G33" s="165"/>
      <c r="H33" s="165">
        <f t="shared" si="1"/>
        <v>120000</v>
      </c>
      <c r="I33" s="173">
        <v>0</v>
      </c>
      <c r="J33" s="173"/>
      <c r="K33" s="173">
        <f t="shared" si="2"/>
        <v>0</v>
      </c>
    </row>
    <row r="34" spans="1:11" x14ac:dyDescent="0.3">
      <c r="A34" s="191" t="s">
        <v>703</v>
      </c>
      <c r="B34" s="191" t="s">
        <v>823</v>
      </c>
      <c r="C34" s="195">
        <v>0</v>
      </c>
      <c r="D34" s="195"/>
      <c r="E34" s="195">
        <f t="shared" si="0"/>
        <v>0</v>
      </c>
      <c r="F34" s="165">
        <v>300000</v>
      </c>
      <c r="G34" s="165"/>
      <c r="H34" s="165">
        <f t="shared" si="1"/>
        <v>300000</v>
      </c>
      <c r="I34" s="173">
        <v>0</v>
      </c>
      <c r="J34" s="173"/>
      <c r="K34" s="173">
        <f t="shared" si="2"/>
        <v>0</v>
      </c>
    </row>
    <row r="35" spans="1:11" x14ac:dyDescent="0.3">
      <c r="A35" s="191" t="s">
        <v>382</v>
      </c>
      <c r="B35" s="191" t="s">
        <v>824</v>
      </c>
      <c r="C35" s="195">
        <v>0</v>
      </c>
      <c r="D35" s="195"/>
      <c r="E35" s="195">
        <f t="shared" si="0"/>
        <v>0</v>
      </c>
      <c r="F35" s="165">
        <v>4800000</v>
      </c>
      <c r="G35" s="165"/>
      <c r="H35" s="165">
        <f t="shared" si="1"/>
        <v>4800000</v>
      </c>
      <c r="I35" s="173">
        <v>0</v>
      </c>
      <c r="J35" s="173"/>
      <c r="K35" s="173">
        <f t="shared" si="2"/>
        <v>0</v>
      </c>
    </row>
    <row r="36" spans="1:11" x14ac:dyDescent="0.3">
      <c r="A36" s="191" t="s">
        <v>383</v>
      </c>
      <c r="B36" s="191" t="s">
        <v>825</v>
      </c>
      <c r="C36" s="195">
        <v>0</v>
      </c>
      <c r="D36" s="195"/>
      <c r="E36" s="195">
        <f t="shared" si="0"/>
        <v>0</v>
      </c>
      <c r="F36" s="165">
        <v>6612000</v>
      </c>
      <c r="G36" s="165"/>
      <c r="H36" s="165">
        <f t="shared" si="1"/>
        <v>6612000</v>
      </c>
      <c r="I36" s="173">
        <v>0</v>
      </c>
      <c r="J36" s="173"/>
      <c r="K36" s="173">
        <f t="shared" si="2"/>
        <v>0</v>
      </c>
    </row>
    <row r="37" spans="1:11" x14ac:dyDescent="0.3">
      <c r="A37" s="191" t="s">
        <v>384</v>
      </c>
      <c r="B37" s="191" t="s">
        <v>826</v>
      </c>
      <c r="C37" s="195">
        <v>0</v>
      </c>
      <c r="D37" s="195"/>
      <c r="E37" s="195">
        <f t="shared" si="0"/>
        <v>0</v>
      </c>
      <c r="F37" s="165">
        <v>21600000</v>
      </c>
      <c r="G37" s="165"/>
      <c r="H37" s="165">
        <f t="shared" si="1"/>
        <v>21600000</v>
      </c>
      <c r="I37" s="173">
        <v>0</v>
      </c>
      <c r="J37" s="173"/>
      <c r="K37" s="173">
        <f t="shared" si="2"/>
        <v>0</v>
      </c>
    </row>
    <row r="38" spans="1:11" x14ac:dyDescent="0.3">
      <c r="A38" s="191" t="s">
        <v>385</v>
      </c>
      <c r="B38" s="191" t="s">
        <v>827</v>
      </c>
      <c r="C38" s="195">
        <v>0</v>
      </c>
      <c r="D38" s="195"/>
      <c r="E38" s="195">
        <f t="shared" si="0"/>
        <v>0</v>
      </c>
      <c r="F38" s="165">
        <v>2400000</v>
      </c>
      <c r="G38" s="165"/>
      <c r="H38" s="165">
        <f t="shared" si="1"/>
        <v>2400000</v>
      </c>
      <c r="I38" s="173">
        <v>0</v>
      </c>
      <c r="J38" s="173"/>
      <c r="K38" s="173">
        <f t="shared" si="2"/>
        <v>0</v>
      </c>
    </row>
    <row r="39" spans="1:11" x14ac:dyDescent="0.3">
      <c r="A39" s="191" t="s">
        <v>704</v>
      </c>
      <c r="B39" s="191" t="s">
        <v>203</v>
      </c>
      <c r="C39" s="195">
        <v>0</v>
      </c>
      <c r="D39" s="195"/>
      <c r="E39" s="195">
        <f t="shared" si="0"/>
        <v>0</v>
      </c>
      <c r="F39" s="165">
        <v>50705000</v>
      </c>
      <c r="G39" s="165"/>
      <c r="H39" s="165">
        <f t="shared" si="1"/>
        <v>50705000</v>
      </c>
      <c r="I39" s="173">
        <v>25000000</v>
      </c>
      <c r="J39" s="173"/>
      <c r="K39" s="173">
        <f t="shared" si="2"/>
        <v>25000000</v>
      </c>
    </row>
    <row r="40" spans="1:11" x14ac:dyDescent="0.3">
      <c r="A40" s="191" t="s">
        <v>705</v>
      </c>
      <c r="B40" s="191" t="s">
        <v>828</v>
      </c>
      <c r="C40" s="195">
        <v>22832780</v>
      </c>
      <c r="D40" s="195"/>
      <c r="E40" s="195">
        <f t="shared" si="0"/>
        <v>22832780</v>
      </c>
      <c r="F40" s="165">
        <v>900000</v>
      </c>
      <c r="G40" s="165"/>
      <c r="H40" s="165">
        <f t="shared" si="1"/>
        <v>900000</v>
      </c>
      <c r="I40" s="173">
        <v>5000000</v>
      </c>
      <c r="J40" s="173"/>
      <c r="K40" s="173">
        <f t="shared" si="2"/>
        <v>5000000</v>
      </c>
    </row>
    <row r="41" spans="1:11" x14ac:dyDescent="0.3">
      <c r="A41" s="191" t="s">
        <v>346</v>
      </c>
      <c r="B41" s="191" t="s">
        <v>829</v>
      </c>
      <c r="C41" s="195">
        <v>42564840</v>
      </c>
      <c r="D41" s="195"/>
      <c r="E41" s="195">
        <f t="shared" si="0"/>
        <v>42564840</v>
      </c>
      <c r="F41" s="165">
        <v>460000000</v>
      </c>
      <c r="G41" s="165"/>
      <c r="H41" s="165">
        <f t="shared" si="1"/>
        <v>460000000</v>
      </c>
      <c r="I41" s="173">
        <v>85000000</v>
      </c>
      <c r="J41" s="173"/>
      <c r="K41" s="173">
        <f t="shared" si="2"/>
        <v>85000000</v>
      </c>
    </row>
    <row r="42" spans="1:11" x14ac:dyDescent="0.3">
      <c r="A42" s="191" t="s">
        <v>709</v>
      </c>
      <c r="B42" s="191" t="s">
        <v>895</v>
      </c>
      <c r="C42" s="195">
        <v>488000000</v>
      </c>
      <c r="D42" s="195"/>
      <c r="E42" s="195">
        <f t="shared" si="0"/>
        <v>488000000</v>
      </c>
      <c r="F42" s="165">
        <v>1400000000</v>
      </c>
      <c r="G42" s="165" t="e">
        <f>'4. Details'!#REF!</f>
        <v>#REF!</v>
      </c>
      <c r="H42" s="165" t="e">
        <f t="shared" si="1"/>
        <v>#REF!</v>
      </c>
      <c r="I42" s="173">
        <v>300000000</v>
      </c>
      <c r="J42" s="173" t="e">
        <f>Capital!#REF!</f>
        <v>#REF!</v>
      </c>
      <c r="K42" s="173" t="e">
        <f t="shared" si="2"/>
        <v>#REF!</v>
      </c>
    </row>
    <row r="43" spans="1:11" x14ac:dyDescent="0.3">
      <c r="A43" s="191" t="s">
        <v>322</v>
      </c>
      <c r="B43" s="191" t="s">
        <v>896</v>
      </c>
      <c r="C43" s="195">
        <v>14479820</v>
      </c>
      <c r="D43" s="195"/>
      <c r="E43" s="195">
        <f t="shared" si="0"/>
        <v>14479820</v>
      </c>
      <c r="F43" s="165">
        <v>100000000</v>
      </c>
      <c r="G43" s="165"/>
      <c r="H43" s="165">
        <f t="shared" si="1"/>
        <v>100000000</v>
      </c>
      <c r="I43" s="173">
        <v>0</v>
      </c>
      <c r="J43" s="173"/>
      <c r="K43" s="173">
        <f t="shared" si="2"/>
        <v>0</v>
      </c>
    </row>
    <row r="44" spans="1:11" x14ac:dyDescent="0.3">
      <c r="A44" s="191" t="s">
        <v>315</v>
      </c>
      <c r="B44" s="191" t="s">
        <v>932</v>
      </c>
      <c r="C44" s="195">
        <v>110176130</v>
      </c>
      <c r="D44" s="195"/>
      <c r="E44" s="195">
        <f t="shared" si="0"/>
        <v>110176130</v>
      </c>
      <c r="F44" s="165">
        <v>47300000</v>
      </c>
      <c r="G44" s="165"/>
      <c r="H44" s="165">
        <f t="shared" si="1"/>
        <v>47300000</v>
      </c>
      <c r="I44" s="173">
        <v>500000000</v>
      </c>
      <c r="J44" s="173" t="e">
        <f>Capital!#REF!</f>
        <v>#REF!</v>
      </c>
      <c r="K44" s="173" t="e">
        <f t="shared" si="2"/>
        <v>#REF!</v>
      </c>
    </row>
    <row r="45" spans="1:11" x14ac:dyDescent="0.3">
      <c r="A45" s="191" t="s">
        <v>318</v>
      </c>
      <c r="B45" s="191" t="s">
        <v>922</v>
      </c>
      <c r="C45" s="195">
        <v>133342260</v>
      </c>
      <c r="D45" s="195"/>
      <c r="E45" s="195">
        <f t="shared" si="0"/>
        <v>133342260</v>
      </c>
      <c r="F45" s="165">
        <v>22297000</v>
      </c>
      <c r="G45" s="165"/>
      <c r="H45" s="165">
        <f t="shared" si="1"/>
        <v>22297000</v>
      </c>
      <c r="I45" s="173">
        <v>95000000</v>
      </c>
      <c r="J45" s="173"/>
      <c r="K45" s="173">
        <f t="shared" si="2"/>
        <v>95000000</v>
      </c>
    </row>
    <row r="46" spans="1:11" x14ac:dyDescent="0.3">
      <c r="A46" s="191" t="s">
        <v>317</v>
      </c>
      <c r="B46" s="191" t="s">
        <v>923</v>
      </c>
      <c r="C46" s="195">
        <v>122907840</v>
      </c>
      <c r="D46" s="195"/>
      <c r="E46" s="195">
        <f t="shared" si="0"/>
        <v>122907840</v>
      </c>
      <c r="F46" s="165">
        <v>32000000</v>
      </c>
      <c r="G46" s="165"/>
      <c r="H46" s="165">
        <f t="shared" si="1"/>
        <v>32000000</v>
      </c>
      <c r="I46" s="173">
        <v>72000000</v>
      </c>
      <c r="J46" s="173"/>
      <c r="K46" s="173">
        <f t="shared" si="2"/>
        <v>72000000</v>
      </c>
    </row>
    <row r="47" spans="1:11" x14ac:dyDescent="0.3">
      <c r="A47" s="191" t="s">
        <v>530</v>
      </c>
      <c r="B47" s="191" t="s">
        <v>830</v>
      </c>
      <c r="C47" s="195">
        <v>34772360</v>
      </c>
      <c r="D47" s="195"/>
      <c r="E47" s="195">
        <f t="shared" si="0"/>
        <v>34772360</v>
      </c>
      <c r="F47" s="165">
        <v>8000000</v>
      </c>
      <c r="G47" s="165"/>
      <c r="H47" s="165">
        <f t="shared" si="1"/>
        <v>8000000</v>
      </c>
      <c r="I47" s="173">
        <v>70000000</v>
      </c>
      <c r="J47" s="173"/>
      <c r="K47" s="173">
        <f t="shared" si="2"/>
        <v>70000000</v>
      </c>
    </row>
    <row r="48" spans="1:11" x14ac:dyDescent="0.3">
      <c r="A48" s="191" t="s">
        <v>465</v>
      </c>
      <c r="B48" s="191" t="s">
        <v>831</v>
      </c>
      <c r="C48" s="195">
        <v>56843520</v>
      </c>
      <c r="D48" s="195"/>
      <c r="E48" s="195">
        <f t="shared" si="0"/>
        <v>56843520</v>
      </c>
      <c r="F48" s="165">
        <v>7600000</v>
      </c>
      <c r="G48" s="165"/>
      <c r="H48" s="165">
        <f t="shared" si="1"/>
        <v>7600000</v>
      </c>
      <c r="I48" s="173">
        <v>22000000</v>
      </c>
      <c r="J48" s="173"/>
      <c r="K48" s="173">
        <f t="shared" si="2"/>
        <v>22000000</v>
      </c>
    </row>
    <row r="49" spans="1:11" x14ac:dyDescent="0.3">
      <c r="A49" s="191" t="s">
        <v>30</v>
      </c>
      <c r="B49" s="191" t="s">
        <v>832</v>
      </c>
      <c r="C49" s="195">
        <v>167712340</v>
      </c>
      <c r="D49" s="195"/>
      <c r="E49" s="195">
        <f t="shared" si="0"/>
        <v>167712340</v>
      </c>
      <c r="F49" s="165">
        <v>18650000</v>
      </c>
      <c r="G49" s="165"/>
      <c r="H49" s="165">
        <f t="shared" si="1"/>
        <v>18650000</v>
      </c>
      <c r="I49" s="173">
        <v>63000000</v>
      </c>
      <c r="J49" s="173" t="e">
        <f>Capital!#REF!</f>
        <v>#REF!</v>
      </c>
      <c r="K49" s="173" t="e">
        <f t="shared" si="2"/>
        <v>#REF!</v>
      </c>
    </row>
    <row r="50" spans="1:11" x14ac:dyDescent="0.3">
      <c r="A50" s="191" t="s">
        <v>390</v>
      </c>
      <c r="B50" s="191" t="s">
        <v>924</v>
      </c>
      <c r="C50" s="195">
        <v>291576160</v>
      </c>
      <c r="D50" s="195"/>
      <c r="E50" s="195">
        <f t="shared" si="0"/>
        <v>291576160</v>
      </c>
      <c r="F50" s="165">
        <v>780000000</v>
      </c>
      <c r="G50" s="165"/>
      <c r="H50" s="165">
        <f t="shared" si="1"/>
        <v>780000000</v>
      </c>
      <c r="I50" s="173">
        <v>540000000</v>
      </c>
      <c r="J50" s="173" t="e">
        <f>Capital!#REF!</f>
        <v>#REF!</v>
      </c>
      <c r="K50" s="173" t="e">
        <f t="shared" si="2"/>
        <v>#REF!</v>
      </c>
    </row>
    <row r="51" spans="1:11" x14ac:dyDescent="0.3">
      <c r="A51" s="191" t="s">
        <v>541</v>
      </c>
      <c r="B51" s="191" t="s">
        <v>925</v>
      </c>
      <c r="C51" s="195">
        <v>63564760</v>
      </c>
      <c r="D51" s="195"/>
      <c r="E51" s="195">
        <f t="shared" si="0"/>
        <v>63564760</v>
      </c>
      <c r="F51" s="165">
        <v>80000000</v>
      </c>
      <c r="G51" s="165"/>
      <c r="H51" s="165">
        <f t="shared" si="1"/>
        <v>80000000</v>
      </c>
      <c r="I51" s="173">
        <v>34000000</v>
      </c>
      <c r="J51" s="173" t="e">
        <f>Capital!#REF!</f>
        <v>#REF!</v>
      </c>
      <c r="K51" s="173" t="e">
        <f t="shared" si="2"/>
        <v>#REF!</v>
      </c>
    </row>
    <row r="52" spans="1:11" x14ac:dyDescent="0.3">
      <c r="A52" s="191" t="s">
        <v>348</v>
      </c>
      <c r="B52" s="191" t="s">
        <v>833</v>
      </c>
      <c r="C52" s="195">
        <v>85647220</v>
      </c>
      <c r="D52" s="195"/>
      <c r="E52" s="195">
        <f t="shared" si="0"/>
        <v>85647220</v>
      </c>
      <c r="F52" s="165">
        <v>27800000</v>
      </c>
      <c r="G52" s="165"/>
      <c r="H52" s="165">
        <f t="shared" si="1"/>
        <v>27800000</v>
      </c>
      <c r="I52" s="173">
        <v>30000000</v>
      </c>
      <c r="J52" s="173" t="e">
        <f>Capital!#REF!</f>
        <v>#REF!</v>
      </c>
      <c r="K52" s="173" t="e">
        <f t="shared" si="2"/>
        <v>#REF!</v>
      </c>
    </row>
    <row r="53" spans="1:11" x14ac:dyDescent="0.3">
      <c r="A53" s="191" t="s">
        <v>424</v>
      </c>
      <c r="B53" s="191" t="s">
        <v>834</v>
      </c>
      <c r="C53" s="195">
        <v>65000000</v>
      </c>
      <c r="D53" s="195"/>
      <c r="E53" s="195">
        <f t="shared" si="0"/>
        <v>65000000</v>
      </c>
      <c r="F53" s="165">
        <v>34470000</v>
      </c>
      <c r="G53" s="165" t="e">
        <f>'4. Details'!#REF!</f>
        <v>#REF!</v>
      </c>
      <c r="H53" s="165" t="e">
        <f t="shared" si="1"/>
        <v>#REF!</v>
      </c>
      <c r="I53" s="173">
        <v>20000000</v>
      </c>
      <c r="J53" s="173"/>
      <c r="K53" s="173">
        <f t="shared" si="2"/>
        <v>20000000</v>
      </c>
    </row>
    <row r="54" spans="1:11" x14ac:dyDescent="0.3">
      <c r="A54" s="191" t="s">
        <v>425</v>
      </c>
      <c r="B54" s="191" t="s">
        <v>835</v>
      </c>
      <c r="C54" s="195">
        <v>47240780</v>
      </c>
      <c r="D54" s="195"/>
      <c r="E54" s="195">
        <f t="shared" si="0"/>
        <v>47240780</v>
      </c>
      <c r="F54" s="165">
        <v>28400000</v>
      </c>
      <c r="G54" s="165"/>
      <c r="H54" s="165">
        <f t="shared" si="1"/>
        <v>28400000</v>
      </c>
      <c r="I54" s="173">
        <v>23000000</v>
      </c>
      <c r="J54" s="173"/>
      <c r="K54" s="173">
        <f t="shared" si="2"/>
        <v>23000000</v>
      </c>
    </row>
    <row r="55" spans="1:11" x14ac:dyDescent="0.3">
      <c r="A55" s="191" t="s">
        <v>432</v>
      </c>
      <c r="B55" s="191" t="s">
        <v>934</v>
      </c>
      <c r="C55" s="195">
        <v>11156490</v>
      </c>
      <c r="D55" s="195"/>
      <c r="E55" s="195">
        <f t="shared" si="0"/>
        <v>11156490</v>
      </c>
      <c r="F55" s="165">
        <v>3000000</v>
      </c>
      <c r="G55" s="165"/>
      <c r="H55" s="165">
        <f t="shared" si="1"/>
        <v>3000000</v>
      </c>
      <c r="I55" s="173">
        <v>100000000</v>
      </c>
      <c r="J55" s="173"/>
      <c r="K55" s="173">
        <f t="shared" si="2"/>
        <v>100000000</v>
      </c>
    </row>
    <row r="56" spans="1:11" x14ac:dyDescent="0.3">
      <c r="A56" s="199" t="s">
        <v>1345</v>
      </c>
      <c r="B56" s="200" t="s">
        <v>1348</v>
      </c>
      <c r="C56" s="195">
        <v>0</v>
      </c>
      <c r="D56" s="195">
        <v>11591438</v>
      </c>
      <c r="E56" s="195">
        <f>D56+C56</f>
        <v>11591438</v>
      </c>
      <c r="F56" s="165"/>
      <c r="G56" s="165" t="e">
        <f>'4. Details'!#REF!</f>
        <v>#REF!</v>
      </c>
      <c r="H56" s="165" t="e">
        <f>G56+F56</f>
        <v>#REF!</v>
      </c>
      <c r="I56" s="173"/>
      <c r="J56" s="173"/>
      <c r="K56" s="173"/>
    </row>
    <row r="57" spans="1:11" x14ac:dyDescent="0.3">
      <c r="A57" s="191" t="s">
        <v>328</v>
      </c>
      <c r="B57" s="191" t="s">
        <v>897</v>
      </c>
      <c r="C57" s="195">
        <v>117796850</v>
      </c>
      <c r="D57" s="195"/>
      <c r="E57" s="195">
        <f t="shared" si="0"/>
        <v>117796850</v>
      </c>
      <c r="F57" s="165">
        <v>176000000</v>
      </c>
      <c r="G57" s="165"/>
      <c r="H57" s="165">
        <f t="shared" si="1"/>
        <v>176000000</v>
      </c>
      <c r="I57" s="173">
        <v>180000000</v>
      </c>
      <c r="J57" s="173" t="e">
        <f>Capital!#REF!</f>
        <v>#REF!</v>
      </c>
      <c r="K57" s="173" t="e">
        <f t="shared" si="2"/>
        <v>#REF!</v>
      </c>
    </row>
    <row r="58" spans="1:11" x14ac:dyDescent="0.3">
      <c r="A58" s="191" t="s">
        <v>435</v>
      </c>
      <c r="B58" s="191" t="s">
        <v>836</v>
      </c>
      <c r="C58" s="195">
        <v>61020000</v>
      </c>
      <c r="D58" s="195"/>
      <c r="E58" s="195">
        <f t="shared" si="0"/>
        <v>61020000</v>
      </c>
      <c r="F58" s="165">
        <v>600000</v>
      </c>
      <c r="G58" s="165"/>
      <c r="H58" s="165">
        <f t="shared" si="1"/>
        <v>600000</v>
      </c>
      <c r="I58" s="173">
        <v>0</v>
      </c>
      <c r="J58" s="173"/>
      <c r="K58" s="173">
        <f t="shared" si="2"/>
        <v>0</v>
      </c>
    </row>
    <row r="59" spans="1:11" x14ac:dyDescent="0.3">
      <c r="A59" s="191" t="s">
        <v>339</v>
      </c>
      <c r="B59" s="191" t="s">
        <v>898</v>
      </c>
      <c r="C59" s="195">
        <v>1328763200</v>
      </c>
      <c r="D59" s="195"/>
      <c r="E59" s="195">
        <f t="shared" si="0"/>
        <v>1328763200</v>
      </c>
      <c r="F59" s="165">
        <v>750000000</v>
      </c>
      <c r="G59" s="165"/>
      <c r="H59" s="165">
        <f t="shared" si="1"/>
        <v>750000000</v>
      </c>
      <c r="I59" s="173">
        <v>1250000000</v>
      </c>
      <c r="J59" s="173"/>
      <c r="K59" s="173">
        <f t="shared" si="2"/>
        <v>1250000000</v>
      </c>
    </row>
    <row r="60" spans="1:11" x14ac:dyDescent="0.3">
      <c r="A60" s="191" t="s">
        <v>387</v>
      </c>
      <c r="B60" s="191" t="s">
        <v>837</v>
      </c>
      <c r="C60" s="195">
        <v>0</v>
      </c>
      <c r="D60" s="195"/>
      <c r="E60" s="195">
        <f t="shared" si="0"/>
        <v>0</v>
      </c>
      <c r="F60" s="165">
        <v>23600000</v>
      </c>
      <c r="G60" s="165"/>
      <c r="H60" s="165">
        <f t="shared" si="1"/>
        <v>23600000</v>
      </c>
      <c r="I60" s="173">
        <v>50000000</v>
      </c>
      <c r="J60" s="173"/>
      <c r="K60" s="173">
        <f t="shared" si="2"/>
        <v>50000000</v>
      </c>
    </row>
    <row r="61" spans="1:11" x14ac:dyDescent="0.3">
      <c r="A61" s="191" t="s">
        <v>438</v>
      </c>
      <c r="B61" s="191" t="s">
        <v>838</v>
      </c>
      <c r="C61" s="195">
        <v>0</v>
      </c>
      <c r="D61" s="195"/>
      <c r="E61" s="195">
        <f t="shared" si="0"/>
        <v>0</v>
      </c>
      <c r="F61" s="165">
        <v>59250000</v>
      </c>
      <c r="G61" s="165"/>
      <c r="H61" s="165">
        <f t="shared" si="1"/>
        <v>59250000</v>
      </c>
      <c r="I61" s="173">
        <v>70000000</v>
      </c>
      <c r="J61" s="173"/>
      <c r="K61" s="173">
        <f t="shared" si="2"/>
        <v>70000000</v>
      </c>
    </row>
    <row r="62" spans="1:11" x14ac:dyDescent="0.3">
      <c r="A62" s="191" t="s">
        <v>345</v>
      </c>
      <c r="B62" s="191" t="s">
        <v>936</v>
      </c>
      <c r="C62" s="195">
        <v>0</v>
      </c>
      <c r="D62" s="195"/>
      <c r="E62" s="195">
        <f t="shared" si="0"/>
        <v>0</v>
      </c>
      <c r="F62" s="165">
        <v>0</v>
      </c>
      <c r="G62" s="165"/>
      <c r="H62" s="165">
        <f t="shared" si="1"/>
        <v>0</v>
      </c>
      <c r="I62" s="173">
        <v>600000000</v>
      </c>
      <c r="J62" s="173"/>
      <c r="K62" s="173">
        <f t="shared" si="2"/>
        <v>600000000</v>
      </c>
    </row>
    <row r="63" spans="1:11" x14ac:dyDescent="0.3">
      <c r="A63" s="191" t="s">
        <v>236</v>
      </c>
      <c r="B63" s="191" t="s">
        <v>933</v>
      </c>
      <c r="C63" s="195">
        <v>298905340</v>
      </c>
      <c r="D63" s="195"/>
      <c r="E63" s="195">
        <f t="shared" si="0"/>
        <v>298905340</v>
      </c>
      <c r="F63" s="165">
        <v>12000000</v>
      </c>
      <c r="G63" s="165"/>
      <c r="H63" s="165">
        <f t="shared" si="1"/>
        <v>12000000</v>
      </c>
      <c r="I63" s="173">
        <v>180000000</v>
      </c>
      <c r="J63" s="173"/>
      <c r="K63" s="173">
        <f t="shared" si="2"/>
        <v>180000000</v>
      </c>
    </row>
    <row r="64" spans="1:11" x14ac:dyDescent="0.3">
      <c r="A64" s="191" t="s">
        <v>565</v>
      </c>
      <c r="B64" s="191" t="s">
        <v>839</v>
      </c>
      <c r="C64" s="195">
        <v>0</v>
      </c>
      <c r="D64" s="195"/>
      <c r="E64" s="195">
        <f t="shared" si="0"/>
        <v>0</v>
      </c>
      <c r="F64" s="165">
        <v>2100000</v>
      </c>
      <c r="G64" s="165"/>
      <c r="H64" s="165">
        <f t="shared" si="1"/>
        <v>2100000</v>
      </c>
      <c r="I64" s="173">
        <v>20000000</v>
      </c>
      <c r="J64" s="173"/>
      <c r="K64" s="173">
        <f t="shared" si="2"/>
        <v>20000000</v>
      </c>
    </row>
    <row r="65" spans="1:11" x14ac:dyDescent="0.3">
      <c r="A65" s="191" t="s">
        <v>566</v>
      </c>
      <c r="B65" s="191" t="s">
        <v>899</v>
      </c>
      <c r="C65" s="195">
        <v>636557250</v>
      </c>
      <c r="D65" s="195"/>
      <c r="E65" s="195">
        <f t="shared" si="0"/>
        <v>636557250</v>
      </c>
      <c r="F65" s="165">
        <v>230000000</v>
      </c>
      <c r="G65" s="165"/>
      <c r="H65" s="165">
        <f t="shared" si="1"/>
        <v>230000000</v>
      </c>
      <c r="I65" s="173">
        <v>95000000</v>
      </c>
      <c r="J65" s="173"/>
      <c r="K65" s="173">
        <f t="shared" si="2"/>
        <v>95000000</v>
      </c>
    </row>
    <row r="66" spans="1:11" x14ac:dyDescent="0.3">
      <c r="A66" s="191" t="s">
        <v>798</v>
      </c>
      <c r="B66" s="191" t="s">
        <v>840</v>
      </c>
      <c r="C66" s="195">
        <v>0</v>
      </c>
      <c r="D66" s="195"/>
      <c r="E66" s="195">
        <f t="shared" si="0"/>
        <v>0</v>
      </c>
      <c r="F66" s="165">
        <v>11298796228</v>
      </c>
      <c r="G66" s="165"/>
      <c r="H66" s="165">
        <f t="shared" si="1"/>
        <v>11298796228</v>
      </c>
      <c r="I66" s="173">
        <v>0</v>
      </c>
      <c r="J66" s="173"/>
      <c r="K66" s="173">
        <f t="shared" si="2"/>
        <v>0</v>
      </c>
    </row>
    <row r="67" spans="1:11" x14ac:dyDescent="0.3">
      <c r="A67" s="191" t="s">
        <v>797</v>
      </c>
      <c r="B67" s="191" t="s">
        <v>841</v>
      </c>
      <c r="C67" s="195">
        <v>0</v>
      </c>
      <c r="D67" s="195"/>
      <c r="E67" s="195">
        <f t="shared" si="0"/>
        <v>0</v>
      </c>
      <c r="F67" s="165">
        <v>1585000000</v>
      </c>
      <c r="G67" s="165"/>
      <c r="H67" s="165">
        <f t="shared" si="1"/>
        <v>1585000000</v>
      </c>
      <c r="I67" s="173">
        <v>0</v>
      </c>
      <c r="J67" s="173"/>
      <c r="K67" s="173">
        <f t="shared" si="2"/>
        <v>0</v>
      </c>
    </row>
    <row r="68" spans="1:11" x14ac:dyDescent="0.3">
      <c r="A68" s="191" t="s">
        <v>802</v>
      </c>
      <c r="B68" s="191" t="s">
        <v>842</v>
      </c>
      <c r="C68" s="195">
        <v>0</v>
      </c>
      <c r="D68" s="195"/>
      <c r="E68" s="195">
        <f t="shared" si="0"/>
        <v>0</v>
      </c>
      <c r="F68" s="165">
        <v>300000</v>
      </c>
      <c r="G68" s="165"/>
      <c r="H68" s="165">
        <f t="shared" si="1"/>
        <v>300000</v>
      </c>
      <c r="I68" s="173">
        <v>0</v>
      </c>
      <c r="J68" s="173"/>
      <c r="K68" s="173">
        <f t="shared" si="2"/>
        <v>0</v>
      </c>
    </row>
    <row r="69" spans="1:11" x14ac:dyDescent="0.3">
      <c r="A69" s="191" t="s">
        <v>800</v>
      </c>
      <c r="B69" s="191" t="s">
        <v>926</v>
      </c>
      <c r="C69" s="195">
        <v>0</v>
      </c>
      <c r="D69" s="195"/>
      <c r="E69" s="195">
        <f t="shared" si="0"/>
        <v>0</v>
      </c>
      <c r="F69" s="165">
        <v>300000</v>
      </c>
      <c r="G69" s="165"/>
      <c r="H69" s="165">
        <f t="shared" si="1"/>
        <v>300000</v>
      </c>
      <c r="I69" s="173">
        <v>0</v>
      </c>
      <c r="J69" s="173"/>
      <c r="K69" s="173">
        <f t="shared" si="2"/>
        <v>0</v>
      </c>
    </row>
    <row r="70" spans="1:11" x14ac:dyDescent="0.3">
      <c r="A70" s="191" t="s">
        <v>799</v>
      </c>
      <c r="B70" s="191" t="s">
        <v>928</v>
      </c>
      <c r="C70" s="195">
        <v>0</v>
      </c>
      <c r="D70" s="195"/>
      <c r="E70" s="195">
        <f t="shared" si="0"/>
        <v>0</v>
      </c>
      <c r="F70" s="165">
        <v>25820000</v>
      </c>
      <c r="G70" s="165"/>
      <c r="H70" s="165">
        <f t="shared" si="1"/>
        <v>25820000</v>
      </c>
      <c r="I70" s="173">
        <v>0</v>
      </c>
      <c r="J70" s="173"/>
      <c r="K70" s="173">
        <f t="shared" si="2"/>
        <v>0</v>
      </c>
    </row>
    <row r="71" spans="1:11" x14ac:dyDescent="0.3">
      <c r="A71" s="191" t="s">
        <v>801</v>
      </c>
      <c r="B71" s="191" t="s">
        <v>843</v>
      </c>
      <c r="C71" s="195">
        <v>0</v>
      </c>
      <c r="D71" s="195"/>
      <c r="E71" s="195">
        <f t="shared" si="0"/>
        <v>0</v>
      </c>
      <c r="F71" s="165">
        <v>300000</v>
      </c>
      <c r="G71" s="165"/>
      <c r="H71" s="165">
        <f t="shared" si="1"/>
        <v>300000</v>
      </c>
      <c r="I71" s="173">
        <v>0</v>
      </c>
      <c r="J71" s="173"/>
      <c r="K71" s="173">
        <f t="shared" si="2"/>
        <v>0</v>
      </c>
    </row>
    <row r="72" spans="1:11" x14ac:dyDescent="0.3">
      <c r="A72" s="191" t="s">
        <v>573</v>
      </c>
      <c r="B72" s="191" t="s">
        <v>927</v>
      </c>
      <c r="C72" s="195">
        <v>102113580</v>
      </c>
      <c r="D72" s="195"/>
      <c r="E72" s="195">
        <f t="shared" si="0"/>
        <v>102113580</v>
      </c>
      <c r="F72" s="165">
        <v>110000000</v>
      </c>
      <c r="G72" s="165"/>
      <c r="H72" s="165">
        <f t="shared" si="1"/>
        <v>110000000</v>
      </c>
      <c r="I72" s="173">
        <v>90000000</v>
      </c>
      <c r="J72" s="173"/>
      <c r="K72" s="173">
        <f t="shared" si="2"/>
        <v>90000000</v>
      </c>
    </row>
    <row r="73" spans="1:11" x14ac:dyDescent="0.3">
      <c r="A73" s="191" t="s">
        <v>49</v>
      </c>
      <c r="B73" s="191" t="s">
        <v>900</v>
      </c>
      <c r="C73" s="195">
        <v>125875220</v>
      </c>
      <c r="D73" s="195"/>
      <c r="E73" s="195">
        <f t="shared" si="0"/>
        <v>125875220</v>
      </c>
      <c r="F73" s="165">
        <v>53600000</v>
      </c>
      <c r="G73" s="165"/>
      <c r="H73" s="165">
        <f t="shared" si="1"/>
        <v>53600000</v>
      </c>
      <c r="I73" s="173">
        <v>4250000000</v>
      </c>
      <c r="J73" s="173"/>
      <c r="K73" s="173">
        <f t="shared" si="2"/>
        <v>4250000000</v>
      </c>
    </row>
    <row r="74" spans="1:11" x14ac:dyDescent="0.3">
      <c r="A74" s="191" t="s">
        <v>590</v>
      </c>
      <c r="B74" s="191" t="s">
        <v>937</v>
      </c>
      <c r="C74" s="195">
        <v>0</v>
      </c>
      <c r="D74" s="195"/>
      <c r="E74" s="195">
        <f t="shared" si="0"/>
        <v>0</v>
      </c>
      <c r="F74" s="165">
        <v>0</v>
      </c>
      <c r="G74" s="165"/>
      <c r="H74" s="165">
        <f t="shared" si="1"/>
        <v>0</v>
      </c>
      <c r="I74" s="173">
        <v>0</v>
      </c>
      <c r="J74" s="173"/>
      <c r="K74" s="173">
        <f t="shared" si="2"/>
        <v>0</v>
      </c>
    </row>
    <row r="75" spans="1:11" x14ac:dyDescent="0.3">
      <c r="A75" s="191" t="s">
        <v>447</v>
      </c>
      <c r="B75" s="191" t="s">
        <v>844</v>
      </c>
      <c r="C75" s="195">
        <v>19003000</v>
      </c>
      <c r="D75" s="195"/>
      <c r="E75" s="195">
        <f t="shared" si="0"/>
        <v>19003000</v>
      </c>
      <c r="F75" s="165">
        <v>6675000</v>
      </c>
      <c r="G75" s="165"/>
      <c r="H75" s="165">
        <f t="shared" si="1"/>
        <v>6675000</v>
      </c>
      <c r="I75" s="173">
        <v>29000000</v>
      </c>
      <c r="J75" s="173" t="e">
        <f>Capital!#REF!</f>
        <v>#REF!</v>
      </c>
      <c r="K75" s="173" t="e">
        <f t="shared" si="2"/>
        <v>#REF!</v>
      </c>
    </row>
    <row r="76" spans="1:11" x14ac:dyDescent="0.3">
      <c r="A76" s="191" t="s">
        <v>427</v>
      </c>
      <c r="B76" s="191" t="s">
        <v>845</v>
      </c>
      <c r="C76" s="195">
        <v>22422590</v>
      </c>
      <c r="D76" s="195"/>
      <c r="E76" s="195">
        <f t="shared" si="0"/>
        <v>22422590</v>
      </c>
      <c r="F76" s="165">
        <v>0</v>
      </c>
      <c r="G76" s="165"/>
      <c r="H76" s="165">
        <f t="shared" si="1"/>
        <v>0</v>
      </c>
      <c r="I76" s="173">
        <v>20000000</v>
      </c>
      <c r="J76" s="173"/>
      <c r="K76" s="173">
        <f t="shared" si="2"/>
        <v>20000000</v>
      </c>
    </row>
    <row r="77" spans="1:11" x14ac:dyDescent="0.3">
      <c r="A77" s="191" t="s">
        <v>57</v>
      </c>
      <c r="B77" s="191" t="s">
        <v>846</v>
      </c>
      <c r="C77" s="195">
        <v>4121110</v>
      </c>
      <c r="D77" s="195"/>
      <c r="E77" s="195">
        <f t="shared" si="0"/>
        <v>4121110</v>
      </c>
      <c r="F77" s="165">
        <v>0</v>
      </c>
      <c r="G77" s="165"/>
      <c r="H77" s="165">
        <f t="shared" si="1"/>
        <v>0</v>
      </c>
      <c r="I77" s="173">
        <v>20000000</v>
      </c>
      <c r="J77" s="173"/>
      <c r="K77" s="173">
        <f t="shared" si="2"/>
        <v>20000000</v>
      </c>
    </row>
    <row r="78" spans="1:11" ht="37.5" x14ac:dyDescent="0.3">
      <c r="A78" s="201" t="s">
        <v>1376</v>
      </c>
      <c r="B78" s="202" t="s">
        <v>1377</v>
      </c>
      <c r="C78" s="213">
        <v>0</v>
      </c>
      <c r="D78" s="212">
        <v>3129000</v>
      </c>
      <c r="E78" s="213">
        <f>D78+C78</f>
        <v>3129000</v>
      </c>
      <c r="F78" s="214"/>
      <c r="G78" s="214" t="e">
        <f>'4. Details'!#REF!</f>
        <v>#REF!</v>
      </c>
      <c r="H78" s="214" t="e">
        <f>G78+F78</f>
        <v>#REF!</v>
      </c>
      <c r="I78" s="215"/>
      <c r="J78" s="215" t="e">
        <f>Capital!#REF!</f>
        <v>#REF!</v>
      </c>
      <c r="K78" s="215" t="e">
        <f>J78+I78</f>
        <v>#REF!</v>
      </c>
    </row>
    <row r="79" spans="1:11" x14ac:dyDescent="0.3">
      <c r="A79" s="203" t="s">
        <v>1338</v>
      </c>
      <c r="B79" s="200" t="s">
        <v>1373</v>
      </c>
      <c r="C79" s="195">
        <v>0</v>
      </c>
      <c r="D79" s="195">
        <v>11591438</v>
      </c>
      <c r="E79" s="195">
        <f>D79+C79</f>
        <v>11591438</v>
      </c>
      <c r="F79" s="165"/>
      <c r="G79" s="165" t="e">
        <f>'4. Details'!#REF!</f>
        <v>#REF!</v>
      </c>
      <c r="H79" s="165" t="e">
        <f>G79+F79</f>
        <v>#REF!</v>
      </c>
      <c r="I79" s="173"/>
      <c r="J79" s="173" t="e">
        <f>Capital!#REF!</f>
        <v>#REF!</v>
      </c>
      <c r="K79" s="173" t="e">
        <f>J79+I79</f>
        <v>#REF!</v>
      </c>
    </row>
    <row r="80" spans="1:11" x14ac:dyDescent="0.3">
      <c r="A80" s="191" t="s">
        <v>252</v>
      </c>
      <c r="B80" s="191" t="s">
        <v>847</v>
      </c>
      <c r="C80" s="195">
        <v>195410900</v>
      </c>
      <c r="D80" s="195"/>
      <c r="E80" s="195">
        <f>C80+D80</f>
        <v>195410900</v>
      </c>
      <c r="F80" s="165">
        <v>358000000</v>
      </c>
      <c r="G80" s="165"/>
      <c r="H80" s="165">
        <f>F80+G80</f>
        <v>358000000</v>
      </c>
      <c r="I80" s="173">
        <v>577000000</v>
      </c>
      <c r="J80" s="173"/>
      <c r="K80" s="173">
        <f>I80+J80</f>
        <v>577000000</v>
      </c>
    </row>
    <row r="81" spans="1:11" x14ac:dyDescent="0.3">
      <c r="A81" s="191" t="s">
        <v>0</v>
      </c>
      <c r="B81" s="191" t="s">
        <v>1374</v>
      </c>
      <c r="C81" s="195">
        <v>397508010</v>
      </c>
      <c r="D81" s="195"/>
      <c r="E81" s="195">
        <f t="shared" si="0"/>
        <v>397508010</v>
      </c>
      <c r="F81" s="165">
        <v>50173000</v>
      </c>
      <c r="G81" s="165"/>
      <c r="H81" s="165">
        <f t="shared" si="1"/>
        <v>50173000</v>
      </c>
      <c r="I81" s="173">
        <v>14500000000</v>
      </c>
      <c r="J81" s="173"/>
      <c r="K81" s="173">
        <f t="shared" si="2"/>
        <v>14500000000</v>
      </c>
    </row>
    <row r="82" spans="1:11" x14ac:dyDescent="0.3">
      <c r="A82" s="191" t="s">
        <v>395</v>
      </c>
      <c r="B82" s="191" t="s">
        <v>902</v>
      </c>
      <c r="C82" s="195">
        <v>110899600</v>
      </c>
      <c r="D82" s="195"/>
      <c r="E82" s="195">
        <f t="shared" ref="E82:E143" si="6">C82+D82</f>
        <v>110899600</v>
      </c>
      <c r="F82" s="165">
        <v>104400000</v>
      </c>
      <c r="G82" s="165"/>
      <c r="H82" s="165">
        <f t="shared" ref="H82:H143" si="7">F82+G82</f>
        <v>104400000</v>
      </c>
      <c r="I82" s="173">
        <v>145000000</v>
      </c>
      <c r="J82" s="173"/>
      <c r="K82" s="173">
        <f t="shared" ref="K82:K142" si="8">I82+J82</f>
        <v>145000000</v>
      </c>
    </row>
    <row r="83" spans="1:11" x14ac:dyDescent="0.3">
      <c r="A83" s="191" t="s">
        <v>398</v>
      </c>
      <c r="B83" s="191" t="s">
        <v>848</v>
      </c>
      <c r="C83" s="195">
        <v>0</v>
      </c>
      <c r="D83" s="195"/>
      <c r="E83" s="195">
        <f t="shared" si="6"/>
        <v>0</v>
      </c>
      <c r="F83" s="165">
        <v>1500000</v>
      </c>
      <c r="G83" s="165"/>
      <c r="H83" s="165">
        <f t="shared" si="7"/>
        <v>1500000</v>
      </c>
      <c r="I83" s="173">
        <v>0</v>
      </c>
      <c r="J83" s="173"/>
      <c r="K83" s="173">
        <f t="shared" si="8"/>
        <v>0</v>
      </c>
    </row>
    <row r="84" spans="1:11" x14ac:dyDescent="0.3">
      <c r="A84" s="191" t="s">
        <v>399</v>
      </c>
      <c r="B84" s="191" t="s">
        <v>849</v>
      </c>
      <c r="C84" s="195">
        <v>0</v>
      </c>
      <c r="D84" s="195"/>
      <c r="E84" s="195">
        <f t="shared" si="6"/>
        <v>0</v>
      </c>
      <c r="F84" s="165">
        <v>1800000</v>
      </c>
      <c r="G84" s="165"/>
      <c r="H84" s="165">
        <f t="shared" si="7"/>
        <v>1800000</v>
      </c>
      <c r="I84" s="173">
        <v>0</v>
      </c>
      <c r="J84" s="173"/>
      <c r="K84" s="173">
        <f t="shared" si="8"/>
        <v>0</v>
      </c>
    </row>
    <row r="85" spans="1:11" x14ac:dyDescent="0.3">
      <c r="A85" s="191" t="s">
        <v>400</v>
      </c>
      <c r="B85" s="191" t="s">
        <v>850</v>
      </c>
      <c r="C85" s="195">
        <v>0</v>
      </c>
      <c r="D85" s="195"/>
      <c r="E85" s="195">
        <f t="shared" si="6"/>
        <v>0</v>
      </c>
      <c r="F85" s="165">
        <v>6000000</v>
      </c>
      <c r="G85" s="165"/>
      <c r="H85" s="165">
        <f t="shared" si="7"/>
        <v>6000000</v>
      </c>
      <c r="I85" s="173">
        <v>0</v>
      </c>
      <c r="J85" s="173"/>
      <c r="K85" s="173">
        <f t="shared" si="8"/>
        <v>0</v>
      </c>
    </row>
    <row r="86" spans="1:11" x14ac:dyDescent="0.3">
      <c r="A86" s="191" t="s">
        <v>402</v>
      </c>
      <c r="B86" s="191" t="s">
        <v>903</v>
      </c>
      <c r="C86" s="195">
        <v>0</v>
      </c>
      <c r="D86" s="195"/>
      <c r="E86" s="195">
        <f t="shared" si="6"/>
        <v>0</v>
      </c>
      <c r="F86" s="165">
        <v>58000000</v>
      </c>
      <c r="G86" s="165"/>
      <c r="H86" s="165">
        <f t="shared" si="7"/>
        <v>58000000</v>
      </c>
      <c r="I86" s="173">
        <v>35000000</v>
      </c>
      <c r="J86" s="173"/>
      <c r="K86" s="173">
        <f t="shared" si="8"/>
        <v>35000000</v>
      </c>
    </row>
    <row r="87" spans="1:11" x14ac:dyDescent="0.3">
      <c r="A87" s="191" t="s">
        <v>224</v>
      </c>
      <c r="B87" s="191" t="s">
        <v>851</v>
      </c>
      <c r="C87" s="195">
        <v>46643190</v>
      </c>
      <c r="D87" s="195"/>
      <c r="E87" s="195">
        <f t="shared" si="6"/>
        <v>46643190</v>
      </c>
      <c r="F87" s="165">
        <v>82040000</v>
      </c>
      <c r="G87" s="165"/>
      <c r="H87" s="165">
        <f t="shared" si="7"/>
        <v>82040000</v>
      </c>
      <c r="I87" s="173">
        <v>80000000</v>
      </c>
      <c r="J87" s="173"/>
      <c r="K87" s="173">
        <f t="shared" si="8"/>
        <v>80000000</v>
      </c>
    </row>
    <row r="88" spans="1:11" x14ac:dyDescent="0.3">
      <c r="A88" s="191" t="s">
        <v>58</v>
      </c>
      <c r="B88" s="191" t="s">
        <v>904</v>
      </c>
      <c r="C88" s="195">
        <v>71314300</v>
      </c>
      <c r="D88" s="195"/>
      <c r="E88" s="195">
        <f t="shared" si="6"/>
        <v>71314300</v>
      </c>
      <c r="F88" s="165">
        <v>30000000</v>
      </c>
      <c r="G88" s="165"/>
      <c r="H88" s="165">
        <f t="shared" si="7"/>
        <v>30000000</v>
      </c>
      <c r="I88" s="173">
        <v>700000000</v>
      </c>
      <c r="J88" s="173" t="e">
        <f>Capital!#REF!</f>
        <v>#REF!</v>
      </c>
      <c r="K88" s="173" t="e">
        <f t="shared" si="8"/>
        <v>#REF!</v>
      </c>
    </row>
    <row r="89" spans="1:11" x14ac:dyDescent="0.3">
      <c r="A89" s="191" t="s">
        <v>64</v>
      </c>
      <c r="B89" s="191" t="s">
        <v>852</v>
      </c>
      <c r="C89" s="195">
        <v>359386330</v>
      </c>
      <c r="D89" s="195"/>
      <c r="E89" s="195">
        <f t="shared" si="6"/>
        <v>359386330</v>
      </c>
      <c r="F89" s="165">
        <v>162166000</v>
      </c>
      <c r="G89" s="165"/>
      <c r="H89" s="165">
        <f t="shared" si="7"/>
        <v>162166000</v>
      </c>
      <c r="I89" s="173">
        <v>200000000</v>
      </c>
      <c r="J89" s="173"/>
      <c r="K89" s="173">
        <f t="shared" si="8"/>
        <v>200000000</v>
      </c>
    </row>
    <row r="90" spans="1:11" x14ac:dyDescent="0.3">
      <c r="A90" s="191" t="s">
        <v>69</v>
      </c>
      <c r="B90" s="191" t="s">
        <v>935</v>
      </c>
      <c r="C90" s="195">
        <v>120429750</v>
      </c>
      <c r="D90" s="195"/>
      <c r="E90" s="195">
        <f t="shared" si="6"/>
        <v>120429750</v>
      </c>
      <c r="F90" s="165">
        <v>25000000</v>
      </c>
      <c r="G90" s="165"/>
      <c r="H90" s="165">
        <f t="shared" si="7"/>
        <v>25000000</v>
      </c>
      <c r="I90" s="173">
        <v>300000000</v>
      </c>
      <c r="J90" s="173"/>
      <c r="K90" s="173">
        <f t="shared" si="8"/>
        <v>300000000</v>
      </c>
    </row>
    <row r="91" spans="1:11" x14ac:dyDescent="0.3">
      <c r="A91" s="204" t="s">
        <v>42</v>
      </c>
      <c r="B91" s="200" t="s">
        <v>1361</v>
      </c>
      <c r="C91" s="195">
        <v>0</v>
      </c>
      <c r="D91" s="195">
        <v>11591438</v>
      </c>
      <c r="E91" s="195">
        <f>D91+C91</f>
        <v>11591438</v>
      </c>
      <c r="F91" s="205"/>
      <c r="G91" s="206" t="e">
        <f>'4. Details'!#REF!</f>
        <v>#REF!</v>
      </c>
      <c r="H91" s="165" t="e">
        <f>G91+F91</f>
        <v>#REF!</v>
      </c>
      <c r="I91" s="207"/>
      <c r="J91" s="208" t="e">
        <f>Capital!#REF!</f>
        <v>#REF!</v>
      </c>
      <c r="K91" s="173" t="e">
        <f>J91+I91</f>
        <v>#REF!</v>
      </c>
    </row>
    <row r="92" spans="1:11" x14ac:dyDescent="0.3">
      <c r="A92" s="191" t="s">
        <v>599</v>
      </c>
      <c r="B92" s="191" t="s">
        <v>853</v>
      </c>
      <c r="C92" s="195">
        <v>43996550</v>
      </c>
      <c r="D92" s="195"/>
      <c r="E92" s="195">
        <f t="shared" si="6"/>
        <v>43996550</v>
      </c>
      <c r="F92" s="165">
        <v>12100000</v>
      </c>
      <c r="G92" s="165"/>
      <c r="H92" s="165">
        <f t="shared" si="7"/>
        <v>12100000</v>
      </c>
      <c r="I92" s="173">
        <v>8000000000</v>
      </c>
      <c r="J92" s="173"/>
      <c r="K92" s="173">
        <f t="shared" si="8"/>
        <v>8000000000</v>
      </c>
    </row>
    <row r="93" spans="1:11" x14ac:dyDescent="0.3">
      <c r="A93" s="191" t="s">
        <v>42</v>
      </c>
      <c r="B93" s="191" t="s">
        <v>1378</v>
      </c>
      <c r="C93" s="195">
        <v>374167860</v>
      </c>
      <c r="D93" s="195"/>
      <c r="E93" s="195">
        <f>C93+D93</f>
        <v>374167860</v>
      </c>
      <c r="F93" s="165">
        <v>15925000</v>
      </c>
      <c r="G93" s="165"/>
      <c r="H93" s="165">
        <f>F93+G93</f>
        <v>15925000</v>
      </c>
      <c r="I93" s="173">
        <v>400000000</v>
      </c>
      <c r="J93" s="173"/>
      <c r="K93" s="173">
        <f>I93+J93</f>
        <v>400000000</v>
      </c>
    </row>
    <row r="94" spans="1:11" x14ac:dyDescent="0.3">
      <c r="A94" s="191" t="s">
        <v>258</v>
      </c>
      <c r="B94" s="191" t="s">
        <v>854</v>
      </c>
      <c r="C94" s="195">
        <v>142338190</v>
      </c>
      <c r="D94" s="195"/>
      <c r="E94" s="195">
        <f t="shared" si="6"/>
        <v>142338190</v>
      </c>
      <c r="F94" s="165">
        <v>44600000</v>
      </c>
      <c r="G94" s="165"/>
      <c r="H94" s="165">
        <f t="shared" si="7"/>
        <v>44600000</v>
      </c>
      <c r="I94" s="173">
        <v>100000000</v>
      </c>
      <c r="J94" s="173" t="e">
        <f>Capital!#REF!</f>
        <v>#REF!</v>
      </c>
      <c r="K94" s="173" t="e">
        <f t="shared" si="8"/>
        <v>#REF!</v>
      </c>
    </row>
    <row r="95" spans="1:11" x14ac:dyDescent="0.3">
      <c r="A95" s="191" t="s">
        <v>264</v>
      </c>
      <c r="B95" s="191" t="s">
        <v>906</v>
      </c>
      <c r="C95" s="195">
        <v>225948000</v>
      </c>
      <c r="D95" s="195"/>
      <c r="E95" s="195">
        <f t="shared" si="6"/>
        <v>225948000</v>
      </c>
      <c r="F95" s="165">
        <v>64488000</v>
      </c>
      <c r="G95" s="165"/>
      <c r="H95" s="165">
        <f t="shared" si="7"/>
        <v>64488000</v>
      </c>
      <c r="I95" s="173">
        <v>70000000</v>
      </c>
      <c r="J95" s="173"/>
      <c r="K95" s="173">
        <f t="shared" si="8"/>
        <v>70000000</v>
      </c>
    </row>
    <row r="96" spans="1:11" x14ac:dyDescent="0.3">
      <c r="A96" s="191" t="s">
        <v>262</v>
      </c>
      <c r="B96" s="191" t="s">
        <v>907</v>
      </c>
      <c r="C96" s="195">
        <v>25000000</v>
      </c>
      <c r="D96" s="195"/>
      <c r="E96" s="195">
        <f t="shared" si="6"/>
        <v>25000000</v>
      </c>
      <c r="F96" s="165">
        <v>16700000</v>
      </c>
      <c r="G96" s="165"/>
      <c r="H96" s="165">
        <f t="shared" si="7"/>
        <v>16700000</v>
      </c>
      <c r="I96" s="173">
        <v>10000000</v>
      </c>
      <c r="J96" s="173"/>
      <c r="K96" s="173">
        <f t="shared" si="8"/>
        <v>10000000</v>
      </c>
    </row>
    <row r="97" spans="1:11" x14ac:dyDescent="0.3">
      <c r="A97" s="191" t="s">
        <v>471</v>
      </c>
      <c r="B97" s="191" t="s">
        <v>855</v>
      </c>
      <c r="C97" s="195">
        <v>0</v>
      </c>
      <c r="D97" s="195"/>
      <c r="E97" s="195">
        <f t="shared" si="6"/>
        <v>0</v>
      </c>
      <c r="F97" s="165">
        <v>1200000</v>
      </c>
      <c r="G97" s="165"/>
      <c r="H97" s="165">
        <f t="shared" si="7"/>
        <v>1200000</v>
      </c>
      <c r="I97" s="173">
        <v>0</v>
      </c>
      <c r="J97" s="173"/>
      <c r="K97" s="173">
        <f t="shared" si="8"/>
        <v>0</v>
      </c>
    </row>
    <row r="98" spans="1:11" x14ac:dyDescent="0.3">
      <c r="A98" s="191" t="s">
        <v>472</v>
      </c>
      <c r="B98" s="191" t="s">
        <v>856</v>
      </c>
      <c r="C98" s="195">
        <v>0</v>
      </c>
      <c r="D98" s="195"/>
      <c r="E98" s="195">
        <f t="shared" si="6"/>
        <v>0</v>
      </c>
      <c r="F98" s="165">
        <v>1800000</v>
      </c>
      <c r="G98" s="165"/>
      <c r="H98" s="165">
        <f t="shared" si="7"/>
        <v>1800000</v>
      </c>
      <c r="I98" s="173">
        <v>0</v>
      </c>
      <c r="J98" s="173"/>
      <c r="K98" s="173">
        <f t="shared" si="8"/>
        <v>0</v>
      </c>
    </row>
    <row r="99" spans="1:11" x14ac:dyDescent="0.3">
      <c r="A99" s="191" t="s">
        <v>473</v>
      </c>
      <c r="B99" s="191" t="s">
        <v>857</v>
      </c>
      <c r="C99" s="195">
        <v>0</v>
      </c>
      <c r="D99" s="195"/>
      <c r="E99" s="195">
        <f t="shared" si="6"/>
        <v>0</v>
      </c>
      <c r="F99" s="165">
        <v>480000</v>
      </c>
      <c r="G99" s="165"/>
      <c r="H99" s="165">
        <f t="shared" si="7"/>
        <v>480000</v>
      </c>
      <c r="I99" s="173">
        <v>0</v>
      </c>
      <c r="J99" s="173"/>
      <c r="K99" s="173">
        <f t="shared" si="8"/>
        <v>0</v>
      </c>
    </row>
    <row r="100" spans="1:11" x14ac:dyDescent="0.3">
      <c r="A100" s="191" t="s">
        <v>272</v>
      </c>
      <c r="B100" s="191" t="s">
        <v>908</v>
      </c>
      <c r="C100" s="195">
        <v>510128330</v>
      </c>
      <c r="D100" s="195"/>
      <c r="E100" s="195">
        <f t="shared" si="6"/>
        <v>510128330</v>
      </c>
      <c r="F100" s="165">
        <v>270804000</v>
      </c>
      <c r="G100" s="165"/>
      <c r="H100" s="165">
        <f t="shared" si="7"/>
        <v>270804000</v>
      </c>
      <c r="I100" s="173">
        <v>300000000</v>
      </c>
      <c r="J100" s="173"/>
      <c r="K100" s="173">
        <f t="shared" si="8"/>
        <v>300000000</v>
      </c>
    </row>
    <row r="101" spans="1:11" x14ac:dyDescent="0.3">
      <c r="A101" s="191" t="s">
        <v>273</v>
      </c>
      <c r="B101" s="191" t="s">
        <v>909</v>
      </c>
      <c r="C101" s="195">
        <v>0</v>
      </c>
      <c r="D101" s="195"/>
      <c r="E101" s="195">
        <f t="shared" si="6"/>
        <v>0</v>
      </c>
      <c r="F101" s="165">
        <v>40000000</v>
      </c>
      <c r="G101" s="165"/>
      <c r="H101" s="165">
        <f t="shared" si="7"/>
        <v>40000000</v>
      </c>
      <c r="I101" s="173">
        <v>0</v>
      </c>
      <c r="J101" s="173"/>
      <c r="K101" s="173">
        <f t="shared" si="8"/>
        <v>0</v>
      </c>
    </row>
    <row r="102" spans="1:11" x14ac:dyDescent="0.3">
      <c r="A102" s="191" t="s">
        <v>274</v>
      </c>
      <c r="B102" s="191" t="s">
        <v>858</v>
      </c>
      <c r="C102" s="195">
        <v>303127020</v>
      </c>
      <c r="D102" s="195"/>
      <c r="E102" s="195">
        <f t="shared" si="6"/>
        <v>303127020</v>
      </c>
      <c r="F102" s="165">
        <v>6000000</v>
      </c>
      <c r="G102" s="165"/>
      <c r="H102" s="165">
        <f t="shared" si="7"/>
        <v>6000000</v>
      </c>
      <c r="I102" s="173">
        <v>0</v>
      </c>
      <c r="J102" s="173"/>
      <c r="K102" s="173">
        <f t="shared" si="8"/>
        <v>0</v>
      </c>
    </row>
    <row r="103" spans="1:11" x14ac:dyDescent="0.3">
      <c r="A103" s="191" t="s">
        <v>254</v>
      </c>
      <c r="B103" s="191" t="s">
        <v>910</v>
      </c>
      <c r="C103" s="195">
        <v>139193400</v>
      </c>
      <c r="D103" s="195"/>
      <c r="E103" s="195">
        <f t="shared" si="6"/>
        <v>139193400</v>
      </c>
      <c r="F103" s="165">
        <v>281000000</v>
      </c>
      <c r="G103" s="165"/>
      <c r="H103" s="165">
        <f t="shared" si="7"/>
        <v>281000000</v>
      </c>
      <c r="I103" s="173">
        <v>300000000</v>
      </c>
      <c r="J103" s="173"/>
      <c r="K103" s="173">
        <f t="shared" si="8"/>
        <v>300000000</v>
      </c>
    </row>
    <row r="104" spans="1:11" x14ac:dyDescent="0.3">
      <c r="A104" s="191" t="s">
        <v>296</v>
      </c>
      <c r="B104" s="191" t="s">
        <v>911</v>
      </c>
      <c r="C104" s="195">
        <v>293258730</v>
      </c>
      <c r="D104" s="195"/>
      <c r="E104" s="195">
        <f t="shared" si="6"/>
        <v>293258730</v>
      </c>
      <c r="F104" s="165">
        <v>100000000</v>
      </c>
      <c r="G104" s="165"/>
      <c r="H104" s="165">
        <f t="shared" si="7"/>
        <v>100000000</v>
      </c>
      <c r="I104" s="173">
        <v>90000000</v>
      </c>
      <c r="J104" s="173" t="e">
        <f>Capital!#REF!</f>
        <v>#REF!</v>
      </c>
      <c r="K104" s="173" t="e">
        <f t="shared" si="8"/>
        <v>#REF!</v>
      </c>
    </row>
    <row r="105" spans="1:11" x14ac:dyDescent="0.3">
      <c r="A105" s="191" t="s">
        <v>300</v>
      </c>
      <c r="B105" s="191" t="s">
        <v>859</v>
      </c>
      <c r="C105" s="195">
        <v>141425150</v>
      </c>
      <c r="D105" s="195"/>
      <c r="E105" s="195">
        <f t="shared" si="6"/>
        <v>141425150</v>
      </c>
      <c r="F105" s="165">
        <v>40000500</v>
      </c>
      <c r="G105" s="165" t="e">
        <f>'4. Details'!#REF!</f>
        <v>#REF!</v>
      </c>
      <c r="H105" s="165" t="e">
        <f t="shared" si="7"/>
        <v>#REF!</v>
      </c>
      <c r="I105" s="173">
        <v>0</v>
      </c>
      <c r="J105" s="173"/>
      <c r="K105" s="173">
        <f t="shared" si="8"/>
        <v>0</v>
      </c>
    </row>
    <row r="106" spans="1:11" x14ac:dyDescent="0.3">
      <c r="A106" s="191" t="s">
        <v>301</v>
      </c>
      <c r="B106" s="191" t="s">
        <v>860</v>
      </c>
      <c r="C106" s="195">
        <v>127125000</v>
      </c>
      <c r="D106" s="195"/>
      <c r="E106" s="195">
        <f t="shared" si="6"/>
        <v>127125000</v>
      </c>
      <c r="F106" s="165">
        <v>155400000</v>
      </c>
      <c r="G106" s="165"/>
      <c r="H106" s="165">
        <f t="shared" si="7"/>
        <v>155400000</v>
      </c>
      <c r="I106" s="173">
        <v>0</v>
      </c>
      <c r="J106" s="173"/>
      <c r="K106" s="173">
        <f t="shared" si="8"/>
        <v>0</v>
      </c>
    </row>
    <row r="107" spans="1:11" x14ac:dyDescent="0.3">
      <c r="A107" s="191" t="s">
        <v>706</v>
      </c>
      <c r="B107" s="191" t="s">
        <v>299</v>
      </c>
      <c r="C107" s="195">
        <v>0</v>
      </c>
      <c r="D107" s="195"/>
      <c r="E107" s="195">
        <f t="shared" si="6"/>
        <v>0</v>
      </c>
      <c r="F107" s="165">
        <v>600000</v>
      </c>
      <c r="G107" s="165"/>
      <c r="H107" s="165">
        <f t="shared" si="7"/>
        <v>600000</v>
      </c>
      <c r="I107" s="173">
        <v>0</v>
      </c>
      <c r="J107" s="173"/>
      <c r="K107" s="173">
        <f t="shared" si="8"/>
        <v>0</v>
      </c>
    </row>
    <row r="108" spans="1:11" x14ac:dyDescent="0.3">
      <c r="A108" s="191" t="s">
        <v>291</v>
      </c>
      <c r="B108" s="191" t="s">
        <v>912</v>
      </c>
      <c r="C108" s="195">
        <v>83798540</v>
      </c>
      <c r="D108" s="195"/>
      <c r="E108" s="195">
        <f t="shared" si="6"/>
        <v>83798540</v>
      </c>
      <c r="F108" s="165">
        <v>85500000</v>
      </c>
      <c r="G108" s="165"/>
      <c r="H108" s="165">
        <f t="shared" si="7"/>
        <v>85500000</v>
      </c>
      <c r="I108" s="173">
        <v>100000000</v>
      </c>
      <c r="J108" s="173"/>
      <c r="K108" s="173">
        <f t="shared" si="8"/>
        <v>100000000</v>
      </c>
    </row>
    <row r="109" spans="1:11" x14ac:dyDescent="0.3">
      <c r="A109" s="191" t="s">
        <v>70</v>
      </c>
      <c r="B109" s="191" t="s">
        <v>913</v>
      </c>
      <c r="C109" s="195">
        <v>188729165</v>
      </c>
      <c r="D109" s="195"/>
      <c r="E109" s="195">
        <f t="shared" si="6"/>
        <v>188729165</v>
      </c>
      <c r="F109" s="165">
        <v>1563848000</v>
      </c>
      <c r="G109" s="165"/>
      <c r="H109" s="165">
        <f t="shared" si="7"/>
        <v>1563848000</v>
      </c>
      <c r="I109" s="173">
        <v>4500000000</v>
      </c>
      <c r="J109" s="173"/>
      <c r="K109" s="173">
        <f t="shared" si="8"/>
        <v>4500000000</v>
      </c>
    </row>
    <row r="110" spans="1:11" x14ac:dyDescent="0.3">
      <c r="A110" s="191" t="s">
        <v>478</v>
      </c>
      <c r="B110" s="191" t="s">
        <v>861</v>
      </c>
      <c r="C110" s="195">
        <v>0</v>
      </c>
      <c r="D110" s="195"/>
      <c r="E110" s="195">
        <f t="shared" si="6"/>
        <v>0</v>
      </c>
      <c r="F110" s="165">
        <v>300000</v>
      </c>
      <c r="G110" s="165"/>
      <c r="H110" s="165">
        <f t="shared" si="7"/>
        <v>300000</v>
      </c>
      <c r="I110" s="173">
        <v>0</v>
      </c>
      <c r="J110" s="173"/>
      <c r="K110" s="173">
        <f t="shared" si="8"/>
        <v>0</v>
      </c>
    </row>
    <row r="111" spans="1:11" x14ac:dyDescent="0.3">
      <c r="A111" s="191" t="s">
        <v>479</v>
      </c>
      <c r="B111" s="191" t="s">
        <v>862</v>
      </c>
      <c r="C111" s="195">
        <v>0</v>
      </c>
      <c r="D111" s="195"/>
      <c r="E111" s="195">
        <f t="shared" si="6"/>
        <v>0</v>
      </c>
      <c r="F111" s="165">
        <v>1200000</v>
      </c>
      <c r="G111" s="165"/>
      <c r="H111" s="165">
        <f t="shared" si="7"/>
        <v>1200000</v>
      </c>
      <c r="I111" s="173">
        <v>0</v>
      </c>
      <c r="J111" s="173"/>
      <c r="K111" s="173">
        <f t="shared" si="8"/>
        <v>0</v>
      </c>
    </row>
    <row r="112" spans="1:11" x14ac:dyDescent="0.3">
      <c r="A112" s="191" t="s">
        <v>302</v>
      </c>
      <c r="B112" s="191" t="s">
        <v>480</v>
      </c>
      <c r="C112" s="195">
        <v>1120000000</v>
      </c>
      <c r="D112" s="195"/>
      <c r="E112" s="195">
        <f t="shared" si="6"/>
        <v>1120000000</v>
      </c>
      <c r="F112" s="165">
        <v>100000000</v>
      </c>
      <c r="G112" s="165"/>
      <c r="H112" s="165">
        <f t="shared" si="7"/>
        <v>100000000</v>
      </c>
      <c r="I112" s="173">
        <v>1600000000</v>
      </c>
      <c r="J112" s="173"/>
      <c r="K112" s="173">
        <f t="shared" si="8"/>
        <v>1600000000</v>
      </c>
    </row>
    <row r="113" spans="1:11" x14ac:dyDescent="0.3">
      <c r="A113" s="191" t="s">
        <v>90</v>
      </c>
      <c r="B113" s="191" t="s">
        <v>863</v>
      </c>
      <c r="C113" s="195">
        <v>84430210</v>
      </c>
      <c r="D113" s="195"/>
      <c r="E113" s="195">
        <f t="shared" si="6"/>
        <v>84430210</v>
      </c>
      <c r="F113" s="165">
        <v>6900000</v>
      </c>
      <c r="G113" s="165"/>
      <c r="H113" s="165">
        <f t="shared" si="7"/>
        <v>6900000</v>
      </c>
      <c r="I113" s="173">
        <v>52000000</v>
      </c>
      <c r="J113" s="173"/>
      <c r="K113" s="173">
        <f t="shared" si="8"/>
        <v>52000000</v>
      </c>
    </row>
    <row r="114" spans="1:11" x14ac:dyDescent="0.3">
      <c r="A114" s="191" t="s">
        <v>78</v>
      </c>
      <c r="B114" s="191" t="s">
        <v>864</v>
      </c>
      <c r="C114" s="195">
        <v>296307470</v>
      </c>
      <c r="D114" s="195"/>
      <c r="E114" s="195">
        <f t="shared" si="6"/>
        <v>296307470</v>
      </c>
      <c r="F114" s="165">
        <v>27400000</v>
      </c>
      <c r="G114" s="165"/>
      <c r="H114" s="165">
        <f t="shared" si="7"/>
        <v>27400000</v>
      </c>
      <c r="I114" s="173">
        <v>30000000</v>
      </c>
      <c r="J114" s="173" t="e">
        <f>Capital!#REF!</f>
        <v>#REF!</v>
      </c>
      <c r="K114" s="173" t="e">
        <f t="shared" si="8"/>
        <v>#REF!</v>
      </c>
    </row>
    <row r="115" spans="1:11" x14ac:dyDescent="0.3">
      <c r="A115" s="191" t="s">
        <v>632</v>
      </c>
      <c r="B115" s="191" t="s">
        <v>865</v>
      </c>
      <c r="C115" s="195">
        <v>416425340</v>
      </c>
      <c r="D115" s="195"/>
      <c r="E115" s="195">
        <f t="shared" si="6"/>
        <v>416425340</v>
      </c>
      <c r="F115" s="165">
        <v>20000000</v>
      </c>
      <c r="G115" s="165"/>
      <c r="H115" s="165">
        <f t="shared" si="7"/>
        <v>20000000</v>
      </c>
      <c r="I115" s="173">
        <v>90000000</v>
      </c>
      <c r="J115" s="173"/>
      <c r="K115" s="173">
        <f t="shared" si="8"/>
        <v>90000000</v>
      </c>
    </row>
    <row r="116" spans="1:11" x14ac:dyDescent="0.3">
      <c r="A116" s="191" t="s">
        <v>204</v>
      </c>
      <c r="B116" s="191" t="s">
        <v>866</v>
      </c>
      <c r="C116" s="195">
        <v>2413685650</v>
      </c>
      <c r="D116" s="195"/>
      <c r="E116" s="195">
        <f t="shared" si="6"/>
        <v>2413685650</v>
      </c>
      <c r="F116" s="165">
        <v>300000000</v>
      </c>
      <c r="G116" s="165"/>
      <c r="H116" s="165">
        <f t="shared" si="7"/>
        <v>300000000</v>
      </c>
      <c r="I116" s="173">
        <v>600000000</v>
      </c>
      <c r="J116" s="173"/>
      <c r="K116" s="173">
        <f t="shared" si="8"/>
        <v>600000000</v>
      </c>
    </row>
    <row r="117" spans="1:11" x14ac:dyDescent="0.3">
      <c r="A117" s="191" t="s">
        <v>487</v>
      </c>
      <c r="B117" s="191" t="s">
        <v>867</v>
      </c>
      <c r="C117" s="195">
        <v>0</v>
      </c>
      <c r="D117" s="195"/>
      <c r="E117" s="195">
        <f t="shared" si="6"/>
        <v>0</v>
      </c>
      <c r="F117" s="165">
        <v>900000</v>
      </c>
      <c r="G117" s="165"/>
      <c r="H117" s="165">
        <f t="shared" si="7"/>
        <v>900000</v>
      </c>
      <c r="I117" s="173">
        <v>0</v>
      </c>
      <c r="J117" s="173"/>
      <c r="K117" s="173">
        <f t="shared" si="8"/>
        <v>0</v>
      </c>
    </row>
    <row r="118" spans="1:11" x14ac:dyDescent="0.3">
      <c r="A118" s="191" t="s">
        <v>88</v>
      </c>
      <c r="B118" s="191" t="s">
        <v>868</v>
      </c>
      <c r="C118" s="195">
        <v>27355040</v>
      </c>
      <c r="D118" s="195"/>
      <c r="E118" s="195">
        <f t="shared" si="6"/>
        <v>27355040</v>
      </c>
      <c r="F118" s="165">
        <v>126000000</v>
      </c>
      <c r="G118" s="165" t="e">
        <f>'4. Details'!#REF!</f>
        <v>#REF!</v>
      </c>
      <c r="H118" s="165" t="e">
        <f t="shared" si="7"/>
        <v>#REF!</v>
      </c>
      <c r="I118" s="173">
        <v>10000000</v>
      </c>
      <c r="J118" s="173"/>
      <c r="K118" s="173">
        <f t="shared" si="8"/>
        <v>10000000</v>
      </c>
    </row>
    <row r="119" spans="1:11" x14ac:dyDescent="0.3">
      <c r="A119" s="191" t="s">
        <v>101</v>
      </c>
      <c r="B119" s="191" t="s">
        <v>869</v>
      </c>
      <c r="C119" s="195">
        <v>2667365000</v>
      </c>
      <c r="D119" s="195"/>
      <c r="E119" s="195">
        <f t="shared" si="6"/>
        <v>2667365000</v>
      </c>
      <c r="F119" s="165">
        <v>235500286.07999998</v>
      </c>
      <c r="G119" s="165"/>
      <c r="H119" s="165">
        <f t="shared" si="7"/>
        <v>235500286.07999998</v>
      </c>
      <c r="I119" s="173">
        <v>100000000</v>
      </c>
      <c r="J119" s="173"/>
      <c r="K119" s="173">
        <f t="shared" si="8"/>
        <v>100000000</v>
      </c>
    </row>
    <row r="120" spans="1:11" x14ac:dyDescent="0.3">
      <c r="A120" s="191" t="s">
        <v>237</v>
      </c>
      <c r="B120" s="191" t="s">
        <v>870</v>
      </c>
      <c r="C120" s="195">
        <v>1348328430</v>
      </c>
      <c r="D120" s="195"/>
      <c r="E120" s="195">
        <f t="shared" si="6"/>
        <v>1348328430</v>
      </c>
      <c r="F120" s="165">
        <v>107800000</v>
      </c>
      <c r="G120" s="165"/>
      <c r="H120" s="165">
        <f t="shared" si="7"/>
        <v>107800000</v>
      </c>
      <c r="I120" s="173">
        <v>250000000</v>
      </c>
      <c r="J120" s="173"/>
      <c r="K120" s="173">
        <f t="shared" si="8"/>
        <v>250000000</v>
      </c>
    </row>
    <row r="121" spans="1:11" x14ac:dyDescent="0.3">
      <c r="A121" s="191" t="s">
        <v>84</v>
      </c>
      <c r="B121" s="191" t="s">
        <v>871</v>
      </c>
      <c r="C121" s="195">
        <v>24776875.32</v>
      </c>
      <c r="D121" s="195"/>
      <c r="E121" s="195">
        <f t="shared" si="6"/>
        <v>24776875.32</v>
      </c>
      <c r="F121" s="165">
        <v>14000000</v>
      </c>
      <c r="G121" s="165"/>
      <c r="H121" s="165">
        <f t="shared" si="7"/>
        <v>14000000</v>
      </c>
      <c r="I121" s="173">
        <v>602000000</v>
      </c>
      <c r="J121" s="173"/>
      <c r="K121" s="173">
        <f t="shared" si="8"/>
        <v>602000000</v>
      </c>
    </row>
    <row r="122" spans="1:11" x14ac:dyDescent="0.3">
      <c r="A122" s="191" t="s">
        <v>486</v>
      </c>
      <c r="B122" s="191" t="s">
        <v>872</v>
      </c>
      <c r="C122" s="195">
        <v>0</v>
      </c>
      <c r="D122" s="195"/>
      <c r="E122" s="195">
        <f t="shared" si="6"/>
        <v>0</v>
      </c>
      <c r="F122" s="165">
        <v>1800000</v>
      </c>
      <c r="G122" s="165"/>
      <c r="H122" s="165">
        <f t="shared" si="7"/>
        <v>1800000</v>
      </c>
      <c r="I122" s="173">
        <v>0</v>
      </c>
      <c r="J122" s="173"/>
      <c r="K122" s="173">
        <f t="shared" si="8"/>
        <v>0</v>
      </c>
    </row>
    <row r="123" spans="1:11" x14ac:dyDescent="0.3">
      <c r="A123" s="191" t="s">
        <v>187</v>
      </c>
      <c r="B123" s="191" t="s">
        <v>914</v>
      </c>
      <c r="C123" s="195">
        <v>1365368830</v>
      </c>
      <c r="D123" s="195"/>
      <c r="E123" s="195">
        <f t="shared" si="6"/>
        <v>1365368830</v>
      </c>
      <c r="F123" s="165">
        <v>40550000</v>
      </c>
      <c r="G123" s="165"/>
      <c r="H123" s="165">
        <f t="shared" si="7"/>
        <v>40550000</v>
      </c>
      <c r="I123" s="173">
        <v>160000000</v>
      </c>
      <c r="J123" s="173"/>
      <c r="K123" s="173">
        <f t="shared" si="8"/>
        <v>160000000</v>
      </c>
    </row>
    <row r="124" spans="1:11" x14ac:dyDescent="0.3">
      <c r="A124" s="191" t="s">
        <v>190</v>
      </c>
      <c r="B124" s="191" t="s">
        <v>873</v>
      </c>
      <c r="C124" s="195">
        <v>806638069.99999988</v>
      </c>
      <c r="D124" s="195"/>
      <c r="E124" s="195">
        <f t="shared" si="6"/>
        <v>806638069.99999988</v>
      </c>
      <c r="F124" s="165">
        <v>29900000</v>
      </c>
      <c r="G124" s="165"/>
      <c r="H124" s="165">
        <f t="shared" si="7"/>
        <v>29900000</v>
      </c>
      <c r="I124" s="173">
        <v>100000000</v>
      </c>
      <c r="J124" s="173" t="e">
        <f>Capital!#REF!</f>
        <v>#REF!</v>
      </c>
      <c r="K124" s="173" t="e">
        <f t="shared" si="8"/>
        <v>#REF!</v>
      </c>
    </row>
    <row r="125" spans="1:11" x14ac:dyDescent="0.3">
      <c r="A125" s="191" t="s">
        <v>192</v>
      </c>
      <c r="B125" s="191" t="s">
        <v>915</v>
      </c>
      <c r="C125" s="195">
        <v>539098140</v>
      </c>
      <c r="D125" s="195"/>
      <c r="E125" s="195">
        <f t="shared" si="6"/>
        <v>539098140</v>
      </c>
      <c r="F125" s="165">
        <v>65755000</v>
      </c>
      <c r="G125" s="165"/>
      <c r="H125" s="165">
        <f t="shared" si="7"/>
        <v>65755000</v>
      </c>
      <c r="I125" s="173">
        <v>85000000</v>
      </c>
      <c r="J125" s="173"/>
      <c r="K125" s="173">
        <f t="shared" si="8"/>
        <v>85000000</v>
      </c>
    </row>
    <row r="126" spans="1:11" x14ac:dyDescent="0.3">
      <c r="A126" s="191" t="s">
        <v>196</v>
      </c>
      <c r="B126" s="191" t="s">
        <v>916</v>
      </c>
      <c r="C126" s="195">
        <v>579587170</v>
      </c>
      <c r="D126" s="195"/>
      <c r="E126" s="195">
        <f t="shared" si="6"/>
        <v>579587170</v>
      </c>
      <c r="F126" s="165">
        <v>34000000</v>
      </c>
      <c r="G126" s="165"/>
      <c r="H126" s="165">
        <f t="shared" si="7"/>
        <v>34000000</v>
      </c>
      <c r="I126" s="173">
        <v>120000000</v>
      </c>
      <c r="J126" s="173"/>
      <c r="K126" s="173">
        <f t="shared" si="8"/>
        <v>120000000</v>
      </c>
    </row>
    <row r="127" spans="1:11" x14ac:dyDescent="0.3">
      <c r="A127" s="209" t="s">
        <v>1342</v>
      </c>
      <c r="B127" s="200" t="s">
        <v>1359</v>
      </c>
      <c r="C127" s="195">
        <v>0</v>
      </c>
      <c r="D127" s="195">
        <v>11591438</v>
      </c>
      <c r="E127" s="195">
        <f>D127+C127</f>
        <v>11591438</v>
      </c>
      <c r="F127" s="165"/>
      <c r="G127" s="165" t="e">
        <f>'4. Details'!#REF!</f>
        <v>#REF!</v>
      </c>
      <c r="H127" s="165" t="e">
        <f>G127+F127</f>
        <v>#REF!</v>
      </c>
      <c r="I127" s="173"/>
      <c r="J127" s="173" t="e">
        <f>Capital!#REF!</f>
        <v>#REF!</v>
      </c>
      <c r="K127" s="173" t="e">
        <f>J127+I127</f>
        <v>#REF!</v>
      </c>
    </row>
    <row r="128" spans="1:11" x14ac:dyDescent="0.3">
      <c r="A128" s="191" t="s">
        <v>105</v>
      </c>
      <c r="B128" s="191" t="s">
        <v>917</v>
      </c>
      <c r="C128" s="195">
        <v>1076383000</v>
      </c>
      <c r="D128" s="195"/>
      <c r="E128" s="195">
        <f t="shared" si="6"/>
        <v>1076383000</v>
      </c>
      <c r="F128" s="165">
        <v>336750000</v>
      </c>
      <c r="G128" s="165"/>
      <c r="H128" s="165">
        <f t="shared" si="7"/>
        <v>336750000</v>
      </c>
      <c r="I128" s="173">
        <v>3350000000</v>
      </c>
      <c r="J128" s="173"/>
      <c r="K128" s="173">
        <f t="shared" si="8"/>
        <v>3350000000</v>
      </c>
    </row>
    <row r="129" spans="1:11" x14ac:dyDescent="0.3">
      <c r="A129" s="191" t="s">
        <v>110</v>
      </c>
      <c r="B129" s="191" t="s">
        <v>874</v>
      </c>
      <c r="C129" s="195">
        <v>0</v>
      </c>
      <c r="D129" s="195"/>
      <c r="E129" s="195">
        <f t="shared" si="6"/>
        <v>0</v>
      </c>
      <c r="F129" s="165">
        <v>600000</v>
      </c>
      <c r="G129" s="165"/>
      <c r="H129" s="165">
        <f t="shared" si="7"/>
        <v>600000</v>
      </c>
      <c r="I129" s="173">
        <v>0</v>
      </c>
      <c r="J129" s="173"/>
      <c r="K129" s="173">
        <f t="shared" si="8"/>
        <v>0</v>
      </c>
    </row>
    <row r="130" spans="1:11" x14ac:dyDescent="0.3">
      <c r="A130" s="191" t="s">
        <v>111</v>
      </c>
      <c r="B130" s="191" t="s">
        <v>929</v>
      </c>
      <c r="C130" s="195">
        <v>0</v>
      </c>
      <c r="D130" s="195"/>
      <c r="E130" s="195">
        <f t="shared" si="6"/>
        <v>0</v>
      </c>
      <c r="F130" s="165">
        <v>600000</v>
      </c>
      <c r="G130" s="165"/>
      <c r="H130" s="165">
        <f t="shared" si="7"/>
        <v>600000</v>
      </c>
      <c r="I130" s="173">
        <v>0</v>
      </c>
      <c r="J130" s="173"/>
      <c r="K130" s="173">
        <f t="shared" si="8"/>
        <v>0</v>
      </c>
    </row>
    <row r="131" spans="1:11" x14ac:dyDescent="0.3">
      <c r="A131" s="191" t="s">
        <v>135</v>
      </c>
      <c r="B131" s="191" t="s">
        <v>875</v>
      </c>
      <c r="C131" s="195">
        <v>0</v>
      </c>
      <c r="D131" s="195"/>
      <c r="E131" s="195">
        <f t="shared" si="6"/>
        <v>0</v>
      </c>
      <c r="F131" s="165">
        <v>108200000</v>
      </c>
      <c r="G131" s="165"/>
      <c r="H131" s="165">
        <f t="shared" si="7"/>
        <v>108200000</v>
      </c>
      <c r="I131" s="173">
        <v>400000000.11000001</v>
      </c>
      <c r="J131" s="173"/>
      <c r="K131" s="173">
        <f t="shared" si="8"/>
        <v>400000000.11000001</v>
      </c>
    </row>
    <row r="132" spans="1:11" x14ac:dyDescent="0.3">
      <c r="A132" s="191" t="s">
        <v>130</v>
      </c>
      <c r="B132" s="191" t="s">
        <v>876</v>
      </c>
      <c r="C132" s="195">
        <v>4303762400</v>
      </c>
      <c r="D132" s="195"/>
      <c r="E132" s="195">
        <f t="shared" si="6"/>
        <v>4303762400</v>
      </c>
      <c r="F132" s="165">
        <v>187420000</v>
      </c>
      <c r="G132" s="165"/>
      <c r="H132" s="165">
        <f t="shared" si="7"/>
        <v>187420000</v>
      </c>
      <c r="I132" s="173">
        <v>150000000</v>
      </c>
      <c r="J132" s="173"/>
      <c r="K132" s="173">
        <f t="shared" si="8"/>
        <v>150000000</v>
      </c>
    </row>
    <row r="133" spans="1:11" x14ac:dyDescent="0.3">
      <c r="A133" s="191" t="s">
        <v>112</v>
      </c>
      <c r="B133" s="191" t="s">
        <v>877</v>
      </c>
      <c r="C133" s="195">
        <v>1150121810.97</v>
      </c>
      <c r="D133" s="195"/>
      <c r="E133" s="195">
        <f t="shared" si="6"/>
        <v>1150121810.97</v>
      </c>
      <c r="F133" s="165">
        <v>202000000</v>
      </c>
      <c r="G133" s="165"/>
      <c r="H133" s="165">
        <f t="shared" si="7"/>
        <v>202000000</v>
      </c>
      <c r="I133" s="173">
        <v>480000000</v>
      </c>
      <c r="J133" s="173"/>
      <c r="K133" s="173">
        <f t="shared" si="8"/>
        <v>480000000</v>
      </c>
    </row>
    <row r="134" spans="1:11" x14ac:dyDescent="0.3">
      <c r="A134" s="191" t="s">
        <v>132</v>
      </c>
      <c r="B134" s="191" t="s">
        <v>918</v>
      </c>
      <c r="C134" s="195">
        <v>268613800</v>
      </c>
      <c r="D134" s="195"/>
      <c r="E134" s="195">
        <f t="shared" si="6"/>
        <v>268613800</v>
      </c>
      <c r="F134" s="165">
        <v>68000000</v>
      </c>
      <c r="G134" s="165"/>
      <c r="H134" s="165">
        <f t="shared" si="7"/>
        <v>68000000</v>
      </c>
      <c r="I134" s="173">
        <v>180000000</v>
      </c>
      <c r="J134" s="173"/>
      <c r="K134" s="173">
        <f t="shared" si="8"/>
        <v>180000000</v>
      </c>
    </row>
    <row r="135" spans="1:11" x14ac:dyDescent="0.3">
      <c r="A135" s="191" t="s">
        <v>139</v>
      </c>
      <c r="B135" s="191" t="s">
        <v>919</v>
      </c>
      <c r="C135" s="195">
        <v>147126000</v>
      </c>
      <c r="D135" s="195"/>
      <c r="E135" s="195">
        <f t="shared" si="6"/>
        <v>147126000</v>
      </c>
      <c r="F135" s="165">
        <v>56540000</v>
      </c>
      <c r="G135" s="165"/>
      <c r="H135" s="165">
        <f t="shared" si="7"/>
        <v>56540000</v>
      </c>
      <c r="I135" s="173">
        <v>120000000</v>
      </c>
      <c r="J135" s="173"/>
      <c r="K135" s="173">
        <f t="shared" si="8"/>
        <v>120000000</v>
      </c>
    </row>
    <row r="136" spans="1:11" x14ac:dyDescent="0.3">
      <c r="A136" s="191" t="s">
        <v>679</v>
      </c>
      <c r="B136" s="191" t="s">
        <v>878</v>
      </c>
      <c r="C136" s="195">
        <v>0</v>
      </c>
      <c r="D136" s="195"/>
      <c r="E136" s="195">
        <f t="shared" si="6"/>
        <v>0</v>
      </c>
      <c r="F136" s="165">
        <v>1500000</v>
      </c>
      <c r="G136" s="165"/>
      <c r="H136" s="165">
        <f t="shared" si="7"/>
        <v>1500000</v>
      </c>
      <c r="I136" s="173">
        <v>0</v>
      </c>
      <c r="J136" s="173"/>
      <c r="K136" s="173">
        <f t="shared" si="8"/>
        <v>0</v>
      </c>
    </row>
    <row r="137" spans="1:11" x14ac:dyDescent="0.3">
      <c r="A137" s="191" t="s">
        <v>199</v>
      </c>
      <c r="B137" s="191" t="s">
        <v>920</v>
      </c>
      <c r="C137" s="195">
        <v>623595000</v>
      </c>
      <c r="D137" s="195"/>
      <c r="E137" s="195">
        <f t="shared" si="6"/>
        <v>623595000</v>
      </c>
      <c r="F137" s="165">
        <v>162900000</v>
      </c>
      <c r="G137" s="165"/>
      <c r="H137" s="165">
        <f t="shared" si="7"/>
        <v>162900000</v>
      </c>
      <c r="I137" s="173">
        <v>172000000</v>
      </c>
      <c r="J137" s="173" t="e">
        <f>Capital!#REF!</f>
        <v>#REF!</v>
      </c>
      <c r="K137" s="173" t="e">
        <f t="shared" si="8"/>
        <v>#REF!</v>
      </c>
    </row>
    <row r="138" spans="1:11" x14ac:dyDescent="0.3">
      <c r="A138" s="191" t="s">
        <v>143</v>
      </c>
      <c r="B138" s="191" t="s">
        <v>146</v>
      </c>
      <c r="C138" s="195">
        <v>81263950</v>
      </c>
      <c r="D138" s="195"/>
      <c r="E138" s="195">
        <f t="shared" si="6"/>
        <v>81263950</v>
      </c>
      <c r="F138" s="165">
        <v>7370000</v>
      </c>
      <c r="G138" s="165"/>
      <c r="H138" s="165">
        <f t="shared" si="7"/>
        <v>7370000</v>
      </c>
      <c r="I138" s="173">
        <v>20000000</v>
      </c>
      <c r="J138" s="173"/>
      <c r="K138" s="173">
        <f t="shared" si="8"/>
        <v>20000000</v>
      </c>
    </row>
    <row r="139" spans="1:11" x14ac:dyDescent="0.3">
      <c r="A139" s="191" t="s">
        <v>140</v>
      </c>
      <c r="B139" s="191" t="s">
        <v>879</v>
      </c>
      <c r="C139" s="195">
        <v>0</v>
      </c>
      <c r="D139" s="195"/>
      <c r="E139" s="195">
        <f t="shared" si="6"/>
        <v>0</v>
      </c>
      <c r="F139" s="165">
        <v>6200000</v>
      </c>
      <c r="G139" s="165"/>
      <c r="H139" s="165">
        <f t="shared" si="7"/>
        <v>6200000</v>
      </c>
      <c r="I139" s="173">
        <v>20000000</v>
      </c>
      <c r="J139" s="173"/>
      <c r="K139" s="173">
        <f t="shared" si="8"/>
        <v>20000000</v>
      </c>
    </row>
    <row r="140" spans="1:11" x14ac:dyDescent="0.3">
      <c r="A140" s="191" t="s">
        <v>707</v>
      </c>
      <c r="B140" s="191" t="s">
        <v>218</v>
      </c>
      <c r="C140" s="195">
        <v>330862870</v>
      </c>
      <c r="D140" s="195"/>
      <c r="E140" s="195">
        <f t="shared" si="6"/>
        <v>330862870</v>
      </c>
      <c r="F140" s="165">
        <v>80000000</v>
      </c>
      <c r="G140" s="165"/>
      <c r="H140" s="165">
        <f t="shared" si="7"/>
        <v>80000000</v>
      </c>
      <c r="I140" s="173">
        <v>100000000</v>
      </c>
      <c r="J140" s="173"/>
      <c r="K140" s="173">
        <f t="shared" si="8"/>
        <v>100000000</v>
      </c>
    </row>
    <row r="141" spans="1:11" x14ac:dyDescent="0.3">
      <c r="A141" s="191" t="s">
        <v>693</v>
      </c>
      <c r="B141" s="191" t="s">
        <v>991</v>
      </c>
      <c r="C141" s="195">
        <v>73069190</v>
      </c>
      <c r="D141" s="195"/>
      <c r="E141" s="195">
        <f t="shared" si="6"/>
        <v>73069190</v>
      </c>
      <c r="F141" s="165">
        <v>12000000</v>
      </c>
      <c r="G141" s="165"/>
      <c r="H141" s="165">
        <f t="shared" si="7"/>
        <v>12000000</v>
      </c>
      <c r="I141" s="173">
        <v>20000000</v>
      </c>
      <c r="J141" s="173"/>
      <c r="K141" s="173">
        <f t="shared" si="8"/>
        <v>20000000</v>
      </c>
    </row>
    <row r="142" spans="1:11" x14ac:dyDescent="0.3">
      <c r="A142" s="191" t="s">
        <v>769</v>
      </c>
      <c r="B142" s="191" t="s">
        <v>880</v>
      </c>
      <c r="C142" s="195">
        <v>263917150</v>
      </c>
      <c r="D142" s="195"/>
      <c r="E142" s="195">
        <f t="shared" si="6"/>
        <v>263917150</v>
      </c>
      <c r="F142" s="165">
        <v>0</v>
      </c>
      <c r="G142" s="165"/>
      <c r="H142" s="165">
        <f t="shared" si="7"/>
        <v>0</v>
      </c>
      <c r="I142" s="173">
        <v>0</v>
      </c>
      <c r="J142" s="173"/>
      <c r="K142" s="173">
        <f t="shared" si="8"/>
        <v>0</v>
      </c>
    </row>
    <row r="143" spans="1:11" x14ac:dyDescent="0.3">
      <c r="A143" s="191"/>
      <c r="B143" s="210" t="s">
        <v>26</v>
      </c>
      <c r="C143" s="211">
        <f>SUM(C4:C142)</f>
        <v>29337296067.84</v>
      </c>
      <c r="D143" s="211">
        <f>SUM(D4:D142)</f>
        <v>49494752</v>
      </c>
      <c r="E143" s="211">
        <f t="shared" si="6"/>
        <v>29386790819.84</v>
      </c>
      <c r="F143" s="166">
        <f>SUM(F4:F142)</f>
        <v>28710805014.080002</v>
      </c>
      <c r="G143" s="166" t="e">
        <f>SUM(G4:G142)</f>
        <v>#REF!</v>
      </c>
      <c r="H143" s="166" t="e">
        <f t="shared" si="7"/>
        <v>#REF!</v>
      </c>
      <c r="I143" s="174">
        <f>SUM(I4:I142)</f>
        <v>50296000000.110001</v>
      </c>
      <c r="J143" s="174" t="e">
        <f>SUM(J4:J142)</f>
        <v>#REF!</v>
      </c>
      <c r="K143" s="174" t="e">
        <f>SUM(K4:K142)</f>
        <v>#REF!</v>
      </c>
    </row>
    <row r="144" spans="1:11" x14ac:dyDescent="0.3">
      <c r="H144" s="180"/>
    </row>
  </sheetData>
  <mergeCells count="3">
    <mergeCell ref="C1:E1"/>
    <mergeCell ref="F1:H1"/>
    <mergeCell ref="I1:K1"/>
  </mergeCells>
  <printOptions gridLines="1"/>
  <pageMargins left="0.7" right="0.7" top="0.75" bottom="0.75" header="0.3" footer="0.3"/>
  <pageSetup paperSize="9" scale="57" fitToHeight="0" orientation="landscape" r:id="rId1"/>
  <headerFooter>
    <oddHeader>&amp;C&amp;"-,Bold"YOBE STATE HOUSE OF ASSEMBLYCOMMITTEE ON FINANCE AND APPRORIATIONPROPOSED AUGMENTATIONS     2020 BUDGET&amp;R&amp;"-,Bold"&amp;22ANNEX II</oddHeader>
  </headerFooter>
  <rowBreaks count="3" manualBreakCount="3">
    <brk id="41" max="10" man="1"/>
    <brk id="84" max="16383" man="1"/>
    <brk id="128"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5"/>
  <sheetViews>
    <sheetView topLeftCell="A82" workbookViewId="0">
      <selection activeCell="E107" sqref="E107"/>
    </sheetView>
  </sheetViews>
  <sheetFormatPr defaultColWidth="9.140625" defaultRowHeight="12.75" x14ac:dyDescent="0.2"/>
  <cols>
    <col min="1" max="1" width="12.42578125" style="16" customWidth="1"/>
    <col min="2" max="2" width="35.85546875" style="13" bestFit="1" customWidth="1"/>
    <col min="3" max="5" width="20" style="100" customWidth="1"/>
    <col min="6" max="6" width="20" style="17" customWidth="1"/>
    <col min="7" max="7" width="15.140625" style="13" hidden="1" customWidth="1"/>
    <col min="8" max="16384" width="9.140625" style="13"/>
  </cols>
  <sheetData>
    <row r="1" spans="1:6" x14ac:dyDescent="0.2">
      <c r="A1" s="1273" t="s">
        <v>1058</v>
      </c>
      <c r="B1" s="1273"/>
      <c r="C1" s="1273"/>
      <c r="D1" s="1273"/>
      <c r="E1" s="1273"/>
      <c r="F1" s="1273"/>
    </row>
    <row r="2" spans="1:6" ht="15" customHeight="1" x14ac:dyDescent="0.2">
      <c r="A2" s="1272" t="s">
        <v>275</v>
      </c>
      <c r="B2" s="1271" t="s">
        <v>1032</v>
      </c>
      <c r="C2" s="115" t="s">
        <v>1029</v>
      </c>
      <c r="D2" s="115" t="s">
        <v>1030</v>
      </c>
      <c r="E2" s="115" t="s">
        <v>1031</v>
      </c>
      <c r="F2" s="1270" t="s">
        <v>528</v>
      </c>
    </row>
    <row r="3" spans="1:6" s="108" customFormat="1" ht="25.5" x14ac:dyDescent="0.2">
      <c r="A3" s="1272"/>
      <c r="B3" s="1271"/>
      <c r="C3" s="116" t="s">
        <v>1021</v>
      </c>
      <c r="D3" s="116" t="s">
        <v>1021</v>
      </c>
      <c r="E3" s="116" t="s">
        <v>1021</v>
      </c>
      <c r="F3" s="1270"/>
    </row>
    <row r="4" spans="1:6" s="16" customFormat="1" x14ac:dyDescent="0.2">
      <c r="A4" s="1272"/>
      <c r="B4" s="1271"/>
      <c r="C4" s="115" t="s">
        <v>939</v>
      </c>
      <c r="D4" s="115" t="s">
        <v>939</v>
      </c>
      <c r="E4" s="115" t="s">
        <v>939</v>
      </c>
      <c r="F4" s="115" t="s">
        <v>939</v>
      </c>
    </row>
    <row r="5" spans="1:6" s="16" customFormat="1" x14ac:dyDescent="0.2">
      <c r="A5" s="103"/>
      <c r="B5" s="117" t="s">
        <v>1056</v>
      </c>
      <c r="C5" s="115"/>
      <c r="D5" s="115"/>
      <c r="E5" s="115"/>
      <c r="F5" s="115"/>
    </row>
    <row r="6" spans="1:6" x14ac:dyDescent="0.2">
      <c r="A6" s="16" t="s">
        <v>367</v>
      </c>
      <c r="B6" s="13" t="s">
        <v>818</v>
      </c>
      <c r="C6" s="100">
        <v>267747600</v>
      </c>
      <c r="D6" s="100">
        <v>2486000000</v>
      </c>
      <c r="E6" s="100">
        <v>0</v>
      </c>
      <c r="F6" s="17">
        <f>C6+D6+E6</f>
        <v>2753747600</v>
      </c>
    </row>
    <row r="7" spans="1:6" x14ac:dyDescent="0.2">
      <c r="A7" s="16" t="s">
        <v>374</v>
      </c>
      <c r="B7" s="13" t="s">
        <v>881</v>
      </c>
      <c r="C7" s="100">
        <v>0</v>
      </c>
      <c r="D7" s="100">
        <v>400000000</v>
      </c>
      <c r="E7" s="100">
        <v>0</v>
      </c>
      <c r="F7" s="17">
        <f t="shared" ref="F7:F70" si="0">C7+D7+E7</f>
        <v>400000000</v>
      </c>
    </row>
    <row r="8" spans="1:6" x14ac:dyDescent="0.2">
      <c r="A8" s="16" t="s">
        <v>416</v>
      </c>
      <c r="B8" s="13" t="s">
        <v>921</v>
      </c>
      <c r="C8" s="100">
        <v>0</v>
      </c>
      <c r="D8" s="100">
        <v>62000000</v>
      </c>
      <c r="E8" s="100">
        <v>500000000</v>
      </c>
      <c r="F8" s="17">
        <f t="shared" si="0"/>
        <v>562000000</v>
      </c>
    </row>
    <row r="9" spans="1:6" x14ac:dyDescent="0.2">
      <c r="A9" s="16" t="s">
        <v>375</v>
      </c>
      <c r="B9" s="13" t="s">
        <v>819</v>
      </c>
      <c r="C9" s="100">
        <v>0</v>
      </c>
      <c r="D9" s="100">
        <v>370000000</v>
      </c>
      <c r="E9" s="100">
        <v>0</v>
      </c>
      <c r="F9" s="17">
        <f t="shared" si="0"/>
        <v>370000000</v>
      </c>
    </row>
    <row r="10" spans="1:6" x14ac:dyDescent="0.2">
      <c r="A10" s="16" t="s">
        <v>418</v>
      </c>
      <c r="B10" s="13" t="s">
        <v>894</v>
      </c>
      <c r="C10" s="100">
        <v>16688056.550000001</v>
      </c>
      <c r="D10" s="100">
        <v>45000000</v>
      </c>
      <c r="E10" s="100">
        <v>70000000</v>
      </c>
      <c r="F10" s="17">
        <f t="shared" si="0"/>
        <v>131688056.55</v>
      </c>
    </row>
    <row r="11" spans="1:6" x14ac:dyDescent="0.2">
      <c r="A11" s="16" t="s">
        <v>380</v>
      </c>
      <c r="B11" s="13" t="s">
        <v>931</v>
      </c>
      <c r="C11" s="100">
        <v>670555560</v>
      </c>
      <c r="D11" s="100">
        <v>1990732000</v>
      </c>
      <c r="E11" s="100">
        <v>1670000000</v>
      </c>
      <c r="F11" s="17">
        <f t="shared" si="0"/>
        <v>4331287560</v>
      </c>
    </row>
    <row r="12" spans="1:6" x14ac:dyDescent="0.2">
      <c r="A12" s="16" t="s">
        <v>704</v>
      </c>
      <c r="B12" s="13" t="s">
        <v>203</v>
      </c>
      <c r="C12" s="100">
        <v>0</v>
      </c>
      <c r="D12" s="100">
        <v>50705000</v>
      </c>
      <c r="E12" s="100">
        <v>25000000</v>
      </c>
      <c r="F12" s="17">
        <f t="shared" si="0"/>
        <v>75705000</v>
      </c>
    </row>
    <row r="13" spans="1:6" x14ac:dyDescent="0.2">
      <c r="A13" s="16" t="s">
        <v>705</v>
      </c>
      <c r="B13" s="13" t="s">
        <v>828</v>
      </c>
      <c r="C13" s="100">
        <v>22832780</v>
      </c>
      <c r="D13" s="100">
        <v>900000</v>
      </c>
      <c r="E13" s="100">
        <v>5000000</v>
      </c>
      <c r="F13" s="17">
        <f t="shared" si="0"/>
        <v>28732780</v>
      </c>
    </row>
    <row r="14" spans="1:6" x14ac:dyDescent="0.2">
      <c r="A14" s="16" t="s">
        <v>346</v>
      </c>
      <c r="B14" s="13" t="s">
        <v>829</v>
      </c>
      <c r="C14" s="100">
        <v>42564840</v>
      </c>
      <c r="D14" s="100">
        <v>460000000</v>
      </c>
      <c r="E14" s="100">
        <v>85000000</v>
      </c>
      <c r="F14" s="17">
        <f t="shared" si="0"/>
        <v>587564840</v>
      </c>
    </row>
    <row r="15" spans="1:6" x14ac:dyDescent="0.2">
      <c r="A15" s="16" t="s">
        <v>709</v>
      </c>
      <c r="B15" s="13" t="s">
        <v>895</v>
      </c>
      <c r="C15" s="100">
        <v>488000000</v>
      </c>
      <c r="D15" s="100">
        <v>1400000000</v>
      </c>
      <c r="E15" s="100">
        <v>300000000</v>
      </c>
      <c r="F15" s="17">
        <f t="shared" si="0"/>
        <v>2188000000</v>
      </c>
    </row>
    <row r="16" spans="1:6" x14ac:dyDescent="0.2">
      <c r="A16" s="16" t="s">
        <v>322</v>
      </c>
      <c r="B16" s="13" t="s">
        <v>896</v>
      </c>
      <c r="C16" s="100">
        <v>14479820</v>
      </c>
      <c r="D16" s="100">
        <v>100000000</v>
      </c>
      <c r="E16" s="100">
        <v>0</v>
      </c>
      <c r="F16" s="17">
        <f t="shared" si="0"/>
        <v>114479820</v>
      </c>
    </row>
    <row r="17" spans="1:6" x14ac:dyDescent="0.2">
      <c r="A17" s="16" t="s">
        <v>315</v>
      </c>
      <c r="B17" s="13" t="s">
        <v>932</v>
      </c>
      <c r="C17" s="100">
        <v>110176130</v>
      </c>
      <c r="D17" s="100">
        <v>47300000</v>
      </c>
      <c r="E17" s="100">
        <v>500000000</v>
      </c>
      <c r="F17" s="17">
        <f t="shared" si="0"/>
        <v>657476130</v>
      </c>
    </row>
    <row r="18" spans="1:6" x14ac:dyDescent="0.2">
      <c r="A18" s="16" t="s">
        <v>318</v>
      </c>
      <c r="B18" s="13" t="s">
        <v>922</v>
      </c>
      <c r="C18" s="100">
        <v>133342260</v>
      </c>
      <c r="D18" s="100">
        <v>22297000</v>
      </c>
      <c r="E18" s="100">
        <v>95000000</v>
      </c>
      <c r="F18" s="17">
        <f t="shared" si="0"/>
        <v>250639260</v>
      </c>
    </row>
    <row r="19" spans="1:6" x14ac:dyDescent="0.2">
      <c r="A19" s="16" t="s">
        <v>317</v>
      </c>
      <c r="B19" s="13" t="s">
        <v>923</v>
      </c>
      <c r="C19" s="100">
        <v>122907840</v>
      </c>
      <c r="D19" s="100">
        <v>32000000</v>
      </c>
      <c r="E19" s="100">
        <v>72000000</v>
      </c>
      <c r="F19" s="17">
        <f t="shared" si="0"/>
        <v>226907840</v>
      </c>
    </row>
    <row r="20" spans="1:6" x14ac:dyDescent="0.2">
      <c r="A20" s="16" t="s">
        <v>530</v>
      </c>
      <c r="B20" s="13" t="s">
        <v>830</v>
      </c>
      <c r="C20" s="100">
        <v>34772360</v>
      </c>
      <c r="D20" s="100">
        <v>8000000</v>
      </c>
      <c r="E20" s="100">
        <v>70000000</v>
      </c>
      <c r="F20" s="17">
        <f t="shared" si="0"/>
        <v>112772360</v>
      </c>
    </row>
    <row r="21" spans="1:6" x14ac:dyDescent="0.2">
      <c r="A21" s="16" t="s">
        <v>465</v>
      </c>
      <c r="B21" s="13" t="s">
        <v>831</v>
      </c>
      <c r="C21" s="100">
        <v>56843520</v>
      </c>
      <c r="D21" s="100">
        <v>7600000</v>
      </c>
      <c r="E21" s="100">
        <v>22000000</v>
      </c>
      <c r="F21" s="17">
        <f t="shared" si="0"/>
        <v>86443520</v>
      </c>
    </row>
    <row r="22" spans="1:6" x14ac:dyDescent="0.2">
      <c r="A22" s="16" t="s">
        <v>30</v>
      </c>
      <c r="B22" s="13" t="s">
        <v>832</v>
      </c>
      <c r="C22" s="100">
        <v>167712340</v>
      </c>
      <c r="D22" s="100">
        <v>18650000</v>
      </c>
      <c r="E22" s="100">
        <v>63000000</v>
      </c>
      <c r="F22" s="17">
        <f t="shared" si="0"/>
        <v>249362340</v>
      </c>
    </row>
    <row r="23" spans="1:6" x14ac:dyDescent="0.2">
      <c r="A23" s="16" t="s">
        <v>390</v>
      </c>
      <c r="B23" s="13" t="s">
        <v>924</v>
      </c>
      <c r="C23" s="100">
        <v>291576160</v>
      </c>
      <c r="D23" s="100">
        <v>780000000</v>
      </c>
      <c r="E23" s="100">
        <v>540000000</v>
      </c>
      <c r="F23" s="17">
        <f t="shared" si="0"/>
        <v>1611576160</v>
      </c>
    </row>
    <row r="24" spans="1:6" x14ac:dyDescent="0.2">
      <c r="A24" s="16" t="s">
        <v>541</v>
      </c>
      <c r="B24" s="13" t="s">
        <v>925</v>
      </c>
      <c r="C24" s="100">
        <v>63564760</v>
      </c>
      <c r="D24" s="100">
        <v>80000000</v>
      </c>
      <c r="E24" s="100">
        <v>34000000</v>
      </c>
      <c r="F24" s="17">
        <f t="shared" si="0"/>
        <v>177564760</v>
      </c>
    </row>
    <row r="25" spans="1:6" x14ac:dyDescent="0.2">
      <c r="A25" s="16" t="s">
        <v>348</v>
      </c>
      <c r="B25" s="13" t="s">
        <v>833</v>
      </c>
      <c r="C25" s="100">
        <v>85647220</v>
      </c>
      <c r="D25" s="100">
        <v>27800000</v>
      </c>
      <c r="E25" s="100">
        <v>30000000</v>
      </c>
      <c r="F25" s="17">
        <f t="shared" si="0"/>
        <v>143447220</v>
      </c>
    </row>
    <row r="26" spans="1:6" x14ac:dyDescent="0.2">
      <c r="A26" s="16" t="s">
        <v>424</v>
      </c>
      <c r="B26" s="13" t="s">
        <v>834</v>
      </c>
      <c r="C26" s="100">
        <v>65000000</v>
      </c>
      <c r="D26" s="100">
        <v>34470000</v>
      </c>
      <c r="E26" s="100">
        <v>20000000</v>
      </c>
      <c r="F26" s="17">
        <f t="shared" si="0"/>
        <v>119470000</v>
      </c>
    </row>
    <row r="27" spans="1:6" x14ac:dyDescent="0.2">
      <c r="A27" s="16" t="s">
        <v>425</v>
      </c>
      <c r="B27" s="13" t="s">
        <v>835</v>
      </c>
      <c r="C27" s="100">
        <v>47240780</v>
      </c>
      <c r="D27" s="100">
        <v>28400000</v>
      </c>
      <c r="E27" s="100">
        <v>23000000</v>
      </c>
      <c r="F27" s="17">
        <f t="shared" si="0"/>
        <v>98640780</v>
      </c>
    </row>
    <row r="28" spans="1:6" x14ac:dyDescent="0.2">
      <c r="A28" s="16" t="s">
        <v>432</v>
      </c>
      <c r="B28" s="13" t="s">
        <v>934</v>
      </c>
      <c r="C28" s="100">
        <v>11156490</v>
      </c>
      <c r="D28" s="100">
        <v>3000000</v>
      </c>
      <c r="E28" s="100">
        <v>100000000</v>
      </c>
      <c r="F28" s="17">
        <f t="shared" si="0"/>
        <v>114156490</v>
      </c>
    </row>
    <row r="29" spans="1:6" x14ac:dyDescent="0.2">
      <c r="A29" s="16" t="s">
        <v>328</v>
      </c>
      <c r="B29" s="13" t="s">
        <v>897</v>
      </c>
      <c r="C29" s="100">
        <v>117796850</v>
      </c>
      <c r="D29" s="100">
        <v>176000000</v>
      </c>
      <c r="E29" s="100">
        <v>180000000</v>
      </c>
      <c r="F29" s="17">
        <f t="shared" si="0"/>
        <v>473796850</v>
      </c>
    </row>
    <row r="30" spans="1:6" x14ac:dyDescent="0.2">
      <c r="A30" s="16" t="s">
        <v>435</v>
      </c>
      <c r="B30" s="13" t="s">
        <v>836</v>
      </c>
      <c r="C30" s="100">
        <v>61020000</v>
      </c>
      <c r="D30" s="100">
        <v>600000</v>
      </c>
      <c r="E30" s="100">
        <v>0</v>
      </c>
      <c r="F30" s="17">
        <f t="shared" si="0"/>
        <v>61620000</v>
      </c>
    </row>
    <row r="31" spans="1:6" x14ac:dyDescent="0.2">
      <c r="C31" s="102">
        <f>SUM(C6:C30)</f>
        <v>2891625366.5500002</v>
      </c>
      <c r="D31" s="102">
        <f>SUM(D6:D30)</f>
        <v>8631454000</v>
      </c>
      <c r="E31" s="102">
        <f>SUM(E6:E30)</f>
        <v>4404000000</v>
      </c>
      <c r="F31" s="18">
        <f t="shared" si="0"/>
        <v>15927079366.549999</v>
      </c>
    </row>
    <row r="32" spans="1:6" x14ac:dyDescent="0.2">
      <c r="B32" s="14" t="s">
        <v>1303</v>
      </c>
    </row>
    <row r="33" spans="1:7" x14ac:dyDescent="0.2">
      <c r="A33" s="16" t="s">
        <v>339</v>
      </c>
      <c r="B33" s="13" t="s">
        <v>898</v>
      </c>
      <c r="C33" s="100">
        <v>1328763200</v>
      </c>
      <c r="D33" s="100">
        <v>750000000</v>
      </c>
      <c r="E33" s="100">
        <v>1250000000</v>
      </c>
      <c r="F33" s="17">
        <f t="shared" si="0"/>
        <v>3328763200</v>
      </c>
      <c r="G33" s="13" t="s">
        <v>1050</v>
      </c>
    </row>
    <row r="34" spans="1:7" x14ac:dyDescent="0.2">
      <c r="A34" s="16" t="s">
        <v>387</v>
      </c>
      <c r="B34" s="13" t="s">
        <v>837</v>
      </c>
      <c r="C34" s="100">
        <v>0</v>
      </c>
      <c r="D34" s="100">
        <v>23600000</v>
      </c>
      <c r="E34" s="100">
        <v>50000000</v>
      </c>
      <c r="F34" s="17">
        <f t="shared" si="0"/>
        <v>73600000</v>
      </c>
      <c r="G34" s="13" t="s">
        <v>1050</v>
      </c>
    </row>
    <row r="35" spans="1:7" x14ac:dyDescent="0.2">
      <c r="A35" s="16" t="s">
        <v>438</v>
      </c>
      <c r="B35" s="13" t="s">
        <v>838</v>
      </c>
      <c r="C35" s="100">
        <v>0</v>
      </c>
      <c r="D35" s="100">
        <v>59250000</v>
      </c>
      <c r="E35" s="100">
        <v>70000000</v>
      </c>
      <c r="F35" s="17">
        <f t="shared" si="0"/>
        <v>129250000</v>
      </c>
      <c r="G35" s="13" t="s">
        <v>1050</v>
      </c>
    </row>
    <row r="36" spans="1:7" x14ac:dyDescent="0.2">
      <c r="A36" s="16" t="s">
        <v>345</v>
      </c>
      <c r="B36" s="13" t="s">
        <v>936</v>
      </c>
      <c r="C36" s="100">
        <v>0</v>
      </c>
      <c r="D36" s="100">
        <v>0</v>
      </c>
      <c r="E36" s="100">
        <v>600000000</v>
      </c>
      <c r="F36" s="17">
        <f t="shared" si="0"/>
        <v>600000000</v>
      </c>
      <c r="G36" s="13" t="s">
        <v>1050</v>
      </c>
    </row>
    <row r="37" spans="1:7" x14ac:dyDescent="0.2">
      <c r="A37" s="16" t="s">
        <v>236</v>
      </c>
      <c r="B37" s="13" t="s">
        <v>933</v>
      </c>
      <c r="C37" s="100">
        <v>298905340</v>
      </c>
      <c r="D37" s="100">
        <v>12000000</v>
      </c>
      <c r="E37" s="100">
        <v>180000000</v>
      </c>
      <c r="F37" s="17">
        <f t="shared" si="0"/>
        <v>490905340</v>
      </c>
      <c r="G37" s="13" t="s">
        <v>1050</v>
      </c>
    </row>
    <row r="38" spans="1:7" x14ac:dyDescent="0.2">
      <c r="A38" s="16" t="s">
        <v>565</v>
      </c>
      <c r="B38" s="13" t="s">
        <v>839</v>
      </c>
      <c r="C38" s="100">
        <v>0</v>
      </c>
      <c r="D38" s="100">
        <v>2100000</v>
      </c>
      <c r="E38" s="100">
        <v>20000000</v>
      </c>
      <c r="F38" s="17">
        <f t="shared" si="0"/>
        <v>22100000</v>
      </c>
      <c r="G38" s="13" t="s">
        <v>1050</v>
      </c>
    </row>
    <row r="39" spans="1:7" x14ac:dyDescent="0.2">
      <c r="A39" s="16" t="s">
        <v>566</v>
      </c>
      <c r="B39" s="13" t="s">
        <v>899</v>
      </c>
      <c r="C39" s="100">
        <v>636557250</v>
      </c>
      <c r="D39" s="100">
        <v>256720000</v>
      </c>
      <c r="E39" s="100">
        <v>95000000</v>
      </c>
      <c r="F39" s="17">
        <f t="shared" si="0"/>
        <v>988277250</v>
      </c>
    </row>
    <row r="40" spans="1:7" x14ac:dyDescent="0.2">
      <c r="A40" s="16" t="s">
        <v>798</v>
      </c>
      <c r="B40" s="13" t="s">
        <v>840</v>
      </c>
      <c r="C40" s="100">
        <v>0</v>
      </c>
      <c r="D40" s="100">
        <v>11298796228</v>
      </c>
      <c r="E40" s="100">
        <v>0</v>
      </c>
      <c r="F40" s="17">
        <f t="shared" si="0"/>
        <v>11298796228</v>
      </c>
    </row>
    <row r="41" spans="1:7" x14ac:dyDescent="0.2">
      <c r="A41" s="16" t="s">
        <v>797</v>
      </c>
      <c r="B41" s="13" t="s">
        <v>841</v>
      </c>
      <c r="C41" s="100">
        <v>0</v>
      </c>
      <c r="D41" s="100">
        <v>1585000000</v>
      </c>
      <c r="E41" s="100">
        <v>0</v>
      </c>
      <c r="F41" s="17">
        <f t="shared" si="0"/>
        <v>1585000000</v>
      </c>
    </row>
    <row r="42" spans="1:7" x14ac:dyDescent="0.2">
      <c r="A42" s="16" t="s">
        <v>573</v>
      </c>
      <c r="B42" s="13" t="s">
        <v>927</v>
      </c>
      <c r="C42" s="100">
        <v>102113580</v>
      </c>
      <c r="D42" s="100">
        <v>110000000</v>
      </c>
      <c r="E42" s="100">
        <v>90000000</v>
      </c>
      <c r="F42" s="17">
        <f t="shared" si="0"/>
        <v>302113580</v>
      </c>
    </row>
    <row r="43" spans="1:7" x14ac:dyDescent="0.2">
      <c r="A43" s="16" t="s">
        <v>49</v>
      </c>
      <c r="B43" s="13" t="s">
        <v>900</v>
      </c>
      <c r="C43" s="100">
        <v>125875220</v>
      </c>
      <c r="D43" s="100">
        <v>53600000</v>
      </c>
      <c r="E43" s="100">
        <v>4250000000</v>
      </c>
      <c r="F43" s="17">
        <f t="shared" si="0"/>
        <v>4429475220</v>
      </c>
    </row>
    <row r="44" spans="1:7" x14ac:dyDescent="0.2">
      <c r="A44" s="16" t="s">
        <v>447</v>
      </c>
      <c r="B44" s="13" t="s">
        <v>844</v>
      </c>
      <c r="C44" s="100">
        <v>19003000</v>
      </c>
      <c r="D44" s="100">
        <v>6675000</v>
      </c>
      <c r="E44" s="100">
        <v>29000000</v>
      </c>
      <c r="F44" s="17">
        <f t="shared" si="0"/>
        <v>54678000</v>
      </c>
    </row>
    <row r="45" spans="1:7" x14ac:dyDescent="0.2">
      <c r="A45" s="16" t="s">
        <v>427</v>
      </c>
      <c r="B45" s="13" t="s">
        <v>845</v>
      </c>
      <c r="C45" s="100">
        <v>22422590</v>
      </c>
      <c r="D45" s="100">
        <v>0</v>
      </c>
      <c r="E45" s="100">
        <v>20000000</v>
      </c>
      <c r="F45" s="17">
        <f t="shared" si="0"/>
        <v>42422590</v>
      </c>
    </row>
    <row r="46" spans="1:7" x14ac:dyDescent="0.2">
      <c r="A46" s="16" t="s">
        <v>57</v>
      </c>
      <c r="B46" s="13" t="s">
        <v>846</v>
      </c>
      <c r="C46" s="100">
        <v>4121110</v>
      </c>
      <c r="D46" s="100">
        <v>0</v>
      </c>
      <c r="E46" s="100">
        <v>20000000</v>
      </c>
      <c r="F46" s="17">
        <f t="shared" si="0"/>
        <v>24121110</v>
      </c>
    </row>
    <row r="47" spans="1:7" x14ac:dyDescent="0.2">
      <c r="A47" s="16" t="s">
        <v>0</v>
      </c>
      <c r="B47" s="13" t="s">
        <v>901</v>
      </c>
      <c r="C47" s="100">
        <v>397508010</v>
      </c>
      <c r="D47" s="100">
        <v>50173000</v>
      </c>
      <c r="E47" s="100">
        <v>14500000000</v>
      </c>
      <c r="F47" s="17">
        <f t="shared" si="0"/>
        <v>14947681010</v>
      </c>
      <c r="G47" s="118" t="s">
        <v>1051</v>
      </c>
    </row>
    <row r="48" spans="1:7" x14ac:dyDescent="0.2">
      <c r="A48" s="16" t="s">
        <v>252</v>
      </c>
      <c r="B48" s="13" t="s">
        <v>847</v>
      </c>
      <c r="C48" s="100">
        <v>195410900</v>
      </c>
      <c r="D48" s="100">
        <v>358000000</v>
      </c>
      <c r="E48" s="100">
        <v>577000000</v>
      </c>
      <c r="F48" s="17">
        <f t="shared" si="0"/>
        <v>1130410900</v>
      </c>
      <c r="G48" s="118" t="s">
        <v>1051</v>
      </c>
    </row>
    <row r="49" spans="1:7" x14ac:dyDescent="0.2">
      <c r="A49" s="16" t="s">
        <v>395</v>
      </c>
      <c r="B49" s="13" t="s">
        <v>902</v>
      </c>
      <c r="C49" s="100">
        <v>110899600</v>
      </c>
      <c r="D49" s="100">
        <f>104400000+67300000</f>
        <v>171700000</v>
      </c>
      <c r="E49" s="100">
        <f>145000000+35000000</f>
        <v>180000000</v>
      </c>
      <c r="F49" s="17">
        <f t="shared" si="0"/>
        <v>462599600</v>
      </c>
    </row>
    <row r="50" spans="1:7" x14ac:dyDescent="0.2">
      <c r="A50" s="16" t="s">
        <v>224</v>
      </c>
      <c r="B50" s="13" t="s">
        <v>851</v>
      </c>
      <c r="C50" s="100">
        <v>46643190</v>
      </c>
      <c r="D50" s="100">
        <v>82040000</v>
      </c>
      <c r="E50" s="100">
        <v>80000000</v>
      </c>
      <c r="F50" s="17">
        <f t="shared" si="0"/>
        <v>208683190</v>
      </c>
    </row>
    <row r="51" spans="1:7" x14ac:dyDescent="0.2">
      <c r="A51" s="16" t="s">
        <v>58</v>
      </c>
      <c r="B51" s="13" t="s">
        <v>904</v>
      </c>
      <c r="C51" s="100">
        <v>71314300</v>
      </c>
      <c r="D51" s="100">
        <v>30000000</v>
      </c>
      <c r="E51" s="100">
        <v>700000000</v>
      </c>
      <c r="F51" s="17">
        <f t="shared" si="0"/>
        <v>801314300</v>
      </c>
      <c r="G51" s="13" t="s">
        <v>1049</v>
      </c>
    </row>
    <row r="52" spans="1:7" x14ac:dyDescent="0.2">
      <c r="A52" s="16" t="s">
        <v>64</v>
      </c>
      <c r="B52" s="13" t="s">
        <v>852</v>
      </c>
      <c r="C52" s="100">
        <v>359386330</v>
      </c>
      <c r="D52" s="100">
        <v>162166000</v>
      </c>
      <c r="E52" s="100">
        <v>200000000</v>
      </c>
      <c r="F52" s="17">
        <f t="shared" si="0"/>
        <v>721552330</v>
      </c>
      <c r="G52" s="13" t="s">
        <v>1049</v>
      </c>
    </row>
    <row r="53" spans="1:7" x14ac:dyDescent="0.2">
      <c r="A53" s="16" t="s">
        <v>69</v>
      </c>
      <c r="B53" s="13" t="s">
        <v>935</v>
      </c>
      <c r="C53" s="100">
        <v>120429750</v>
      </c>
      <c r="D53" s="100">
        <v>25000000</v>
      </c>
      <c r="E53" s="100">
        <v>300000000</v>
      </c>
      <c r="F53" s="17">
        <f t="shared" si="0"/>
        <v>445429750</v>
      </c>
      <c r="G53" s="13" t="s">
        <v>1049</v>
      </c>
    </row>
    <row r="54" spans="1:7" x14ac:dyDescent="0.2">
      <c r="A54" s="16" t="s">
        <v>42</v>
      </c>
      <c r="B54" s="13" t="s">
        <v>905</v>
      </c>
      <c r="C54" s="100">
        <v>374167860</v>
      </c>
      <c r="D54" s="100">
        <v>15925000</v>
      </c>
      <c r="E54" s="100">
        <v>400000000</v>
      </c>
      <c r="F54" s="17">
        <f t="shared" si="0"/>
        <v>790092860</v>
      </c>
      <c r="G54" s="118" t="s">
        <v>1051</v>
      </c>
    </row>
    <row r="55" spans="1:7" x14ac:dyDescent="0.2">
      <c r="A55" s="16" t="s">
        <v>599</v>
      </c>
      <c r="B55" s="13" t="s">
        <v>853</v>
      </c>
      <c r="C55" s="100">
        <v>43996550</v>
      </c>
      <c r="D55" s="100">
        <v>12100000</v>
      </c>
      <c r="E55" s="100">
        <v>8000000000</v>
      </c>
      <c r="F55" s="17">
        <f t="shared" si="0"/>
        <v>8056096550</v>
      </c>
      <c r="G55" s="118" t="s">
        <v>1051</v>
      </c>
    </row>
    <row r="56" spans="1:7" x14ac:dyDescent="0.2">
      <c r="B56" s="14" t="s">
        <v>1073</v>
      </c>
      <c r="C56" s="102">
        <f>SUM(C33:C55)</f>
        <v>4257517780</v>
      </c>
      <c r="D56" s="102">
        <f>SUM(D33:D55)</f>
        <v>15064845228</v>
      </c>
      <c r="E56" s="102">
        <f>SUM(E33:E55)</f>
        <v>31611000000</v>
      </c>
      <c r="F56" s="18">
        <f>SUM(F33:F55)</f>
        <v>50933363008</v>
      </c>
    </row>
    <row r="57" spans="1:7" x14ac:dyDescent="0.2">
      <c r="B57" s="14" t="s">
        <v>1072</v>
      </c>
      <c r="C57" s="102"/>
      <c r="D57" s="102"/>
      <c r="E57" s="102"/>
      <c r="F57" s="18"/>
    </row>
    <row r="58" spans="1:7" x14ac:dyDescent="0.2">
      <c r="A58" s="16" t="s">
        <v>258</v>
      </c>
      <c r="B58" s="13" t="s">
        <v>854</v>
      </c>
      <c r="C58" s="100">
        <v>142338190</v>
      </c>
      <c r="D58" s="100">
        <v>44600000</v>
      </c>
      <c r="E58" s="100">
        <v>100000000</v>
      </c>
      <c r="F58" s="17">
        <f t="shared" si="0"/>
        <v>286938190</v>
      </c>
    </row>
    <row r="59" spans="1:7" x14ac:dyDescent="0.2">
      <c r="A59" s="16" t="s">
        <v>264</v>
      </c>
      <c r="B59" s="13" t="s">
        <v>906</v>
      </c>
      <c r="C59" s="100">
        <v>225948000</v>
      </c>
      <c r="D59" s="100">
        <v>67968000</v>
      </c>
      <c r="E59" s="100">
        <v>70000000</v>
      </c>
      <c r="F59" s="17">
        <f t="shared" si="0"/>
        <v>363916000</v>
      </c>
    </row>
    <row r="60" spans="1:7" x14ac:dyDescent="0.2">
      <c r="A60" s="16" t="s">
        <v>262</v>
      </c>
      <c r="B60" s="13" t="s">
        <v>907</v>
      </c>
      <c r="C60" s="100">
        <v>25000000</v>
      </c>
      <c r="D60" s="100">
        <v>16700000</v>
      </c>
      <c r="E60" s="100">
        <v>10000000</v>
      </c>
      <c r="F60" s="17">
        <f t="shared" si="0"/>
        <v>51700000</v>
      </c>
    </row>
    <row r="61" spans="1:7" x14ac:dyDescent="0.2">
      <c r="A61" s="16" t="s">
        <v>272</v>
      </c>
      <c r="B61" s="13" t="s">
        <v>908</v>
      </c>
      <c r="C61" s="100">
        <v>510128330</v>
      </c>
      <c r="D61" s="100">
        <v>310804000</v>
      </c>
      <c r="E61" s="100">
        <v>300000000</v>
      </c>
      <c r="F61" s="17">
        <f t="shared" si="0"/>
        <v>1120932330</v>
      </c>
    </row>
    <row r="62" spans="1:7" x14ac:dyDescent="0.2">
      <c r="A62" s="16" t="s">
        <v>274</v>
      </c>
      <c r="B62" s="13" t="s">
        <v>858</v>
      </c>
      <c r="C62" s="100">
        <v>303127020</v>
      </c>
      <c r="D62" s="100">
        <v>6000000</v>
      </c>
      <c r="E62" s="100">
        <v>0</v>
      </c>
      <c r="F62" s="17">
        <f t="shared" si="0"/>
        <v>309127020</v>
      </c>
    </row>
    <row r="63" spans="1:7" x14ac:dyDescent="0.2">
      <c r="A63" s="16" t="s">
        <v>254</v>
      </c>
      <c r="B63" s="13" t="s">
        <v>910</v>
      </c>
      <c r="C63" s="100">
        <v>139193400</v>
      </c>
      <c r="D63" s="100">
        <v>281000000</v>
      </c>
      <c r="E63" s="100">
        <v>300000000</v>
      </c>
      <c r="F63" s="17">
        <f t="shared" si="0"/>
        <v>720193400</v>
      </c>
    </row>
    <row r="64" spans="1:7" s="14" customFormat="1" x14ac:dyDescent="0.2">
      <c r="A64" s="20"/>
      <c r="B64" s="14" t="s">
        <v>1073</v>
      </c>
      <c r="C64" s="102">
        <f>SUM(C58:C63)</f>
        <v>1345734940</v>
      </c>
      <c r="D64" s="102">
        <f>SUM(D58:D63)</f>
        <v>727072000</v>
      </c>
      <c r="E64" s="102">
        <f>SUM(E58:E63)</f>
        <v>780000000</v>
      </c>
      <c r="F64" s="18">
        <f t="shared" si="0"/>
        <v>2852806940</v>
      </c>
    </row>
    <row r="65" spans="1:7" x14ac:dyDescent="0.2">
      <c r="B65" s="14" t="s">
        <v>1074</v>
      </c>
    </row>
    <row r="66" spans="1:7" x14ac:dyDescent="0.2">
      <c r="A66" s="16" t="s">
        <v>296</v>
      </c>
      <c r="B66" s="13" t="s">
        <v>911</v>
      </c>
      <c r="C66" s="100">
        <v>293258730</v>
      </c>
      <c r="D66" s="100">
        <f>100000000+600000</f>
        <v>100600000</v>
      </c>
      <c r="E66" s="100">
        <v>90000000</v>
      </c>
      <c r="F66" s="17">
        <f t="shared" si="0"/>
        <v>483858730</v>
      </c>
    </row>
    <row r="67" spans="1:7" x14ac:dyDescent="0.2">
      <c r="A67" s="16" t="s">
        <v>300</v>
      </c>
      <c r="B67" s="13" t="s">
        <v>859</v>
      </c>
      <c r="C67" s="100">
        <v>141425150</v>
      </c>
      <c r="D67" s="100">
        <v>40000500</v>
      </c>
      <c r="E67" s="100">
        <v>0</v>
      </c>
      <c r="F67" s="17">
        <f t="shared" si="0"/>
        <v>181425650</v>
      </c>
    </row>
    <row r="68" spans="1:7" x14ac:dyDescent="0.2">
      <c r="A68" s="16" t="s">
        <v>301</v>
      </c>
      <c r="B68" s="13" t="s">
        <v>860</v>
      </c>
      <c r="C68" s="100">
        <v>127125000</v>
      </c>
      <c r="D68" s="100">
        <v>155400000</v>
      </c>
      <c r="E68" s="100">
        <v>0</v>
      </c>
      <c r="F68" s="17">
        <f t="shared" si="0"/>
        <v>282525000</v>
      </c>
    </row>
    <row r="69" spans="1:7" x14ac:dyDescent="0.2">
      <c r="A69" s="16" t="s">
        <v>291</v>
      </c>
      <c r="B69" s="13" t="s">
        <v>912</v>
      </c>
      <c r="C69" s="100">
        <v>83798540</v>
      </c>
      <c r="D69" s="100">
        <v>85500000</v>
      </c>
      <c r="E69" s="100">
        <v>100000000</v>
      </c>
      <c r="F69" s="17">
        <f t="shared" si="0"/>
        <v>269298540</v>
      </c>
    </row>
    <row r="70" spans="1:7" x14ac:dyDescent="0.2">
      <c r="A70" s="16" t="s">
        <v>70</v>
      </c>
      <c r="B70" s="13" t="s">
        <v>913</v>
      </c>
      <c r="C70" s="100">
        <v>188729165</v>
      </c>
      <c r="D70" s="100">
        <v>1568048000</v>
      </c>
      <c r="E70" s="100">
        <v>4500000000</v>
      </c>
      <c r="F70" s="17">
        <f t="shared" si="0"/>
        <v>6256777165</v>
      </c>
      <c r="G70" s="13" t="s">
        <v>1047</v>
      </c>
    </row>
    <row r="71" spans="1:7" x14ac:dyDescent="0.2">
      <c r="A71" s="16" t="s">
        <v>302</v>
      </c>
      <c r="B71" s="13" t="s">
        <v>480</v>
      </c>
      <c r="C71" s="100">
        <v>1120000000</v>
      </c>
      <c r="D71" s="100">
        <v>100000000</v>
      </c>
      <c r="E71" s="100">
        <v>1600000000</v>
      </c>
      <c r="F71" s="17">
        <f t="shared" ref="F71:F95" si="1">C71+D71+E71</f>
        <v>2820000000</v>
      </c>
      <c r="G71" s="13" t="s">
        <v>1047</v>
      </c>
    </row>
    <row r="72" spans="1:7" x14ac:dyDescent="0.2">
      <c r="A72" s="16" t="s">
        <v>90</v>
      </c>
      <c r="B72" s="13" t="s">
        <v>863</v>
      </c>
      <c r="C72" s="100">
        <v>84430210</v>
      </c>
      <c r="D72" s="100">
        <v>6900000</v>
      </c>
      <c r="E72" s="100">
        <v>52000000</v>
      </c>
      <c r="F72" s="17">
        <f t="shared" si="1"/>
        <v>143330210</v>
      </c>
      <c r="G72" s="13" t="s">
        <v>1047</v>
      </c>
    </row>
    <row r="73" spans="1:7" x14ac:dyDescent="0.2">
      <c r="A73" s="16" t="s">
        <v>78</v>
      </c>
      <c r="B73" s="13" t="s">
        <v>864</v>
      </c>
      <c r="C73" s="100">
        <v>296307470</v>
      </c>
      <c r="D73" s="100">
        <v>27400000</v>
      </c>
      <c r="E73" s="100">
        <v>30000000</v>
      </c>
      <c r="F73" s="17">
        <f t="shared" si="1"/>
        <v>353707470</v>
      </c>
      <c r="G73" s="13" t="s">
        <v>1047</v>
      </c>
    </row>
    <row r="74" spans="1:7" x14ac:dyDescent="0.2">
      <c r="A74" s="16" t="s">
        <v>632</v>
      </c>
      <c r="B74" s="13" t="s">
        <v>865</v>
      </c>
      <c r="C74" s="100">
        <v>416425340</v>
      </c>
      <c r="D74" s="100">
        <v>20000000</v>
      </c>
      <c r="E74" s="100">
        <v>90000000</v>
      </c>
      <c r="F74" s="17">
        <f t="shared" si="1"/>
        <v>526425340</v>
      </c>
      <c r="G74" s="13" t="s">
        <v>1047</v>
      </c>
    </row>
    <row r="75" spans="1:7" x14ac:dyDescent="0.2">
      <c r="A75" s="16" t="s">
        <v>204</v>
      </c>
      <c r="B75" s="13" t="s">
        <v>866</v>
      </c>
      <c r="C75" s="100">
        <v>2413685650</v>
      </c>
      <c r="D75" s="100">
        <v>300000000</v>
      </c>
      <c r="E75" s="100">
        <v>600000000</v>
      </c>
      <c r="F75" s="17">
        <f t="shared" si="1"/>
        <v>3313685650</v>
      </c>
      <c r="G75" s="13" t="s">
        <v>1047</v>
      </c>
    </row>
    <row r="76" spans="1:7" x14ac:dyDescent="0.2">
      <c r="A76" s="16" t="s">
        <v>88</v>
      </c>
      <c r="B76" s="13" t="s">
        <v>868</v>
      </c>
      <c r="C76" s="100">
        <v>27355040</v>
      </c>
      <c r="D76" s="100">
        <v>126000000</v>
      </c>
      <c r="E76" s="100">
        <v>10000000</v>
      </c>
      <c r="F76" s="17">
        <f t="shared" si="1"/>
        <v>163355040</v>
      </c>
      <c r="G76" s="13" t="s">
        <v>1047</v>
      </c>
    </row>
    <row r="77" spans="1:7" x14ac:dyDescent="0.2">
      <c r="A77" s="16" t="s">
        <v>101</v>
      </c>
      <c r="B77" s="13" t="s">
        <v>869</v>
      </c>
      <c r="C77" s="100">
        <v>2667365000</v>
      </c>
      <c r="D77" s="100">
        <v>235500286.07999998</v>
      </c>
      <c r="E77" s="100">
        <v>100000000</v>
      </c>
      <c r="F77" s="17">
        <f t="shared" si="1"/>
        <v>3002865286.0799999</v>
      </c>
      <c r="G77" s="13" t="s">
        <v>1047</v>
      </c>
    </row>
    <row r="78" spans="1:7" x14ac:dyDescent="0.2">
      <c r="A78" s="16" t="s">
        <v>237</v>
      </c>
      <c r="B78" s="13" t="s">
        <v>870</v>
      </c>
      <c r="C78" s="100">
        <v>1348328430</v>
      </c>
      <c r="D78" s="100">
        <v>107800000</v>
      </c>
      <c r="E78" s="100">
        <v>250000000</v>
      </c>
      <c r="F78" s="17">
        <f t="shared" si="1"/>
        <v>1706128430</v>
      </c>
      <c r="G78" s="13" t="s">
        <v>1047</v>
      </c>
    </row>
    <row r="79" spans="1:7" x14ac:dyDescent="0.2">
      <c r="A79" s="16" t="s">
        <v>84</v>
      </c>
      <c r="B79" s="13" t="s">
        <v>871</v>
      </c>
      <c r="C79" s="100">
        <v>24776875.32</v>
      </c>
      <c r="D79" s="100">
        <v>14000000</v>
      </c>
      <c r="E79" s="100">
        <v>602000000</v>
      </c>
      <c r="F79" s="17">
        <f t="shared" si="1"/>
        <v>640776875.32000005</v>
      </c>
      <c r="G79" s="13" t="s">
        <v>1047</v>
      </c>
    </row>
    <row r="80" spans="1:7" x14ac:dyDescent="0.2">
      <c r="A80" s="16" t="s">
        <v>187</v>
      </c>
      <c r="B80" s="13" t="s">
        <v>914</v>
      </c>
      <c r="C80" s="100">
        <v>1365368830</v>
      </c>
      <c r="D80" s="100">
        <v>40550000</v>
      </c>
      <c r="E80" s="100">
        <v>160000000</v>
      </c>
      <c r="F80" s="17">
        <f t="shared" si="1"/>
        <v>1565918830</v>
      </c>
      <c r="G80" s="13" t="s">
        <v>1047</v>
      </c>
    </row>
    <row r="81" spans="1:7" x14ac:dyDescent="0.2">
      <c r="A81" s="16" t="s">
        <v>190</v>
      </c>
      <c r="B81" s="13" t="s">
        <v>873</v>
      </c>
      <c r="C81" s="100">
        <v>806638069.99999988</v>
      </c>
      <c r="D81" s="100">
        <v>29900000</v>
      </c>
      <c r="E81" s="100">
        <v>100000000</v>
      </c>
      <c r="F81" s="17">
        <f t="shared" si="1"/>
        <v>936538069.99999988</v>
      </c>
      <c r="G81" s="13" t="s">
        <v>1047</v>
      </c>
    </row>
    <row r="82" spans="1:7" x14ac:dyDescent="0.2">
      <c r="A82" s="16" t="s">
        <v>192</v>
      </c>
      <c r="B82" s="13" t="s">
        <v>915</v>
      </c>
      <c r="C82" s="100">
        <v>539098140</v>
      </c>
      <c r="D82" s="100">
        <v>65755000</v>
      </c>
      <c r="E82" s="100">
        <v>85000000</v>
      </c>
      <c r="F82" s="17">
        <f t="shared" si="1"/>
        <v>689853140</v>
      </c>
      <c r="G82" s="13" t="s">
        <v>1047</v>
      </c>
    </row>
    <row r="83" spans="1:7" x14ac:dyDescent="0.2">
      <c r="A83" s="16" t="s">
        <v>196</v>
      </c>
      <c r="B83" s="13" t="s">
        <v>916</v>
      </c>
      <c r="C83" s="100">
        <v>579587170</v>
      </c>
      <c r="D83" s="100">
        <v>34000000</v>
      </c>
      <c r="E83" s="100">
        <v>120000000</v>
      </c>
      <c r="F83" s="17">
        <f t="shared" si="1"/>
        <v>733587170</v>
      </c>
      <c r="G83" s="13" t="s">
        <v>1047</v>
      </c>
    </row>
    <row r="84" spans="1:7" x14ac:dyDescent="0.2">
      <c r="A84" s="16" t="s">
        <v>105</v>
      </c>
      <c r="B84" s="13" t="s">
        <v>917</v>
      </c>
      <c r="C84" s="100">
        <v>1076383000</v>
      </c>
      <c r="D84" s="100">
        <v>339450000</v>
      </c>
      <c r="E84" s="100">
        <v>3350000000</v>
      </c>
      <c r="F84" s="17">
        <f t="shared" si="1"/>
        <v>4765833000</v>
      </c>
      <c r="G84" s="13" t="s">
        <v>1048</v>
      </c>
    </row>
    <row r="85" spans="1:7" x14ac:dyDescent="0.2">
      <c r="A85" s="16" t="s">
        <v>135</v>
      </c>
      <c r="B85" s="13" t="s">
        <v>875</v>
      </c>
      <c r="C85" s="100">
        <v>0</v>
      </c>
      <c r="D85" s="100">
        <v>108200000</v>
      </c>
      <c r="E85" s="100">
        <v>400000000</v>
      </c>
      <c r="F85" s="17">
        <f t="shared" si="1"/>
        <v>508200000</v>
      </c>
      <c r="G85" s="13" t="s">
        <v>1048</v>
      </c>
    </row>
    <row r="86" spans="1:7" x14ac:dyDescent="0.2">
      <c r="A86" s="16" t="s">
        <v>130</v>
      </c>
      <c r="B86" s="13" t="s">
        <v>876</v>
      </c>
      <c r="C86" s="100">
        <v>4303762400</v>
      </c>
      <c r="D86" s="100">
        <v>187420000</v>
      </c>
      <c r="E86" s="100">
        <v>150000000</v>
      </c>
      <c r="F86" s="17">
        <f t="shared" si="1"/>
        <v>4641182400</v>
      </c>
      <c r="G86" s="13" t="s">
        <v>1048</v>
      </c>
    </row>
    <row r="87" spans="1:7" x14ac:dyDescent="0.2">
      <c r="A87" s="16" t="s">
        <v>112</v>
      </c>
      <c r="B87" s="13" t="s">
        <v>877</v>
      </c>
      <c r="C87" s="100">
        <v>1150121810.97</v>
      </c>
      <c r="D87" s="100">
        <v>202000000</v>
      </c>
      <c r="E87" s="100">
        <v>550000000</v>
      </c>
      <c r="F87" s="17">
        <f t="shared" si="1"/>
        <v>1902121810.97</v>
      </c>
      <c r="G87" s="13" t="s">
        <v>1048</v>
      </c>
    </row>
    <row r="88" spans="1:7" x14ac:dyDescent="0.2">
      <c r="A88" s="16" t="s">
        <v>132</v>
      </c>
      <c r="B88" s="13" t="s">
        <v>918</v>
      </c>
      <c r="C88" s="100">
        <v>268613800</v>
      </c>
      <c r="D88" s="100">
        <v>68000000</v>
      </c>
      <c r="E88" s="100">
        <v>180000000</v>
      </c>
      <c r="F88" s="17">
        <f t="shared" si="1"/>
        <v>516613800</v>
      </c>
      <c r="G88" s="13" t="s">
        <v>1048</v>
      </c>
    </row>
    <row r="89" spans="1:7" x14ac:dyDescent="0.2">
      <c r="A89" s="16" t="s">
        <v>139</v>
      </c>
      <c r="B89" s="13" t="s">
        <v>919</v>
      </c>
      <c r="C89" s="100">
        <v>147126000</v>
      </c>
      <c r="D89" s="100">
        <v>56540000</v>
      </c>
      <c r="E89" s="100">
        <v>120000000</v>
      </c>
      <c r="F89" s="17">
        <f t="shared" si="1"/>
        <v>323666000</v>
      </c>
      <c r="G89" s="13" t="s">
        <v>1048</v>
      </c>
    </row>
    <row r="90" spans="1:7" x14ac:dyDescent="0.2">
      <c r="A90" s="16" t="s">
        <v>199</v>
      </c>
      <c r="B90" s="13" t="s">
        <v>920</v>
      </c>
      <c r="C90" s="100">
        <v>623595000</v>
      </c>
      <c r="D90" s="100">
        <v>162900000</v>
      </c>
      <c r="E90" s="100">
        <v>172000000</v>
      </c>
      <c r="F90" s="17">
        <f t="shared" si="1"/>
        <v>958495000</v>
      </c>
    </row>
    <row r="91" spans="1:7" x14ac:dyDescent="0.2">
      <c r="A91" s="16" t="s">
        <v>143</v>
      </c>
      <c r="B91" s="13" t="s">
        <v>146</v>
      </c>
      <c r="C91" s="100">
        <v>81263950</v>
      </c>
      <c r="D91" s="100">
        <v>7370000</v>
      </c>
      <c r="E91" s="100">
        <v>20000000</v>
      </c>
      <c r="F91" s="17">
        <f t="shared" si="1"/>
        <v>108633950</v>
      </c>
    </row>
    <row r="92" spans="1:7" x14ac:dyDescent="0.2">
      <c r="A92" s="16" t="s">
        <v>140</v>
      </c>
      <c r="B92" s="13" t="s">
        <v>879</v>
      </c>
      <c r="C92" s="100">
        <v>0</v>
      </c>
      <c r="D92" s="100">
        <v>6200000</v>
      </c>
      <c r="E92" s="100">
        <v>20000000</v>
      </c>
      <c r="F92" s="17">
        <f t="shared" si="1"/>
        <v>26200000</v>
      </c>
    </row>
    <row r="93" spans="1:7" x14ac:dyDescent="0.2">
      <c r="A93" s="16" t="s">
        <v>707</v>
      </c>
      <c r="B93" s="13" t="s">
        <v>218</v>
      </c>
      <c r="C93" s="100">
        <v>330862870</v>
      </c>
      <c r="D93" s="100">
        <v>80000000</v>
      </c>
      <c r="E93" s="100">
        <v>100000000</v>
      </c>
      <c r="F93" s="17">
        <f t="shared" si="1"/>
        <v>510862870</v>
      </c>
    </row>
    <row r="94" spans="1:7" x14ac:dyDescent="0.2">
      <c r="A94" s="16" t="s">
        <v>693</v>
      </c>
      <c r="B94" s="13" t="s">
        <v>991</v>
      </c>
      <c r="C94" s="100">
        <v>73069190</v>
      </c>
      <c r="D94" s="100">
        <v>12000000</v>
      </c>
      <c r="E94" s="100">
        <v>20000000</v>
      </c>
      <c r="F94" s="17">
        <f t="shared" si="1"/>
        <v>105069190</v>
      </c>
    </row>
    <row r="95" spans="1:7" x14ac:dyDescent="0.2">
      <c r="A95" s="16" t="s">
        <v>769</v>
      </c>
      <c r="B95" s="13" t="s">
        <v>880</v>
      </c>
      <c r="C95" s="100">
        <v>263917150</v>
      </c>
      <c r="D95" s="100">
        <v>0</v>
      </c>
      <c r="E95" s="100">
        <v>0</v>
      </c>
      <c r="F95" s="17">
        <f t="shared" si="1"/>
        <v>263917150</v>
      </c>
    </row>
    <row r="96" spans="1:7" x14ac:dyDescent="0.2">
      <c r="B96" s="14" t="s">
        <v>1073</v>
      </c>
      <c r="C96" s="102">
        <f>SUM(C66:C95)</f>
        <v>20842417981.290001</v>
      </c>
      <c r="D96" s="102">
        <f>SUM(D66:D95)</f>
        <v>4287433786.0799999</v>
      </c>
      <c r="E96" s="102">
        <f>SUM(E66:E95)</f>
        <v>13571000000</v>
      </c>
      <c r="F96" s="18">
        <f>SUM(F66:F95)</f>
        <v>38700851767.370003</v>
      </c>
    </row>
    <row r="97" spans="2:6" x14ac:dyDescent="0.2">
      <c r="B97" s="14"/>
    </row>
    <row r="98" spans="2:6" x14ac:dyDescent="0.2">
      <c r="B98" s="14" t="s">
        <v>1075</v>
      </c>
      <c r="C98" s="102">
        <f>C31+C56+C64+C96</f>
        <v>29337296067.84</v>
      </c>
      <c r="D98" s="102">
        <f>D31+D56+D64+D96</f>
        <v>28710805014.080002</v>
      </c>
      <c r="E98" s="102">
        <f>E31+E56+E64+E96</f>
        <v>50366000000</v>
      </c>
      <c r="F98" s="102">
        <f>F31+F56+F64+F96</f>
        <v>108414101081.92001</v>
      </c>
    </row>
    <row r="100" spans="2:6" x14ac:dyDescent="0.2">
      <c r="B100" s="128" t="s">
        <v>1050</v>
      </c>
      <c r="C100" s="107">
        <f t="shared" ref="C100:E103" si="2">SUMIF($G$1:$G$97,$B100,C$1:C$97)</f>
        <v>1627668540</v>
      </c>
      <c r="D100" s="107">
        <f>SUMIF($G$1:$G$97,$B100,D$1:D$97)</f>
        <v>846950000</v>
      </c>
      <c r="E100" s="107">
        <f t="shared" si="2"/>
        <v>2170000000</v>
      </c>
      <c r="F100" s="107">
        <f>C100+D100+E100</f>
        <v>4644618540</v>
      </c>
    </row>
    <row r="101" spans="2:6" x14ac:dyDescent="0.2">
      <c r="B101" s="128" t="s">
        <v>1047</v>
      </c>
      <c r="C101" s="107">
        <f t="shared" si="2"/>
        <v>11878095390.32</v>
      </c>
      <c r="D101" s="107">
        <f t="shared" si="2"/>
        <v>2675853286.0799999</v>
      </c>
      <c r="E101" s="107">
        <f t="shared" si="2"/>
        <v>8299000000</v>
      </c>
      <c r="F101" s="107">
        <f>C101+D101+E101</f>
        <v>22852948676.400002</v>
      </c>
    </row>
    <row r="102" spans="2:6" x14ac:dyDescent="0.2">
      <c r="B102" s="128" t="s">
        <v>1048</v>
      </c>
      <c r="C102" s="107">
        <f t="shared" si="2"/>
        <v>6946007010.9700003</v>
      </c>
      <c r="D102" s="107">
        <f t="shared" si="2"/>
        <v>961610000</v>
      </c>
      <c r="E102" s="107">
        <f t="shared" si="2"/>
        <v>4750000000</v>
      </c>
      <c r="F102" s="107">
        <f>C102+D102+E102</f>
        <v>12657617010.970001</v>
      </c>
    </row>
    <row r="103" spans="2:6" x14ac:dyDescent="0.2">
      <c r="B103" s="128" t="s">
        <v>1051</v>
      </c>
      <c r="C103" s="107">
        <f t="shared" si="2"/>
        <v>1011083320</v>
      </c>
      <c r="D103" s="107">
        <f t="shared" si="2"/>
        <v>436198000</v>
      </c>
      <c r="E103" s="107">
        <f t="shared" si="2"/>
        <v>23477000000</v>
      </c>
      <c r="F103" s="107">
        <f>C103+D103+E103</f>
        <v>24924281320</v>
      </c>
    </row>
    <row r="104" spans="2:6" x14ac:dyDescent="0.2">
      <c r="B104" s="128" t="s">
        <v>1049</v>
      </c>
      <c r="C104" s="107">
        <f ca="1">SUMIF($G$1:$H$97,$B104,C$1:C$97)</f>
        <v>551130380</v>
      </c>
      <c r="D104" s="107">
        <f ca="1">SUMIF($G$1:$H$97,$B104,D$1:D$97)</f>
        <v>217166000</v>
      </c>
      <c r="E104" s="107">
        <f ca="1">SUMIF($G$1:$H$97,$B104,E$1:E$97)</f>
        <v>1200000000</v>
      </c>
      <c r="F104" s="107">
        <f ca="1">C104+D104+E104</f>
        <v>1968296380</v>
      </c>
    </row>
    <row r="105" spans="2:6" x14ac:dyDescent="0.2">
      <c r="B105" s="14"/>
    </row>
  </sheetData>
  <mergeCells count="4">
    <mergeCell ref="F2:F3"/>
    <mergeCell ref="B2:B4"/>
    <mergeCell ref="A2:A4"/>
    <mergeCell ref="A1:F1"/>
  </mergeCells>
  <printOptions horizontalCentered="1" gridLines="1"/>
  <pageMargins left="0.45" right="0.45" top="0.75" bottom="0.5" header="0.3" footer="0.3"/>
  <pageSetup paperSize="9" orientation="landscape" r:id="rId1"/>
  <headerFooter>
    <oddHeader>&amp;C&amp;"Tahoma,Bold"YOBE STATE GOVERNMENT OF NIGERIAPROPOSED BUDGET 2020</oddHeader>
    <oddFooter>Page &amp;P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10"/>
  <sheetViews>
    <sheetView topLeftCell="A91" zoomScale="85" zoomScaleNormal="115" zoomScalePageLayoutView="115" workbookViewId="0">
      <selection activeCell="B106" sqref="B106:F110"/>
    </sheetView>
  </sheetViews>
  <sheetFormatPr defaultColWidth="9.140625" defaultRowHeight="12.75" x14ac:dyDescent="0.2"/>
  <cols>
    <col min="1" max="1" width="13.7109375" style="23" bestFit="1" customWidth="1"/>
    <col min="2" max="2" width="41.28515625" style="19" bestFit="1" customWidth="1"/>
    <col min="3" max="5" width="21.42578125" style="36" bestFit="1" customWidth="1"/>
    <col min="6" max="6" width="23" style="36" bestFit="1" customWidth="1"/>
    <col min="7" max="7" width="8.42578125" style="88" hidden="1" customWidth="1"/>
    <col min="8" max="8" width="17.28515625" style="19" hidden="1" customWidth="1"/>
    <col min="9" max="16384" width="9.140625" style="19"/>
  </cols>
  <sheetData>
    <row r="1" spans="1:8" x14ac:dyDescent="0.2">
      <c r="A1" s="1275" t="s">
        <v>1058</v>
      </c>
      <c r="B1" s="1275"/>
      <c r="C1" s="1275"/>
      <c r="D1" s="1275"/>
      <c r="E1" s="1275"/>
      <c r="F1" s="1275"/>
      <c r="G1" s="1275"/>
    </row>
    <row r="2" spans="1:8" ht="15" customHeight="1" x14ac:dyDescent="0.2">
      <c r="A2" s="1249" t="s">
        <v>275</v>
      </c>
      <c r="B2" s="1250" t="s">
        <v>1032</v>
      </c>
      <c r="C2" s="83" t="s">
        <v>1029</v>
      </c>
      <c r="D2" s="83" t="s">
        <v>1030</v>
      </c>
      <c r="E2" s="83" t="s">
        <v>1031</v>
      </c>
      <c r="F2" s="1274" t="s">
        <v>528</v>
      </c>
      <c r="G2" s="1276" t="s">
        <v>1059</v>
      </c>
    </row>
    <row r="3" spans="1:8" s="30" customFormat="1" ht="40.5" customHeight="1" x14ac:dyDescent="0.25">
      <c r="A3" s="1249"/>
      <c r="B3" s="1250"/>
      <c r="C3" s="84" t="s">
        <v>1021</v>
      </c>
      <c r="D3" s="84" t="s">
        <v>1021</v>
      </c>
      <c r="E3" s="84" t="s">
        <v>1021</v>
      </c>
      <c r="F3" s="1274"/>
      <c r="G3" s="1276"/>
    </row>
    <row r="4" spans="1:8" s="30" customFormat="1" x14ac:dyDescent="0.25">
      <c r="A4" s="1249"/>
      <c r="B4" s="1250"/>
      <c r="C4" s="85" t="s">
        <v>939</v>
      </c>
      <c r="D4" s="85" t="s">
        <v>939</v>
      </c>
      <c r="E4" s="85" t="s">
        <v>939</v>
      </c>
      <c r="F4" s="85" t="s">
        <v>939</v>
      </c>
      <c r="G4" s="1276"/>
    </row>
    <row r="5" spans="1:8" s="95" customFormat="1" x14ac:dyDescent="0.25">
      <c r="A5" s="92"/>
      <c r="B5" s="38" t="s">
        <v>1056</v>
      </c>
      <c r="C5" s="93"/>
      <c r="D5" s="93"/>
      <c r="E5" s="93"/>
      <c r="F5" s="93"/>
      <c r="G5" s="94"/>
    </row>
    <row r="6" spans="1:8" x14ac:dyDescent="0.2">
      <c r="A6" s="25" t="s">
        <v>367</v>
      </c>
      <c r="B6" s="19" t="s">
        <v>818</v>
      </c>
      <c r="C6" s="36">
        <v>267747600</v>
      </c>
      <c r="D6" s="36">
        <v>2536000000</v>
      </c>
      <c r="E6" s="36">
        <v>0</v>
      </c>
      <c r="F6" s="36">
        <f>C6+D6+E6</f>
        <v>2803747600</v>
      </c>
      <c r="H6" s="19" t="s">
        <v>1052</v>
      </c>
    </row>
    <row r="7" spans="1:8" x14ac:dyDescent="0.2">
      <c r="A7" s="25" t="s">
        <v>374</v>
      </c>
      <c r="B7" s="19" t="s">
        <v>881</v>
      </c>
      <c r="C7" s="36">
        <v>0</v>
      </c>
      <c r="D7" s="36">
        <v>400000000</v>
      </c>
      <c r="E7" s="36">
        <v>0</v>
      </c>
      <c r="F7" s="36">
        <f t="shared" ref="F7:F51" si="0">C7+D7+E7</f>
        <v>400000000</v>
      </c>
      <c r="H7" s="19" t="s">
        <v>1052</v>
      </c>
    </row>
    <row r="8" spans="1:8" x14ac:dyDescent="0.2">
      <c r="A8" s="22" t="s">
        <v>416</v>
      </c>
      <c r="B8" s="19" t="s">
        <v>921</v>
      </c>
      <c r="C8" s="36">
        <v>0</v>
      </c>
      <c r="D8" s="36">
        <v>62500000</v>
      </c>
      <c r="E8" s="36">
        <v>1000000000</v>
      </c>
      <c r="F8" s="36">
        <f t="shared" si="0"/>
        <v>1062500000</v>
      </c>
      <c r="H8" s="19" t="s">
        <v>1052</v>
      </c>
    </row>
    <row r="9" spans="1:8" x14ac:dyDescent="0.2">
      <c r="A9" s="25" t="s">
        <v>375</v>
      </c>
      <c r="B9" s="19" t="s">
        <v>819</v>
      </c>
      <c r="C9" s="36">
        <v>0</v>
      </c>
      <c r="D9" s="36">
        <v>370000000</v>
      </c>
      <c r="E9" s="36">
        <v>0</v>
      </c>
      <c r="F9" s="36">
        <f t="shared" si="0"/>
        <v>370000000</v>
      </c>
      <c r="H9" s="19" t="s">
        <v>1052</v>
      </c>
    </row>
    <row r="10" spans="1:8" x14ac:dyDescent="0.2">
      <c r="A10" s="22" t="s">
        <v>418</v>
      </c>
      <c r="B10" s="19" t="s">
        <v>894</v>
      </c>
      <c r="C10" s="36">
        <v>16688056.550000001</v>
      </c>
      <c r="D10" s="36">
        <v>45000000</v>
      </c>
      <c r="E10" s="36">
        <v>70000000</v>
      </c>
      <c r="F10" s="36">
        <f t="shared" si="0"/>
        <v>131688056.55</v>
      </c>
      <c r="H10" s="19" t="s">
        <v>1052</v>
      </c>
    </row>
    <row r="11" spans="1:8" x14ac:dyDescent="0.2">
      <c r="A11" s="25" t="s">
        <v>380</v>
      </c>
      <c r="B11" s="19" t="s">
        <v>931</v>
      </c>
      <c r="C11" s="36">
        <v>670555560</v>
      </c>
      <c r="D11" s="36">
        <v>1991372000</v>
      </c>
      <c r="E11" s="36">
        <v>2030000000</v>
      </c>
      <c r="F11" s="36">
        <f t="shared" si="0"/>
        <v>4691927560</v>
      </c>
      <c r="H11" s="19" t="s">
        <v>1052</v>
      </c>
    </row>
    <row r="12" spans="1:8" x14ac:dyDescent="0.2">
      <c r="A12" s="22" t="s">
        <v>704</v>
      </c>
      <c r="B12" s="19" t="s">
        <v>203</v>
      </c>
      <c r="C12" s="36">
        <v>0</v>
      </c>
      <c r="D12" s="36">
        <v>53705000</v>
      </c>
      <c r="E12" s="36">
        <v>30000000</v>
      </c>
      <c r="F12" s="36">
        <f t="shared" si="0"/>
        <v>83705000</v>
      </c>
      <c r="H12" s="19" t="s">
        <v>1052</v>
      </c>
    </row>
    <row r="13" spans="1:8" x14ac:dyDescent="0.2">
      <c r="A13" s="22" t="s">
        <v>705</v>
      </c>
      <c r="B13" s="19" t="s">
        <v>828</v>
      </c>
      <c r="C13" s="36">
        <v>22832780</v>
      </c>
      <c r="D13" s="36">
        <v>900000</v>
      </c>
      <c r="E13" s="36">
        <v>5000000</v>
      </c>
      <c r="F13" s="36">
        <f t="shared" si="0"/>
        <v>28732780</v>
      </c>
      <c r="H13" s="19" t="s">
        <v>1052</v>
      </c>
    </row>
    <row r="14" spans="1:8" x14ac:dyDescent="0.2">
      <c r="A14" s="22" t="s">
        <v>346</v>
      </c>
      <c r="B14" s="19" t="s">
        <v>829</v>
      </c>
      <c r="C14" s="36">
        <v>42564840</v>
      </c>
      <c r="D14" s="36">
        <v>461533000</v>
      </c>
      <c r="E14" s="36">
        <v>90000000</v>
      </c>
      <c r="F14" s="36">
        <f t="shared" si="0"/>
        <v>594097840</v>
      </c>
      <c r="H14" s="19" t="s">
        <v>1052</v>
      </c>
    </row>
    <row r="15" spans="1:8" x14ac:dyDescent="0.2">
      <c r="A15" s="25" t="s">
        <v>709</v>
      </c>
      <c r="B15" s="19" t="s">
        <v>895</v>
      </c>
      <c r="C15" s="36">
        <v>488000000</v>
      </c>
      <c r="D15" s="36">
        <v>1528000000</v>
      </c>
      <c r="E15" s="36">
        <v>300000000</v>
      </c>
      <c r="F15" s="36">
        <f t="shared" si="0"/>
        <v>2316000000</v>
      </c>
      <c r="H15" s="19" t="s">
        <v>1052</v>
      </c>
    </row>
    <row r="16" spans="1:8" x14ac:dyDescent="0.2">
      <c r="A16" s="25" t="s">
        <v>322</v>
      </c>
      <c r="B16" s="19" t="s">
        <v>896</v>
      </c>
      <c r="C16" s="36">
        <v>14479820</v>
      </c>
      <c r="D16" s="36">
        <v>100000000</v>
      </c>
      <c r="E16" s="36">
        <v>0</v>
      </c>
      <c r="F16" s="36">
        <f t="shared" si="0"/>
        <v>114479820</v>
      </c>
      <c r="H16" s="19" t="s">
        <v>1052</v>
      </c>
    </row>
    <row r="17" spans="1:8" x14ac:dyDescent="0.2">
      <c r="A17" s="25" t="s">
        <v>315</v>
      </c>
      <c r="B17" s="19" t="s">
        <v>932</v>
      </c>
      <c r="C17" s="36">
        <v>110176130</v>
      </c>
      <c r="D17" s="36">
        <v>47300000</v>
      </c>
      <c r="E17" s="36">
        <v>650000000</v>
      </c>
      <c r="F17" s="36">
        <f t="shared" si="0"/>
        <v>807476130</v>
      </c>
      <c r="H17" s="19" t="s">
        <v>1052</v>
      </c>
    </row>
    <row r="18" spans="1:8" x14ac:dyDescent="0.2">
      <c r="A18" s="25" t="s">
        <v>318</v>
      </c>
      <c r="B18" s="19" t="s">
        <v>922</v>
      </c>
      <c r="C18" s="36">
        <v>133342260</v>
      </c>
      <c r="D18" s="36">
        <v>22297000</v>
      </c>
      <c r="E18" s="36">
        <v>100000000</v>
      </c>
      <c r="F18" s="36">
        <f t="shared" si="0"/>
        <v>255639260</v>
      </c>
      <c r="H18" s="19" t="s">
        <v>1052</v>
      </c>
    </row>
    <row r="19" spans="1:8" x14ac:dyDescent="0.2">
      <c r="A19" s="25" t="s">
        <v>317</v>
      </c>
      <c r="B19" s="19" t="s">
        <v>923</v>
      </c>
      <c r="C19" s="36">
        <v>122907840</v>
      </c>
      <c r="D19" s="36">
        <v>32373000</v>
      </c>
      <c r="E19" s="36">
        <v>72000000</v>
      </c>
      <c r="F19" s="36">
        <f t="shared" si="0"/>
        <v>227280840</v>
      </c>
      <c r="H19" s="19" t="s">
        <v>1052</v>
      </c>
    </row>
    <row r="20" spans="1:8" x14ac:dyDescent="0.2">
      <c r="A20" s="22" t="s">
        <v>530</v>
      </c>
      <c r="B20" s="19" t="s">
        <v>830</v>
      </c>
      <c r="C20" s="36">
        <v>34772360</v>
      </c>
      <c r="D20" s="36">
        <v>8154000</v>
      </c>
      <c r="E20" s="36">
        <v>100000000</v>
      </c>
      <c r="F20" s="36">
        <f t="shared" si="0"/>
        <v>142926360</v>
      </c>
      <c r="H20" s="19" t="s">
        <v>1052</v>
      </c>
    </row>
    <row r="21" spans="1:8" x14ac:dyDescent="0.2">
      <c r="A21" s="25" t="s">
        <v>465</v>
      </c>
      <c r="B21" s="19" t="s">
        <v>831</v>
      </c>
      <c r="C21" s="36">
        <v>56843520</v>
      </c>
      <c r="D21" s="36">
        <v>7642000</v>
      </c>
      <c r="E21" s="36">
        <v>22000000</v>
      </c>
      <c r="F21" s="36">
        <f t="shared" si="0"/>
        <v>86485520</v>
      </c>
      <c r="H21" s="19" t="s">
        <v>1052</v>
      </c>
    </row>
    <row r="22" spans="1:8" x14ac:dyDescent="0.2">
      <c r="A22" s="25" t="s">
        <v>30</v>
      </c>
      <c r="B22" s="19" t="s">
        <v>832</v>
      </c>
      <c r="C22" s="36">
        <v>167712340</v>
      </c>
      <c r="D22" s="36">
        <v>18650000</v>
      </c>
      <c r="E22" s="36">
        <v>100000000</v>
      </c>
      <c r="F22" s="36">
        <f t="shared" si="0"/>
        <v>286362340</v>
      </c>
      <c r="H22" s="19" t="s">
        <v>1052</v>
      </c>
    </row>
    <row r="23" spans="1:8" x14ac:dyDescent="0.2">
      <c r="A23" s="25" t="s">
        <v>390</v>
      </c>
      <c r="B23" s="19" t="s">
        <v>924</v>
      </c>
      <c r="C23" s="36">
        <v>291576160</v>
      </c>
      <c r="D23" s="36">
        <v>780000000</v>
      </c>
      <c r="E23" s="36">
        <v>620000000</v>
      </c>
      <c r="F23" s="36">
        <f t="shared" si="0"/>
        <v>1691576160</v>
      </c>
      <c r="H23" s="19" t="s">
        <v>1052</v>
      </c>
    </row>
    <row r="24" spans="1:8" x14ac:dyDescent="0.2">
      <c r="A24" s="25" t="s">
        <v>541</v>
      </c>
      <c r="B24" s="19" t="s">
        <v>925</v>
      </c>
      <c r="C24" s="36">
        <v>63564760</v>
      </c>
      <c r="D24" s="36">
        <v>80000000</v>
      </c>
      <c r="E24" s="36">
        <v>34000000</v>
      </c>
      <c r="F24" s="36">
        <f t="shared" si="0"/>
        <v>177564760</v>
      </c>
      <c r="H24" s="19" t="s">
        <v>1052</v>
      </c>
    </row>
    <row r="25" spans="1:8" x14ac:dyDescent="0.2">
      <c r="A25" s="26" t="s">
        <v>348</v>
      </c>
      <c r="B25" s="19" t="s">
        <v>833</v>
      </c>
      <c r="C25" s="36">
        <v>85647220</v>
      </c>
      <c r="D25" s="36">
        <v>27812000</v>
      </c>
      <c r="E25" s="36">
        <v>30000000</v>
      </c>
      <c r="F25" s="36">
        <f t="shared" si="0"/>
        <v>143459220</v>
      </c>
      <c r="H25" s="19" t="s">
        <v>1052</v>
      </c>
    </row>
    <row r="26" spans="1:8" x14ac:dyDescent="0.2">
      <c r="A26" s="22" t="s">
        <v>424</v>
      </c>
      <c r="B26" s="19" t="s">
        <v>834</v>
      </c>
      <c r="C26" s="36">
        <v>65000000</v>
      </c>
      <c r="D26" s="36">
        <v>34470000</v>
      </c>
      <c r="E26" s="36">
        <v>20000000</v>
      </c>
      <c r="F26" s="36">
        <f t="shared" si="0"/>
        <v>119470000</v>
      </c>
      <c r="H26" s="19" t="s">
        <v>1052</v>
      </c>
    </row>
    <row r="27" spans="1:8" x14ac:dyDescent="0.2">
      <c r="A27" s="22" t="s">
        <v>425</v>
      </c>
      <c r="B27" s="19" t="s">
        <v>835</v>
      </c>
      <c r="C27" s="36">
        <v>47240780</v>
      </c>
      <c r="D27" s="36">
        <v>28400000</v>
      </c>
      <c r="E27" s="36">
        <v>25000000</v>
      </c>
      <c r="F27" s="36">
        <f t="shared" si="0"/>
        <v>100640780</v>
      </c>
      <c r="H27" s="19" t="s">
        <v>1052</v>
      </c>
    </row>
    <row r="28" spans="1:8" x14ac:dyDescent="0.2">
      <c r="A28" s="25" t="s">
        <v>432</v>
      </c>
      <c r="B28" s="19" t="s">
        <v>934</v>
      </c>
      <c r="C28" s="36">
        <v>11156490</v>
      </c>
      <c r="D28" s="36">
        <v>3000000</v>
      </c>
      <c r="E28" s="36">
        <v>200000000</v>
      </c>
      <c r="F28" s="36">
        <f t="shared" si="0"/>
        <v>214156490</v>
      </c>
      <c r="H28" s="19" t="s">
        <v>1052</v>
      </c>
    </row>
    <row r="29" spans="1:8" x14ac:dyDescent="0.2">
      <c r="A29" s="25" t="s">
        <v>328</v>
      </c>
      <c r="B29" s="19" t="s">
        <v>897</v>
      </c>
      <c r="C29" s="36">
        <v>117796850</v>
      </c>
      <c r="D29" s="36">
        <v>176484000</v>
      </c>
      <c r="E29" s="36">
        <v>180000000</v>
      </c>
      <c r="F29" s="36">
        <f t="shared" si="0"/>
        <v>474280850</v>
      </c>
      <c r="H29" s="19" t="s">
        <v>1052</v>
      </c>
    </row>
    <row r="30" spans="1:8" x14ac:dyDescent="0.2">
      <c r="A30" s="25" t="s">
        <v>435</v>
      </c>
      <c r="B30" s="19" t="s">
        <v>836</v>
      </c>
      <c r="C30" s="36">
        <v>61020000</v>
      </c>
      <c r="D30" s="36">
        <v>600000</v>
      </c>
      <c r="E30" s="36">
        <v>0</v>
      </c>
      <c r="F30" s="36">
        <f t="shared" si="0"/>
        <v>61620000</v>
      </c>
      <c r="H30" s="19" t="s">
        <v>1052</v>
      </c>
    </row>
    <row r="31" spans="1:8" s="24" customFormat="1" x14ac:dyDescent="0.2">
      <c r="A31" s="91"/>
      <c r="B31" s="96" t="s">
        <v>1057</v>
      </c>
      <c r="C31" s="86">
        <f>SUM(C6:C30)</f>
        <v>2891625366.5500002</v>
      </c>
      <c r="D31" s="86">
        <f>SUM(D6:D30)</f>
        <v>8816192000</v>
      </c>
      <c r="E31" s="86">
        <f>SUM(E6:E30)</f>
        <v>5678000000</v>
      </c>
      <c r="F31" s="86">
        <f>SUM(F6:F30)</f>
        <v>17385817366.549999</v>
      </c>
      <c r="G31" s="89">
        <f>F31/$F$103*100</f>
        <v>16.650677411859931</v>
      </c>
    </row>
    <row r="32" spans="1:8" s="24" customFormat="1" x14ac:dyDescent="0.2">
      <c r="A32" s="91"/>
      <c r="B32" s="97" t="s">
        <v>1055</v>
      </c>
      <c r="C32" s="86"/>
      <c r="D32" s="86"/>
      <c r="E32" s="86"/>
      <c r="F32" s="86"/>
      <c r="G32" s="88"/>
    </row>
    <row r="33" spans="1:8" x14ac:dyDescent="0.2">
      <c r="A33" s="25" t="s">
        <v>339</v>
      </c>
      <c r="B33" s="19" t="s">
        <v>898</v>
      </c>
      <c r="C33" s="36">
        <v>1128763200</v>
      </c>
      <c r="D33" s="36">
        <v>1280000000</v>
      </c>
      <c r="E33" s="36">
        <v>1300000000</v>
      </c>
      <c r="F33" s="36">
        <f t="shared" si="0"/>
        <v>3708763200</v>
      </c>
      <c r="H33" s="19" t="s">
        <v>1050</v>
      </c>
    </row>
    <row r="34" spans="1:8" x14ac:dyDescent="0.2">
      <c r="A34" s="22" t="s">
        <v>387</v>
      </c>
      <c r="B34" s="19" t="s">
        <v>837</v>
      </c>
      <c r="C34" s="36">
        <v>0</v>
      </c>
      <c r="D34" s="36">
        <v>23600000</v>
      </c>
      <c r="E34" s="36">
        <v>50000000</v>
      </c>
      <c r="F34" s="36">
        <f t="shared" si="0"/>
        <v>73600000</v>
      </c>
      <c r="H34" s="19" t="s">
        <v>1050</v>
      </c>
    </row>
    <row r="35" spans="1:8" x14ac:dyDescent="0.2">
      <c r="A35" s="22" t="s">
        <v>438</v>
      </c>
      <c r="B35" s="19" t="s">
        <v>838</v>
      </c>
      <c r="C35" s="36">
        <v>0</v>
      </c>
      <c r="D35" s="36">
        <v>59250000</v>
      </c>
      <c r="E35" s="36">
        <v>100000000</v>
      </c>
      <c r="F35" s="36">
        <f t="shared" si="0"/>
        <v>159250000</v>
      </c>
      <c r="H35" s="19" t="s">
        <v>1050</v>
      </c>
    </row>
    <row r="36" spans="1:8" x14ac:dyDescent="0.2">
      <c r="A36" s="87" t="s">
        <v>345</v>
      </c>
      <c r="B36" s="21" t="s">
        <v>936</v>
      </c>
      <c r="C36" s="36">
        <v>0</v>
      </c>
      <c r="D36" s="36">
        <v>0</v>
      </c>
      <c r="E36" s="36">
        <v>800000000</v>
      </c>
      <c r="F36" s="36">
        <f t="shared" si="0"/>
        <v>800000000</v>
      </c>
      <c r="H36" s="19" t="s">
        <v>1050</v>
      </c>
    </row>
    <row r="37" spans="1:8" x14ac:dyDescent="0.2">
      <c r="A37" s="22" t="s">
        <v>236</v>
      </c>
      <c r="B37" s="19" t="s">
        <v>933</v>
      </c>
      <c r="C37" s="36">
        <v>298905340</v>
      </c>
      <c r="D37" s="36">
        <v>12000000</v>
      </c>
      <c r="E37" s="36">
        <v>200000000</v>
      </c>
      <c r="F37" s="36">
        <f t="shared" si="0"/>
        <v>510905340</v>
      </c>
      <c r="H37" s="19" t="s">
        <v>1050</v>
      </c>
    </row>
    <row r="38" spans="1:8" x14ac:dyDescent="0.2">
      <c r="A38" s="22" t="s">
        <v>565</v>
      </c>
      <c r="B38" s="19" t="s">
        <v>839</v>
      </c>
      <c r="C38" s="36">
        <v>0</v>
      </c>
      <c r="D38" s="36">
        <v>2100000</v>
      </c>
      <c r="E38" s="36">
        <v>20000000</v>
      </c>
      <c r="F38" s="36">
        <f t="shared" si="0"/>
        <v>22100000</v>
      </c>
      <c r="H38" s="19" t="s">
        <v>1050</v>
      </c>
    </row>
    <row r="39" spans="1:8" x14ac:dyDescent="0.2">
      <c r="A39" s="22" t="s">
        <v>566</v>
      </c>
      <c r="B39" s="19" t="s">
        <v>899</v>
      </c>
      <c r="C39" s="36">
        <v>636557250</v>
      </c>
      <c r="D39" s="36">
        <v>230000000</v>
      </c>
      <c r="E39" s="36">
        <v>105000000</v>
      </c>
      <c r="F39" s="36">
        <f t="shared" si="0"/>
        <v>971557250</v>
      </c>
    </row>
    <row r="40" spans="1:8" x14ac:dyDescent="0.2">
      <c r="A40" s="22" t="s">
        <v>798</v>
      </c>
      <c r="B40" s="19" t="s">
        <v>840</v>
      </c>
      <c r="C40" s="36">
        <v>0</v>
      </c>
      <c r="D40" s="36">
        <v>15557578000</v>
      </c>
      <c r="E40" s="36">
        <v>0</v>
      </c>
      <c r="F40" s="36">
        <f t="shared" si="0"/>
        <v>15557578000</v>
      </c>
    </row>
    <row r="41" spans="1:8" x14ac:dyDescent="0.2">
      <c r="A41" s="22" t="s">
        <v>797</v>
      </c>
      <c r="B41" s="19" t="s">
        <v>841</v>
      </c>
      <c r="C41" s="36">
        <v>0</v>
      </c>
      <c r="D41" s="36">
        <v>1585000000</v>
      </c>
      <c r="E41" s="36">
        <v>0</v>
      </c>
      <c r="F41" s="36">
        <f t="shared" si="0"/>
        <v>1585000000</v>
      </c>
    </row>
    <row r="42" spans="1:8" x14ac:dyDescent="0.2">
      <c r="A42" s="22" t="s">
        <v>802</v>
      </c>
      <c r="B42" s="19" t="s">
        <v>842</v>
      </c>
      <c r="C42" s="36">
        <v>0</v>
      </c>
      <c r="D42" s="36">
        <v>300000</v>
      </c>
      <c r="E42" s="36">
        <v>0</v>
      </c>
      <c r="F42" s="36">
        <f t="shared" si="0"/>
        <v>300000</v>
      </c>
    </row>
    <row r="43" spans="1:8" x14ac:dyDescent="0.2">
      <c r="A43" s="22" t="s">
        <v>800</v>
      </c>
      <c r="B43" s="19" t="s">
        <v>926</v>
      </c>
      <c r="C43" s="36">
        <v>0</v>
      </c>
      <c r="D43" s="36">
        <v>300000</v>
      </c>
      <c r="E43" s="36">
        <v>0</v>
      </c>
      <c r="F43" s="36">
        <f t="shared" si="0"/>
        <v>300000</v>
      </c>
    </row>
    <row r="44" spans="1:8" x14ac:dyDescent="0.2">
      <c r="A44" s="22" t="s">
        <v>799</v>
      </c>
      <c r="B44" s="19" t="s">
        <v>928</v>
      </c>
      <c r="C44" s="36">
        <v>0</v>
      </c>
      <c r="D44" s="36">
        <v>25820000</v>
      </c>
      <c r="E44" s="36">
        <v>0</v>
      </c>
      <c r="F44" s="36">
        <f t="shared" si="0"/>
        <v>25820000</v>
      </c>
    </row>
    <row r="45" spans="1:8" x14ac:dyDescent="0.2">
      <c r="A45" s="22" t="s">
        <v>801</v>
      </c>
      <c r="B45" s="19" t="s">
        <v>843</v>
      </c>
      <c r="C45" s="36">
        <v>0</v>
      </c>
      <c r="D45" s="36">
        <v>300000</v>
      </c>
      <c r="E45" s="36">
        <v>0</v>
      </c>
      <c r="F45" s="36">
        <f t="shared" si="0"/>
        <v>300000</v>
      </c>
    </row>
    <row r="46" spans="1:8" x14ac:dyDescent="0.2">
      <c r="A46" s="22" t="s">
        <v>573</v>
      </c>
      <c r="B46" s="19" t="s">
        <v>927</v>
      </c>
      <c r="C46" s="36">
        <v>102113580</v>
      </c>
      <c r="D46" s="36">
        <v>110000000</v>
      </c>
      <c r="E46" s="36">
        <v>100000000</v>
      </c>
      <c r="F46" s="36">
        <f t="shared" si="0"/>
        <v>312113580</v>
      </c>
    </row>
    <row r="47" spans="1:8" x14ac:dyDescent="0.2">
      <c r="A47" s="25" t="s">
        <v>49</v>
      </c>
      <c r="B47" s="19" t="s">
        <v>900</v>
      </c>
      <c r="C47" s="36">
        <v>125875220</v>
      </c>
      <c r="D47" s="36">
        <v>53600000</v>
      </c>
      <c r="E47" s="36">
        <v>1950000000</v>
      </c>
      <c r="F47" s="36">
        <f t="shared" si="0"/>
        <v>2129475220</v>
      </c>
    </row>
    <row r="48" spans="1:8" x14ac:dyDescent="0.2">
      <c r="A48" s="25" t="s">
        <v>447</v>
      </c>
      <c r="B48" s="19" t="s">
        <v>844</v>
      </c>
      <c r="C48" s="36">
        <v>17003000</v>
      </c>
      <c r="D48" s="36">
        <v>6675000</v>
      </c>
      <c r="E48" s="36">
        <v>30000000</v>
      </c>
      <c r="F48" s="36">
        <f t="shared" si="0"/>
        <v>53678000</v>
      </c>
    </row>
    <row r="49" spans="1:8" x14ac:dyDescent="0.2">
      <c r="A49" s="25" t="s">
        <v>427</v>
      </c>
      <c r="B49" s="19" t="s">
        <v>845</v>
      </c>
      <c r="C49" s="36">
        <v>22422590</v>
      </c>
      <c r="D49" s="36">
        <v>0</v>
      </c>
      <c r="E49" s="36">
        <v>20000000</v>
      </c>
      <c r="F49" s="36">
        <f t="shared" si="0"/>
        <v>42422590</v>
      </c>
    </row>
    <row r="50" spans="1:8" x14ac:dyDescent="0.2">
      <c r="A50" s="25" t="s">
        <v>57</v>
      </c>
      <c r="B50" s="19" t="s">
        <v>846</v>
      </c>
      <c r="C50" s="36">
        <v>4121110</v>
      </c>
      <c r="D50" s="36">
        <v>0</v>
      </c>
      <c r="E50" s="36">
        <v>20000000</v>
      </c>
      <c r="F50" s="36">
        <f t="shared" si="0"/>
        <v>24121110</v>
      </c>
    </row>
    <row r="51" spans="1:8" x14ac:dyDescent="0.2">
      <c r="A51" s="25" t="s">
        <v>0</v>
      </c>
      <c r="B51" s="28" t="s">
        <v>901</v>
      </c>
      <c r="C51" s="36">
        <v>397508010</v>
      </c>
      <c r="D51" s="36">
        <v>50173000</v>
      </c>
      <c r="E51" s="36">
        <v>12261000000</v>
      </c>
      <c r="F51" s="36">
        <f t="shared" si="0"/>
        <v>12708681010</v>
      </c>
      <c r="H51" s="19" t="s">
        <v>1051</v>
      </c>
    </row>
    <row r="52" spans="1:8" x14ac:dyDescent="0.2">
      <c r="A52" s="22" t="s">
        <v>252</v>
      </c>
      <c r="B52" s="19" t="s">
        <v>847</v>
      </c>
      <c r="C52" s="36">
        <v>195410900</v>
      </c>
      <c r="D52" s="36">
        <v>358000000</v>
      </c>
      <c r="E52" s="36">
        <v>577000000</v>
      </c>
      <c r="F52" s="36">
        <f t="shared" ref="F52:F100" si="1">C52+D52+E52</f>
        <v>1130410900</v>
      </c>
      <c r="H52" s="19" t="s">
        <v>1051</v>
      </c>
    </row>
    <row r="53" spans="1:8" x14ac:dyDescent="0.2">
      <c r="A53" s="25" t="s">
        <v>395</v>
      </c>
      <c r="B53" s="19" t="s">
        <v>902</v>
      </c>
      <c r="C53" s="36">
        <v>110899600</v>
      </c>
      <c r="D53" s="36">
        <f>104400000+67300000</f>
        <v>171700000</v>
      </c>
      <c r="E53" s="36">
        <v>195000000</v>
      </c>
      <c r="F53" s="36">
        <f t="shared" si="1"/>
        <v>477599600</v>
      </c>
    </row>
    <row r="54" spans="1:8" x14ac:dyDescent="0.2">
      <c r="A54" s="25" t="s">
        <v>224</v>
      </c>
      <c r="B54" s="19" t="s">
        <v>851</v>
      </c>
      <c r="C54" s="36">
        <v>46643190</v>
      </c>
      <c r="D54" s="36">
        <v>82040000</v>
      </c>
      <c r="E54" s="36">
        <v>84160000</v>
      </c>
      <c r="F54" s="36">
        <f t="shared" si="1"/>
        <v>212843190</v>
      </c>
    </row>
    <row r="55" spans="1:8" x14ac:dyDescent="0.2">
      <c r="A55" s="25" t="s">
        <v>58</v>
      </c>
      <c r="B55" s="19" t="s">
        <v>904</v>
      </c>
      <c r="C55" s="36">
        <v>71314300</v>
      </c>
      <c r="D55" s="36">
        <v>30000000</v>
      </c>
      <c r="E55" s="36">
        <v>788000000</v>
      </c>
      <c r="F55" s="36">
        <f t="shared" si="1"/>
        <v>889314300</v>
      </c>
      <c r="H55" s="19" t="s">
        <v>1049</v>
      </c>
    </row>
    <row r="56" spans="1:8" x14ac:dyDescent="0.2">
      <c r="A56" s="25" t="s">
        <v>64</v>
      </c>
      <c r="B56" s="19" t="s">
        <v>852</v>
      </c>
      <c r="C56" s="36">
        <v>359386330</v>
      </c>
      <c r="D56" s="36">
        <v>162166000</v>
      </c>
      <c r="E56" s="36">
        <v>200000000</v>
      </c>
      <c r="F56" s="36">
        <f t="shared" si="1"/>
        <v>721552330</v>
      </c>
      <c r="H56" s="19" t="s">
        <v>1049</v>
      </c>
    </row>
    <row r="57" spans="1:8" x14ac:dyDescent="0.2">
      <c r="A57" s="25" t="s">
        <v>69</v>
      </c>
      <c r="B57" s="19" t="s">
        <v>935</v>
      </c>
      <c r="C57" s="36">
        <v>120429750</v>
      </c>
      <c r="D57" s="36">
        <v>25000000</v>
      </c>
      <c r="E57" s="36">
        <v>398500000</v>
      </c>
      <c r="F57" s="36">
        <f t="shared" si="1"/>
        <v>543929750</v>
      </c>
      <c r="H57" s="19" t="s">
        <v>1049</v>
      </c>
    </row>
    <row r="58" spans="1:8" x14ac:dyDescent="0.2">
      <c r="A58" s="25" t="s">
        <v>42</v>
      </c>
      <c r="B58" s="19" t="s">
        <v>905</v>
      </c>
      <c r="C58" s="36">
        <v>374167860</v>
      </c>
      <c r="D58" s="36">
        <v>15925000</v>
      </c>
      <c r="E58" s="36">
        <v>550000000</v>
      </c>
      <c r="F58" s="36">
        <f t="shared" si="1"/>
        <v>940092860</v>
      </c>
      <c r="H58" s="19" t="s">
        <v>1051</v>
      </c>
    </row>
    <row r="59" spans="1:8" x14ac:dyDescent="0.2">
      <c r="A59" s="22" t="s">
        <v>599</v>
      </c>
      <c r="B59" s="19" t="s">
        <v>853</v>
      </c>
      <c r="C59" s="36">
        <v>43996550</v>
      </c>
      <c r="D59" s="36">
        <v>12100000</v>
      </c>
      <c r="E59" s="36">
        <v>40000000</v>
      </c>
      <c r="F59" s="36">
        <f t="shared" si="1"/>
        <v>96096550</v>
      </c>
      <c r="H59" s="19" t="s">
        <v>1051</v>
      </c>
    </row>
    <row r="60" spans="1:8" s="24" customFormat="1" x14ac:dyDescent="0.2">
      <c r="A60" s="90"/>
      <c r="B60" s="96" t="s">
        <v>1057</v>
      </c>
      <c r="C60" s="86">
        <f>SUM(C33:C59)</f>
        <v>4055517780</v>
      </c>
      <c r="D60" s="86">
        <f>SUM(D33:D59)</f>
        <v>19853627000</v>
      </c>
      <c r="E60" s="86">
        <f>SUM(E33:E59)</f>
        <v>19788660000</v>
      </c>
      <c r="F60" s="86">
        <f>SUM(F33:F59)</f>
        <v>43697804780</v>
      </c>
      <c r="G60" s="89">
        <f>F60/$F$103*100</f>
        <v>41.850091695895557</v>
      </c>
    </row>
    <row r="61" spans="1:8" x14ac:dyDescent="0.2">
      <c r="A61" s="22"/>
      <c r="B61" s="97" t="s">
        <v>1053</v>
      </c>
    </row>
    <row r="62" spans="1:8" x14ac:dyDescent="0.2">
      <c r="A62" s="25" t="s">
        <v>258</v>
      </c>
      <c r="B62" s="19" t="s">
        <v>854</v>
      </c>
      <c r="C62" s="36">
        <v>142338190</v>
      </c>
      <c r="D62" s="36">
        <v>44600000</v>
      </c>
      <c r="E62" s="36">
        <v>100000000</v>
      </c>
      <c r="F62" s="36">
        <f t="shared" si="1"/>
        <v>286938190</v>
      </c>
    </row>
    <row r="63" spans="1:8" x14ac:dyDescent="0.2">
      <c r="A63" s="25" t="s">
        <v>264</v>
      </c>
      <c r="B63" s="19" t="s">
        <v>906</v>
      </c>
      <c r="C63" s="36">
        <v>225948000</v>
      </c>
      <c r="D63" s="36">
        <f>64488000+3480000</f>
        <v>67968000</v>
      </c>
      <c r="E63" s="36">
        <v>80000000</v>
      </c>
      <c r="F63" s="36">
        <f t="shared" si="1"/>
        <v>373916000</v>
      </c>
    </row>
    <row r="64" spans="1:8" x14ac:dyDescent="0.2">
      <c r="A64" s="25" t="s">
        <v>262</v>
      </c>
      <c r="B64" s="19" t="s">
        <v>907</v>
      </c>
      <c r="C64" s="36">
        <v>25000000</v>
      </c>
      <c r="D64" s="36">
        <v>16700000</v>
      </c>
      <c r="E64" s="36">
        <v>10000000</v>
      </c>
      <c r="F64" s="36">
        <f t="shared" si="1"/>
        <v>51700000</v>
      </c>
    </row>
    <row r="65" spans="1:8" x14ac:dyDescent="0.2">
      <c r="A65" s="25" t="s">
        <v>272</v>
      </c>
      <c r="B65" s="19" t="s">
        <v>908</v>
      </c>
      <c r="C65" s="36">
        <v>510128330</v>
      </c>
      <c r="D65" s="36">
        <v>270804000</v>
      </c>
      <c r="E65" s="36">
        <v>300000000</v>
      </c>
      <c r="F65" s="36">
        <f t="shared" si="1"/>
        <v>1080932330</v>
      </c>
    </row>
    <row r="66" spans="1:8" x14ac:dyDescent="0.2">
      <c r="A66" s="22" t="s">
        <v>273</v>
      </c>
      <c r="B66" s="19" t="s">
        <v>909</v>
      </c>
      <c r="C66" s="36">
        <v>0</v>
      </c>
      <c r="D66" s="36">
        <v>40000000</v>
      </c>
      <c r="E66" s="36">
        <v>0</v>
      </c>
      <c r="F66" s="36">
        <f t="shared" si="1"/>
        <v>40000000</v>
      </c>
    </row>
    <row r="67" spans="1:8" x14ac:dyDescent="0.2">
      <c r="A67" s="25" t="s">
        <v>274</v>
      </c>
      <c r="B67" s="19" t="s">
        <v>858</v>
      </c>
      <c r="C67" s="36">
        <v>303127020</v>
      </c>
      <c r="D67" s="36">
        <v>6000000</v>
      </c>
      <c r="E67" s="36">
        <v>0</v>
      </c>
      <c r="F67" s="36">
        <f t="shared" si="1"/>
        <v>309127020</v>
      </c>
    </row>
    <row r="68" spans="1:8" x14ac:dyDescent="0.2">
      <c r="A68" s="25" t="s">
        <v>254</v>
      </c>
      <c r="B68" s="19" t="s">
        <v>910</v>
      </c>
      <c r="C68" s="36">
        <v>139193400</v>
      </c>
      <c r="D68" s="36">
        <v>281000000</v>
      </c>
      <c r="E68" s="36">
        <v>300000000</v>
      </c>
      <c r="F68" s="36">
        <f t="shared" si="1"/>
        <v>720193400</v>
      </c>
    </row>
    <row r="69" spans="1:8" s="24" customFormat="1" x14ac:dyDescent="0.2">
      <c r="A69" s="91"/>
      <c r="B69" s="96" t="s">
        <v>1057</v>
      </c>
      <c r="C69" s="86">
        <f>SUM(C62:C68)</f>
        <v>1345734940</v>
      </c>
      <c r="D69" s="86">
        <f>SUM(D62:D68)</f>
        <v>727072000</v>
      </c>
      <c r="E69" s="86">
        <f>SUM(E62:E68)</f>
        <v>790000000</v>
      </c>
      <c r="F69" s="86">
        <f>SUM(F62:F68)</f>
        <v>2862806940</v>
      </c>
      <c r="G69" s="89">
        <f>F69/$F$103*100</f>
        <v>2.7417563319217653</v>
      </c>
    </row>
    <row r="70" spans="1:8" x14ac:dyDescent="0.2">
      <c r="A70" s="25"/>
      <c r="B70" s="97" t="s">
        <v>1054</v>
      </c>
    </row>
    <row r="71" spans="1:8" x14ac:dyDescent="0.2">
      <c r="A71" s="25" t="s">
        <v>296</v>
      </c>
      <c r="B71" s="19" t="s">
        <v>911</v>
      </c>
      <c r="C71" s="36">
        <v>293258730</v>
      </c>
      <c r="D71" s="36">
        <v>100600000</v>
      </c>
      <c r="E71" s="36">
        <v>200000000</v>
      </c>
      <c r="F71" s="36">
        <f t="shared" si="1"/>
        <v>593858730</v>
      </c>
    </row>
    <row r="72" spans="1:8" x14ac:dyDescent="0.2">
      <c r="A72" s="25" t="s">
        <v>300</v>
      </c>
      <c r="B72" s="19" t="s">
        <v>859</v>
      </c>
      <c r="C72" s="36">
        <v>141425150</v>
      </c>
      <c r="D72" s="36">
        <v>70000000</v>
      </c>
      <c r="E72" s="36">
        <v>0</v>
      </c>
      <c r="F72" s="36">
        <f t="shared" si="1"/>
        <v>211425150</v>
      </c>
    </row>
    <row r="73" spans="1:8" x14ac:dyDescent="0.2">
      <c r="A73" s="25" t="s">
        <v>301</v>
      </c>
      <c r="B73" s="19" t="s">
        <v>860</v>
      </c>
      <c r="C73" s="36">
        <v>127125000</v>
      </c>
      <c r="D73" s="36">
        <v>155400000</v>
      </c>
      <c r="E73" s="36">
        <v>0</v>
      </c>
      <c r="F73" s="36">
        <f t="shared" si="1"/>
        <v>282525000</v>
      </c>
    </row>
    <row r="74" spans="1:8" x14ac:dyDescent="0.2">
      <c r="A74" s="25" t="s">
        <v>291</v>
      </c>
      <c r="B74" s="19" t="s">
        <v>912</v>
      </c>
      <c r="C74" s="36">
        <v>83798540</v>
      </c>
      <c r="D74" s="36">
        <v>85500000</v>
      </c>
      <c r="E74" s="36">
        <v>150000000</v>
      </c>
      <c r="F74" s="36">
        <f t="shared" si="1"/>
        <v>319298540</v>
      </c>
    </row>
    <row r="75" spans="1:8" x14ac:dyDescent="0.2">
      <c r="A75" s="25" t="s">
        <v>70</v>
      </c>
      <c r="B75" s="19" t="s">
        <v>913</v>
      </c>
      <c r="C75" s="36">
        <v>188729165</v>
      </c>
      <c r="D75" s="36">
        <f>2963848000+4200000</f>
        <v>2968048000</v>
      </c>
      <c r="E75" s="36">
        <v>4100000000</v>
      </c>
      <c r="F75" s="36">
        <f t="shared" si="1"/>
        <v>7256777165</v>
      </c>
      <c r="H75" s="19" t="s">
        <v>1047</v>
      </c>
    </row>
    <row r="76" spans="1:8" x14ac:dyDescent="0.2">
      <c r="A76" s="25" t="s">
        <v>302</v>
      </c>
      <c r="B76" s="19" t="s">
        <v>480</v>
      </c>
      <c r="C76" s="36">
        <v>1120000000</v>
      </c>
      <c r="D76" s="36">
        <v>100000000</v>
      </c>
      <c r="E76" s="36">
        <v>1600000000</v>
      </c>
      <c r="F76" s="36">
        <f t="shared" si="1"/>
        <v>2820000000</v>
      </c>
      <c r="H76" s="19" t="s">
        <v>1047</v>
      </c>
    </row>
    <row r="77" spans="1:8" x14ac:dyDescent="0.2">
      <c r="A77" s="25" t="s">
        <v>90</v>
      </c>
      <c r="B77" s="19" t="s">
        <v>863</v>
      </c>
      <c r="C77" s="36">
        <v>84430210</v>
      </c>
      <c r="D77" s="36">
        <v>6900000</v>
      </c>
      <c r="E77" s="36">
        <v>53000000</v>
      </c>
      <c r="F77" s="36">
        <f t="shared" si="1"/>
        <v>144330210</v>
      </c>
      <c r="H77" s="19" t="s">
        <v>1047</v>
      </c>
    </row>
    <row r="78" spans="1:8" x14ac:dyDescent="0.2">
      <c r="A78" s="25" t="s">
        <v>78</v>
      </c>
      <c r="B78" s="19" t="s">
        <v>864</v>
      </c>
      <c r="C78" s="36">
        <v>296307470</v>
      </c>
      <c r="D78" s="36">
        <v>27400000</v>
      </c>
      <c r="E78" s="36">
        <v>30000000</v>
      </c>
      <c r="F78" s="36">
        <f t="shared" si="1"/>
        <v>353707470</v>
      </c>
      <c r="H78" s="19" t="s">
        <v>1047</v>
      </c>
    </row>
    <row r="79" spans="1:8" x14ac:dyDescent="0.2">
      <c r="A79" s="22" t="s">
        <v>632</v>
      </c>
      <c r="B79" s="19" t="s">
        <v>865</v>
      </c>
      <c r="C79" s="36">
        <v>416425340</v>
      </c>
      <c r="D79" s="36">
        <v>20000000</v>
      </c>
      <c r="E79" s="36">
        <v>100000000</v>
      </c>
      <c r="F79" s="36">
        <f t="shared" si="1"/>
        <v>536425340</v>
      </c>
      <c r="H79" s="19" t="s">
        <v>1047</v>
      </c>
    </row>
    <row r="80" spans="1:8" x14ac:dyDescent="0.2">
      <c r="A80" s="25" t="s">
        <v>204</v>
      </c>
      <c r="B80" s="19" t="s">
        <v>866</v>
      </c>
      <c r="C80" s="36">
        <v>2413685650</v>
      </c>
      <c r="D80" s="36">
        <v>300000000</v>
      </c>
      <c r="E80" s="36">
        <v>700000000</v>
      </c>
      <c r="F80" s="36">
        <f t="shared" si="1"/>
        <v>3413685650</v>
      </c>
      <c r="H80" s="19" t="s">
        <v>1047</v>
      </c>
    </row>
    <row r="81" spans="1:8" x14ac:dyDescent="0.2">
      <c r="A81" s="25" t="s">
        <v>88</v>
      </c>
      <c r="B81" s="19" t="s">
        <v>868</v>
      </c>
      <c r="C81" s="36">
        <v>27355040</v>
      </c>
      <c r="D81" s="36">
        <v>106000000</v>
      </c>
      <c r="E81" s="36">
        <v>10000000</v>
      </c>
      <c r="F81" s="36">
        <f t="shared" si="1"/>
        <v>143355040</v>
      </c>
      <c r="H81" s="19" t="s">
        <v>1047</v>
      </c>
    </row>
    <row r="82" spans="1:8" x14ac:dyDescent="0.2">
      <c r="A82" s="25" t="s">
        <v>101</v>
      </c>
      <c r="B82" s="19" t="s">
        <v>869</v>
      </c>
      <c r="C82" s="36">
        <v>2667365000</v>
      </c>
      <c r="D82" s="36">
        <v>235500286.07999998</v>
      </c>
      <c r="E82" s="36">
        <v>100000000</v>
      </c>
      <c r="F82" s="36">
        <f t="shared" si="1"/>
        <v>3002865286.0799999</v>
      </c>
      <c r="H82" s="19" t="s">
        <v>1047</v>
      </c>
    </row>
    <row r="83" spans="1:8" x14ac:dyDescent="0.2">
      <c r="A83" s="22" t="s">
        <v>237</v>
      </c>
      <c r="B83" s="19" t="s">
        <v>870</v>
      </c>
      <c r="C83" s="36">
        <v>1348328430</v>
      </c>
      <c r="D83" s="36">
        <v>107800000</v>
      </c>
      <c r="E83" s="36">
        <v>200000000</v>
      </c>
      <c r="F83" s="36">
        <f t="shared" si="1"/>
        <v>1656128430</v>
      </c>
      <c r="H83" s="19" t="s">
        <v>1047</v>
      </c>
    </row>
    <row r="84" spans="1:8" x14ac:dyDescent="0.2">
      <c r="A84" s="25" t="s">
        <v>84</v>
      </c>
      <c r="B84" s="19" t="s">
        <v>871</v>
      </c>
      <c r="C84" s="36">
        <v>24776875.32</v>
      </c>
      <c r="D84" s="36">
        <v>11000000</v>
      </c>
      <c r="E84" s="36">
        <v>602000000</v>
      </c>
      <c r="F84" s="36">
        <f t="shared" si="1"/>
        <v>637776875.32000005</v>
      </c>
      <c r="H84" s="19" t="s">
        <v>1047</v>
      </c>
    </row>
    <row r="85" spans="1:8" x14ac:dyDescent="0.2">
      <c r="A85" s="25" t="s">
        <v>187</v>
      </c>
      <c r="B85" s="19" t="s">
        <v>914</v>
      </c>
      <c r="C85" s="36">
        <v>1365368830</v>
      </c>
      <c r="D85" s="36">
        <v>40550000</v>
      </c>
      <c r="E85" s="36">
        <v>165000000</v>
      </c>
      <c r="F85" s="36">
        <f t="shared" si="1"/>
        <v>1570918830</v>
      </c>
      <c r="H85" s="19" t="s">
        <v>1047</v>
      </c>
    </row>
    <row r="86" spans="1:8" x14ac:dyDescent="0.2">
      <c r="A86" s="25" t="s">
        <v>190</v>
      </c>
      <c r="B86" s="19" t="s">
        <v>873</v>
      </c>
      <c r="C86" s="36">
        <v>806638069.99999988</v>
      </c>
      <c r="D86" s="36">
        <v>29900000</v>
      </c>
      <c r="E86" s="36">
        <v>150000000</v>
      </c>
      <c r="F86" s="36">
        <f t="shared" si="1"/>
        <v>986538069.99999988</v>
      </c>
      <c r="H86" s="19" t="s">
        <v>1047</v>
      </c>
    </row>
    <row r="87" spans="1:8" x14ac:dyDescent="0.2">
      <c r="A87" s="25" t="s">
        <v>192</v>
      </c>
      <c r="B87" s="19" t="s">
        <v>915</v>
      </c>
      <c r="C87" s="36">
        <v>539098140</v>
      </c>
      <c r="D87" s="36">
        <v>31550000</v>
      </c>
      <c r="E87" s="36">
        <v>86000000</v>
      </c>
      <c r="F87" s="36">
        <f t="shared" si="1"/>
        <v>656648140</v>
      </c>
      <c r="H87" s="19" t="s">
        <v>1047</v>
      </c>
    </row>
    <row r="88" spans="1:8" x14ac:dyDescent="0.2">
      <c r="A88" s="25" t="s">
        <v>196</v>
      </c>
      <c r="B88" s="19" t="s">
        <v>916</v>
      </c>
      <c r="C88" s="36">
        <v>579587170</v>
      </c>
      <c r="D88" s="36">
        <v>34000000</v>
      </c>
      <c r="E88" s="36">
        <v>120000000</v>
      </c>
      <c r="F88" s="36">
        <f t="shared" si="1"/>
        <v>733587170</v>
      </c>
      <c r="H88" s="19" t="s">
        <v>1047</v>
      </c>
    </row>
    <row r="89" spans="1:8" x14ac:dyDescent="0.2">
      <c r="A89" s="25" t="s">
        <v>105</v>
      </c>
      <c r="B89" s="19" t="s">
        <v>917</v>
      </c>
      <c r="C89" s="36">
        <v>1076383000</v>
      </c>
      <c r="D89" s="36">
        <f>486750000+1200000+1500000</f>
        <v>489450000</v>
      </c>
      <c r="E89" s="36">
        <v>3200000000</v>
      </c>
      <c r="F89" s="36">
        <f t="shared" si="1"/>
        <v>4765833000</v>
      </c>
      <c r="H89" s="19" t="s">
        <v>1048</v>
      </c>
    </row>
    <row r="90" spans="1:8" x14ac:dyDescent="0.2">
      <c r="A90" s="25" t="s">
        <v>135</v>
      </c>
      <c r="B90" s="19" t="s">
        <v>875</v>
      </c>
      <c r="C90" s="36">
        <v>0</v>
      </c>
      <c r="D90" s="36">
        <v>198200000</v>
      </c>
      <c r="E90" s="36">
        <v>600000000.11000001</v>
      </c>
      <c r="F90" s="36">
        <f t="shared" si="1"/>
        <v>798200000.11000001</v>
      </c>
      <c r="H90" s="19" t="s">
        <v>1048</v>
      </c>
    </row>
    <row r="91" spans="1:8" x14ac:dyDescent="0.2">
      <c r="A91" s="25" t="s">
        <v>130</v>
      </c>
      <c r="B91" s="19" t="s">
        <v>876</v>
      </c>
      <c r="C91" s="36">
        <v>4303762400</v>
      </c>
      <c r="D91" s="36">
        <v>187420000</v>
      </c>
      <c r="E91" s="36">
        <v>200000000</v>
      </c>
      <c r="F91" s="36">
        <f t="shared" si="1"/>
        <v>4691182400</v>
      </c>
      <c r="H91" s="19" t="s">
        <v>1048</v>
      </c>
    </row>
    <row r="92" spans="1:8" x14ac:dyDescent="0.2">
      <c r="A92" s="25" t="s">
        <v>112</v>
      </c>
      <c r="B92" s="19" t="s">
        <v>877</v>
      </c>
      <c r="C92" s="36">
        <v>1150121810.97</v>
      </c>
      <c r="D92" s="36">
        <v>202000000</v>
      </c>
      <c r="E92" s="36">
        <v>700000000</v>
      </c>
      <c r="F92" s="36">
        <f t="shared" si="1"/>
        <v>2052121810.97</v>
      </c>
      <c r="H92" s="19" t="s">
        <v>1048</v>
      </c>
    </row>
    <row r="93" spans="1:8" x14ac:dyDescent="0.2">
      <c r="A93" s="25" t="s">
        <v>132</v>
      </c>
      <c r="B93" s="19" t="s">
        <v>918</v>
      </c>
      <c r="C93" s="36">
        <v>268613800</v>
      </c>
      <c r="D93" s="36">
        <v>68000000</v>
      </c>
      <c r="E93" s="36">
        <v>180000000</v>
      </c>
      <c r="F93" s="36">
        <f t="shared" si="1"/>
        <v>516613800</v>
      </c>
      <c r="H93" s="19" t="s">
        <v>1048</v>
      </c>
    </row>
    <row r="94" spans="1:8" x14ac:dyDescent="0.2">
      <c r="A94" s="25" t="s">
        <v>139</v>
      </c>
      <c r="B94" s="19" t="s">
        <v>919</v>
      </c>
      <c r="C94" s="36">
        <v>147126000</v>
      </c>
      <c r="D94" s="36">
        <v>56540000</v>
      </c>
      <c r="E94" s="36">
        <v>120000000</v>
      </c>
      <c r="F94" s="36">
        <f t="shared" si="1"/>
        <v>323666000</v>
      </c>
      <c r="H94" s="19" t="s">
        <v>1048</v>
      </c>
    </row>
    <row r="95" spans="1:8" x14ac:dyDescent="0.2">
      <c r="A95" s="25" t="s">
        <v>199</v>
      </c>
      <c r="B95" s="19" t="s">
        <v>920</v>
      </c>
      <c r="C95" s="36">
        <v>623595000</v>
      </c>
      <c r="D95" s="36">
        <v>162900000</v>
      </c>
      <c r="E95" s="36">
        <v>150000000</v>
      </c>
      <c r="F95" s="36">
        <f t="shared" si="1"/>
        <v>936495000</v>
      </c>
    </row>
    <row r="96" spans="1:8" x14ac:dyDescent="0.2">
      <c r="A96" s="25" t="s">
        <v>143</v>
      </c>
      <c r="B96" s="19" t="s">
        <v>146</v>
      </c>
      <c r="C96" s="36">
        <v>81263950</v>
      </c>
      <c r="D96" s="36">
        <v>7370000</v>
      </c>
      <c r="E96" s="36">
        <v>20000000</v>
      </c>
      <c r="F96" s="36">
        <f t="shared" si="1"/>
        <v>108633950</v>
      </c>
    </row>
    <row r="97" spans="1:7" x14ac:dyDescent="0.2">
      <c r="A97" s="25" t="s">
        <v>140</v>
      </c>
      <c r="B97" s="19" t="s">
        <v>879</v>
      </c>
      <c r="C97" s="36">
        <v>0</v>
      </c>
      <c r="D97" s="36">
        <v>6200000</v>
      </c>
      <c r="E97" s="36">
        <v>20000000</v>
      </c>
      <c r="F97" s="36">
        <f t="shared" si="1"/>
        <v>26200000</v>
      </c>
    </row>
    <row r="98" spans="1:7" x14ac:dyDescent="0.2">
      <c r="A98" s="22" t="s">
        <v>707</v>
      </c>
      <c r="B98" s="19" t="s">
        <v>218</v>
      </c>
      <c r="C98" s="36">
        <v>330862870</v>
      </c>
      <c r="D98" s="36">
        <v>80000000</v>
      </c>
      <c r="E98" s="36">
        <v>150000000</v>
      </c>
      <c r="F98" s="36">
        <f t="shared" si="1"/>
        <v>560862870</v>
      </c>
    </row>
    <row r="99" spans="1:7" x14ac:dyDescent="0.2">
      <c r="A99" s="25" t="s">
        <v>693</v>
      </c>
      <c r="B99" s="29" t="s">
        <v>991</v>
      </c>
      <c r="C99" s="36">
        <v>73069190</v>
      </c>
      <c r="D99" s="36">
        <v>12000000</v>
      </c>
      <c r="E99" s="36">
        <v>20000000</v>
      </c>
      <c r="F99" s="36">
        <f t="shared" si="1"/>
        <v>105069190</v>
      </c>
    </row>
    <row r="100" spans="1:7" x14ac:dyDescent="0.2">
      <c r="A100" s="22" t="s">
        <v>769</v>
      </c>
      <c r="B100" s="29" t="s">
        <v>880</v>
      </c>
      <c r="C100" s="36">
        <v>263917150</v>
      </c>
      <c r="D100" s="36">
        <v>0</v>
      </c>
      <c r="E100" s="36">
        <v>0</v>
      </c>
      <c r="F100" s="36">
        <f t="shared" si="1"/>
        <v>263917150</v>
      </c>
    </row>
    <row r="101" spans="1:7" s="24" customFormat="1" x14ac:dyDescent="0.2">
      <c r="A101" s="90"/>
      <c r="B101" s="96" t="s">
        <v>1057</v>
      </c>
      <c r="C101" s="86">
        <f>SUM(C71:C100)</f>
        <v>20842417981.290001</v>
      </c>
      <c r="D101" s="86">
        <f>SUM(D71:D100)</f>
        <v>5900228286.0799999</v>
      </c>
      <c r="E101" s="86">
        <f>SUM(E71:E100)</f>
        <v>13726000000.110001</v>
      </c>
      <c r="F101" s="86">
        <f>SUM(F71:F100)</f>
        <v>40468646267.480003</v>
      </c>
      <c r="G101" s="89">
        <f>F101/$F$103*100</f>
        <v>38.757474560322748</v>
      </c>
    </row>
    <row r="102" spans="1:7" x14ac:dyDescent="0.2">
      <c r="A102" s="22"/>
      <c r="B102" s="29"/>
    </row>
    <row r="103" spans="1:7" s="24" customFormat="1" x14ac:dyDescent="0.2">
      <c r="A103" s="37"/>
      <c r="B103" s="96" t="s">
        <v>770</v>
      </c>
      <c r="C103" s="86">
        <f>C31+C60+C69+C101</f>
        <v>29135296067.84</v>
      </c>
      <c r="D103" s="86">
        <f>D31+D60+D69+D101</f>
        <v>35297119286.080002</v>
      </c>
      <c r="E103" s="86">
        <f>E31+E60+E69+E101</f>
        <v>39982660000.110001</v>
      </c>
      <c r="F103" s="86">
        <f>F31+F60+F69+F101</f>
        <v>104415075354.03</v>
      </c>
      <c r="G103" s="89"/>
    </row>
    <row r="105" spans="1:7" x14ac:dyDescent="0.2">
      <c r="E105" s="86"/>
    </row>
    <row r="106" spans="1:7" x14ac:dyDescent="0.2">
      <c r="B106" s="96" t="s">
        <v>1050</v>
      </c>
      <c r="C106" s="36">
        <f t="shared" ref="C106:E110" si="2">SUMIF($H$1:$H$100,$B106,C$1:C$100)</f>
        <v>1427668540</v>
      </c>
      <c r="D106" s="36">
        <f t="shared" si="2"/>
        <v>1376950000</v>
      </c>
      <c r="E106" s="36">
        <f t="shared" si="2"/>
        <v>2470000000</v>
      </c>
      <c r="F106" s="36">
        <f>C106+D106+E106</f>
        <v>5274618540</v>
      </c>
      <c r="G106" s="88">
        <f>F106/F103*100</f>
        <v>5.0515871602983253</v>
      </c>
    </row>
    <row r="107" spans="1:7" x14ac:dyDescent="0.2">
      <c r="B107" s="96" t="s">
        <v>1047</v>
      </c>
      <c r="C107" s="36">
        <f t="shared" si="2"/>
        <v>11878095390.32</v>
      </c>
      <c r="D107" s="36">
        <f t="shared" si="2"/>
        <v>4018648286.0799999</v>
      </c>
      <c r="E107" s="36">
        <f t="shared" si="2"/>
        <v>8016000000</v>
      </c>
      <c r="F107" s="36">
        <f>C107+D107+E107</f>
        <v>23912743676.400002</v>
      </c>
      <c r="G107" s="88">
        <f>F107/$F$103*100</f>
        <v>22.901619900499423</v>
      </c>
    </row>
    <row r="108" spans="1:7" x14ac:dyDescent="0.2">
      <c r="B108" s="96" t="s">
        <v>1048</v>
      </c>
      <c r="C108" s="36">
        <f t="shared" si="2"/>
        <v>6946007010.9700003</v>
      </c>
      <c r="D108" s="36">
        <f t="shared" si="2"/>
        <v>1201610000</v>
      </c>
      <c r="E108" s="36">
        <f t="shared" si="2"/>
        <v>5000000000.1100006</v>
      </c>
      <c r="F108" s="36">
        <f>C108+D108+E108</f>
        <v>13147617011.080002</v>
      </c>
      <c r="G108" s="88">
        <f>F108/$F$103*100</f>
        <v>12.591684645633459</v>
      </c>
    </row>
    <row r="109" spans="1:7" x14ac:dyDescent="0.2">
      <c r="B109" s="96" t="s">
        <v>1051</v>
      </c>
      <c r="C109" s="36">
        <f t="shared" si="2"/>
        <v>1011083320</v>
      </c>
      <c r="D109" s="36">
        <f t="shared" si="2"/>
        <v>436198000</v>
      </c>
      <c r="E109" s="36">
        <f t="shared" si="2"/>
        <v>13428000000</v>
      </c>
      <c r="F109" s="36">
        <f>C109+D109+E109</f>
        <v>14875281320</v>
      </c>
      <c r="G109" s="88">
        <f>F109/$F$103*100</f>
        <v>14.24629659037628</v>
      </c>
    </row>
    <row r="110" spans="1:7" x14ac:dyDescent="0.2">
      <c r="B110" s="96" t="s">
        <v>1049</v>
      </c>
      <c r="C110" s="36">
        <f t="shared" si="2"/>
        <v>551130380</v>
      </c>
      <c r="D110" s="36">
        <f t="shared" si="2"/>
        <v>217166000</v>
      </c>
      <c r="E110" s="36">
        <f t="shared" si="2"/>
        <v>1386500000</v>
      </c>
      <c r="F110" s="36">
        <f>C110+D110+E110</f>
        <v>2154796380</v>
      </c>
      <c r="G110" s="88">
        <f>F110/$F$103*100</f>
        <v>2.0636832111588697</v>
      </c>
    </row>
  </sheetData>
  <mergeCells count="5">
    <mergeCell ref="A2:A4"/>
    <mergeCell ref="B2:B4"/>
    <mergeCell ref="F2:F3"/>
    <mergeCell ref="A1:G1"/>
    <mergeCell ref="G2:G4"/>
  </mergeCells>
  <printOptions horizontalCentered="1" gridLines="1"/>
  <pageMargins left="0.5" right="0.5" top="0.66666666666666696" bottom="0.45" header="0.3" footer="0.3"/>
  <pageSetup paperSize="9" scale="95" fitToHeight="0" orientation="landscape" horizontalDpi="4294967295" verticalDpi="4294967295" r:id="rId1"/>
  <headerFooter>
    <oddHeader>&amp;C&amp;"Tahoma,Bold"YOBE STATE GOVERNMENT OF NIGERIAPROPOSED BUDGET 2020</oddHeader>
    <oddFooter>&amp;CPage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17"/>
  <sheetViews>
    <sheetView topLeftCell="A7" zoomScale="70" zoomScaleNormal="70" workbookViewId="0">
      <selection activeCell="A5" sqref="A5:L5"/>
    </sheetView>
  </sheetViews>
  <sheetFormatPr defaultColWidth="9.140625" defaultRowHeight="49.5" x14ac:dyDescent="0.75"/>
  <cols>
    <col min="1" max="1" width="18.42578125" style="98" bestFit="1" customWidth="1"/>
    <col min="2" max="2" width="15.28515625" style="98" bestFit="1" customWidth="1"/>
    <col min="3" max="16384" width="9.140625" style="98"/>
  </cols>
  <sheetData>
    <row r="3" spans="1:13" x14ac:dyDescent="0.75">
      <c r="A3" s="1277" t="s">
        <v>1033</v>
      </c>
      <c r="B3" s="1277"/>
      <c r="C3" s="1277"/>
      <c r="D3" s="1277"/>
      <c r="E3" s="1277"/>
      <c r="F3" s="1277"/>
      <c r="G3" s="1277"/>
      <c r="H3" s="1277"/>
      <c r="I3" s="1277"/>
      <c r="J3" s="1277"/>
      <c r="K3" s="1277"/>
      <c r="L3" s="1277"/>
      <c r="M3" s="1277"/>
    </row>
    <row r="4" spans="1:13" x14ac:dyDescent="0.75">
      <c r="A4" s="119"/>
      <c r="B4" s="119"/>
      <c r="C4" s="119"/>
      <c r="D4" s="119"/>
      <c r="E4" s="119"/>
      <c r="F4" s="119"/>
      <c r="G4" s="119"/>
      <c r="H4" s="119"/>
      <c r="I4" s="119"/>
      <c r="J4" s="119"/>
      <c r="K4" s="119"/>
      <c r="L4" s="119"/>
      <c r="M4" s="119"/>
    </row>
    <row r="5" spans="1:13" x14ac:dyDescent="0.75">
      <c r="A5" s="119"/>
      <c r="B5" s="119"/>
      <c r="C5" s="119"/>
      <c r="D5" s="119"/>
      <c r="E5" s="119"/>
      <c r="F5" s="119"/>
      <c r="G5" s="119"/>
      <c r="H5" s="119"/>
      <c r="I5" s="119"/>
      <c r="J5" s="119"/>
      <c r="K5" s="119"/>
      <c r="L5" s="119"/>
      <c r="M5" s="119"/>
    </row>
    <row r="6" spans="1:13" x14ac:dyDescent="0.75">
      <c r="A6" s="119"/>
      <c r="B6" s="119"/>
      <c r="C6" s="119"/>
      <c r="D6" s="119"/>
      <c r="E6" s="119"/>
      <c r="F6" s="119"/>
      <c r="G6" s="119"/>
      <c r="H6" s="119"/>
      <c r="I6" s="119"/>
      <c r="J6" s="119"/>
      <c r="K6" s="119"/>
      <c r="L6" s="119"/>
      <c r="M6" s="119"/>
    </row>
    <row r="7" spans="1:13" ht="60" customHeight="1" x14ac:dyDescent="0.75">
      <c r="A7" s="120"/>
    </row>
    <row r="8" spans="1:13" ht="60" customHeight="1" x14ac:dyDescent="0.75">
      <c r="A8" s="120"/>
    </row>
    <row r="9" spans="1:13" ht="60" customHeight="1" x14ac:dyDescent="0.75">
      <c r="A9" s="120"/>
    </row>
    <row r="10" spans="1:13" x14ac:dyDescent="0.75">
      <c r="A10" s="1277" t="s">
        <v>1306</v>
      </c>
      <c r="B10" s="1277"/>
      <c r="C10" s="1277"/>
      <c r="D10" s="1277"/>
      <c r="E10" s="1277"/>
      <c r="F10" s="1277"/>
      <c r="G10" s="1277"/>
      <c r="H10" s="1277"/>
      <c r="I10" s="1277"/>
      <c r="J10" s="1277"/>
      <c r="K10" s="1277"/>
      <c r="L10" s="1277"/>
    </row>
    <row r="11" spans="1:13" x14ac:dyDescent="0.75">
      <c r="A11" s="119"/>
      <c r="B11" s="119"/>
      <c r="C11" s="119"/>
      <c r="D11" s="119"/>
      <c r="E11" s="119"/>
      <c r="F11" s="119"/>
      <c r="G11" s="119"/>
      <c r="H11" s="119"/>
      <c r="I11" s="119"/>
      <c r="J11" s="119"/>
      <c r="K11" s="119"/>
      <c r="L11" s="119"/>
    </row>
    <row r="12" spans="1:13" x14ac:dyDescent="0.75">
      <c r="A12" s="119"/>
      <c r="B12" s="119"/>
      <c r="C12" s="119"/>
      <c r="D12" s="119"/>
      <c r="E12" s="119"/>
      <c r="F12" s="119"/>
      <c r="G12" s="119"/>
      <c r="H12" s="119"/>
      <c r="I12" s="119"/>
      <c r="J12" s="119"/>
      <c r="K12" s="119"/>
      <c r="L12" s="119"/>
    </row>
    <row r="13" spans="1:13" x14ac:dyDescent="0.75">
      <c r="A13" s="119"/>
      <c r="B13" s="119"/>
      <c r="C13" s="119"/>
      <c r="D13" s="119"/>
      <c r="E13" s="119"/>
      <c r="F13" s="119"/>
      <c r="G13" s="119"/>
      <c r="H13" s="119"/>
      <c r="I13" s="119"/>
      <c r="J13" s="119"/>
      <c r="K13" s="119"/>
      <c r="L13" s="119"/>
    </row>
    <row r="14" spans="1:13" x14ac:dyDescent="0.75">
      <c r="A14" s="119"/>
      <c r="B14" s="119"/>
      <c r="C14" s="119"/>
      <c r="D14" s="119"/>
      <c r="E14" s="119"/>
      <c r="F14" s="119"/>
      <c r="G14" s="119"/>
      <c r="H14" s="119"/>
      <c r="I14" s="119"/>
      <c r="J14" s="119"/>
      <c r="K14" s="119"/>
      <c r="L14" s="119"/>
    </row>
    <row r="15" spans="1:13" x14ac:dyDescent="0.75">
      <c r="A15" s="119"/>
      <c r="B15" s="119"/>
      <c r="C15" s="119"/>
      <c r="D15" s="119"/>
      <c r="E15" s="119"/>
      <c r="F15" s="119"/>
      <c r="G15" s="119"/>
      <c r="H15" s="119"/>
      <c r="I15" s="119"/>
      <c r="J15" s="119"/>
      <c r="K15" s="119"/>
      <c r="L15" s="119"/>
    </row>
    <row r="16" spans="1:13" ht="60" customHeight="1" x14ac:dyDescent="0.75">
      <c r="A16" s="120"/>
    </row>
    <row r="17" spans="1:13" x14ac:dyDescent="0.75">
      <c r="A17" s="1277">
        <v>2020</v>
      </c>
      <c r="B17" s="1277"/>
      <c r="C17" s="1277"/>
      <c r="D17" s="1277"/>
      <c r="E17" s="1277"/>
      <c r="F17" s="1277"/>
      <c r="G17" s="1277"/>
      <c r="H17" s="1277"/>
      <c r="I17" s="1277"/>
      <c r="J17" s="1277"/>
      <c r="K17" s="1277"/>
      <c r="L17" s="1277"/>
      <c r="M17" s="1277"/>
    </row>
  </sheetData>
  <mergeCells count="3">
    <mergeCell ref="A3:M3"/>
    <mergeCell ref="A10:L10"/>
    <mergeCell ref="A17:M17"/>
  </mergeCells>
  <printOptions horizontalCentered="1" verticalCentered="1"/>
  <pageMargins left="0.7" right="0.7" top="0.75" bottom="0.75" header="0.3" footer="0.3"/>
  <pageSetup paperSize="9" scale="65"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34"/>
  <sheetViews>
    <sheetView workbookViewId="0">
      <selection activeCell="A5" sqref="A5:L5"/>
    </sheetView>
  </sheetViews>
  <sheetFormatPr defaultColWidth="9.140625" defaultRowHeight="14.1" customHeight="1" x14ac:dyDescent="0.2"/>
  <cols>
    <col min="1" max="1" width="15.140625" style="16" bestFit="1" customWidth="1"/>
    <col min="2" max="2" width="58.5703125" style="136" customWidth="1"/>
    <col min="3" max="3" width="17.28515625" style="136" bestFit="1" customWidth="1"/>
    <col min="4" max="16384" width="9.140625" style="136"/>
  </cols>
  <sheetData>
    <row r="1" spans="1:3" ht="14.1" customHeight="1" x14ac:dyDescent="0.2">
      <c r="A1" s="129" t="s">
        <v>1099</v>
      </c>
      <c r="B1" s="109" t="s">
        <v>938</v>
      </c>
      <c r="C1" s="109"/>
    </row>
    <row r="2" spans="1:3" ht="14.1" customHeight="1" x14ac:dyDescent="0.2">
      <c r="A2" s="132"/>
      <c r="B2" s="139" t="s">
        <v>1247</v>
      </c>
      <c r="C2" s="109"/>
    </row>
    <row r="3" spans="1:3" s="109" customFormat="1" ht="14.1" customHeight="1" x14ac:dyDescent="0.2">
      <c r="A3" s="126" t="s">
        <v>1129</v>
      </c>
      <c r="B3" s="127" t="s">
        <v>575</v>
      </c>
      <c r="C3" s="135">
        <f>SUMIF('2.Revenue Details'!$B$12:$B$314,'Codes used in the Budget'!A3,'2.Revenue Details'!$F$12:$F$314)</f>
        <v>4242900180</v>
      </c>
    </row>
    <row r="4" spans="1:3" ht="14.1" customHeight="1" x14ac:dyDescent="0.2">
      <c r="A4" s="126" t="s">
        <v>1130</v>
      </c>
      <c r="B4" s="127" t="s">
        <v>577</v>
      </c>
      <c r="C4" s="135">
        <f>SUMIF('2.Revenue Details'!$B$12:$B$314,'Codes used in the Budget'!A4,'2.Revenue Details'!$F$12:$F$314)</f>
        <v>30000000</v>
      </c>
    </row>
    <row r="5" spans="1:3" ht="14.1" customHeight="1" x14ac:dyDescent="0.2">
      <c r="A5" s="126" t="s">
        <v>1131</v>
      </c>
      <c r="B5" s="127" t="s">
        <v>576</v>
      </c>
      <c r="C5" s="135">
        <f>SUMIF('2.Revenue Details'!$B$12:$B$314,'Codes used in the Budget'!A5,'2.Revenue Details'!$F$12:$F$314)</f>
        <v>5000000</v>
      </c>
    </row>
    <row r="6" spans="1:3" ht="14.1" customHeight="1" x14ac:dyDescent="0.2">
      <c r="A6" s="126" t="s">
        <v>1132</v>
      </c>
      <c r="B6" s="127" t="s">
        <v>578</v>
      </c>
      <c r="C6" s="135">
        <f>SUMIF('2.Revenue Details'!$B$12:$B$314,'Codes used in the Budget'!A6,'2.Revenue Details'!$F$12:$F$314)</f>
        <v>150000000</v>
      </c>
    </row>
    <row r="7" spans="1:3" ht="14.1" customHeight="1" x14ac:dyDescent="0.2">
      <c r="A7" s="126" t="s">
        <v>1133</v>
      </c>
      <c r="B7" s="127" t="s">
        <v>579</v>
      </c>
      <c r="C7" s="135">
        <f>SUMIF('2.Revenue Details'!$B$12:$B$314,'Codes used in the Budget'!A7,'2.Revenue Details'!$F$12:$F$314)</f>
        <v>2000000</v>
      </c>
    </row>
    <row r="8" spans="1:3" ht="14.1" customHeight="1" x14ac:dyDescent="0.2">
      <c r="A8" s="126" t="s">
        <v>1134</v>
      </c>
      <c r="B8" s="127" t="s">
        <v>1087</v>
      </c>
      <c r="C8" s="135">
        <f>SUMIF('2.Revenue Details'!$B$12:$B$314,'Codes used in the Budget'!A8,'2.Revenue Details'!$F$12:$F$314)</f>
        <v>2670000</v>
      </c>
    </row>
    <row r="9" spans="1:3" ht="14.1" customHeight="1" x14ac:dyDescent="0.2">
      <c r="A9" s="126" t="s">
        <v>1135</v>
      </c>
      <c r="B9" s="127" t="s">
        <v>546</v>
      </c>
      <c r="C9" s="135">
        <f>SUMIF('2.Revenue Details'!$B$12:$B$314,'Codes used in the Budget'!A9,'2.Revenue Details'!$F$12:$F$314)</f>
        <v>1000000</v>
      </c>
    </row>
    <row r="10" spans="1:3" ht="14.1" customHeight="1" x14ac:dyDescent="0.2">
      <c r="A10" s="126" t="s">
        <v>1136</v>
      </c>
      <c r="B10" s="127" t="s">
        <v>547</v>
      </c>
      <c r="C10" s="135">
        <f>SUMIF('2.Revenue Details'!$B$12:$B$314,'Codes used in the Budget'!A10,'2.Revenue Details'!$F$12:$F$314)</f>
        <v>1000000</v>
      </c>
    </row>
    <row r="11" spans="1:3" ht="14.1" customHeight="1" x14ac:dyDescent="0.2">
      <c r="A11" s="126" t="s">
        <v>1137</v>
      </c>
      <c r="B11" s="127" t="s">
        <v>548</v>
      </c>
      <c r="C11" s="135">
        <f>SUMIF('2.Revenue Details'!$B$12:$B$314,'Codes used in the Budget'!A11,'2.Revenue Details'!$F$12:$F$314)</f>
        <v>2000000</v>
      </c>
    </row>
    <row r="12" spans="1:3" ht="14.1" customHeight="1" x14ac:dyDescent="0.2">
      <c r="A12" s="126" t="s">
        <v>1138</v>
      </c>
      <c r="B12" s="127" t="s">
        <v>549</v>
      </c>
      <c r="C12" s="135">
        <f>SUMIF('2.Revenue Details'!$B$12:$B$314,'Codes used in the Budget'!A12,'2.Revenue Details'!$F$12:$F$314)</f>
        <v>2000000</v>
      </c>
    </row>
    <row r="13" spans="1:3" ht="14.1" customHeight="1" x14ac:dyDescent="0.2">
      <c r="A13" s="126" t="s">
        <v>1307</v>
      </c>
      <c r="B13" s="127" t="s">
        <v>550</v>
      </c>
      <c r="C13" s="135">
        <f>SUMIF('2.Revenue Details'!$B$12:$B$314,'Codes used in the Budget'!A13,'2.Revenue Details'!$F$12:$F$314)</f>
        <v>0</v>
      </c>
    </row>
    <row r="14" spans="1:3" ht="14.1" customHeight="1" x14ac:dyDescent="0.2">
      <c r="A14" s="126" t="s">
        <v>1308</v>
      </c>
      <c r="B14" s="127" t="s">
        <v>562</v>
      </c>
      <c r="C14" s="135">
        <f>SUMIF('2.Revenue Details'!$B$12:$B$314,'Codes used in the Budget'!A14,'2.Revenue Details'!$F$12:$F$314)</f>
        <v>0</v>
      </c>
    </row>
    <row r="15" spans="1:3" ht="14.1" customHeight="1" x14ac:dyDescent="0.2">
      <c r="A15" s="126" t="s">
        <v>1309</v>
      </c>
      <c r="B15" s="127" t="s">
        <v>529</v>
      </c>
      <c r="C15" s="135">
        <f>SUMIF('2.Revenue Details'!$B$12:$B$314,'Codes used in the Budget'!A15,'2.Revenue Details'!$F$12:$F$314)</f>
        <v>0</v>
      </c>
    </row>
    <row r="16" spans="1:3" ht="14.1" customHeight="1" x14ac:dyDescent="0.2">
      <c r="A16" s="126" t="s">
        <v>1139</v>
      </c>
      <c r="B16" s="127" t="s">
        <v>580</v>
      </c>
      <c r="C16" s="135">
        <f>SUMIF('2.Revenue Details'!$B$12:$B$314,'Codes used in the Budget'!A16,'2.Revenue Details'!$F$12:$F$314)</f>
        <v>18000000</v>
      </c>
    </row>
    <row r="17" spans="1:3" ht="14.1" customHeight="1" x14ac:dyDescent="0.2">
      <c r="A17" s="126" t="s">
        <v>1140</v>
      </c>
      <c r="B17" s="127" t="s">
        <v>581</v>
      </c>
      <c r="C17" s="135">
        <f>SUMIF('2.Revenue Details'!$B$12:$B$314,'Codes used in the Budget'!A17,'2.Revenue Details'!$F$12:$F$314)</f>
        <v>12000000</v>
      </c>
    </row>
    <row r="18" spans="1:3" ht="14.1" customHeight="1" x14ac:dyDescent="0.2">
      <c r="A18" s="126" t="s">
        <v>1141</v>
      </c>
      <c r="B18" s="127" t="s">
        <v>642</v>
      </c>
      <c r="C18" s="135">
        <f>SUMIF('2.Revenue Details'!$B$12:$B$314,'Codes used in the Budget'!A18,'2.Revenue Details'!$F$12:$F$314)</f>
        <v>1000000</v>
      </c>
    </row>
    <row r="19" spans="1:3" ht="14.1" customHeight="1" x14ac:dyDescent="0.2">
      <c r="A19" s="126" t="s">
        <v>1142</v>
      </c>
      <c r="B19" s="127" t="s">
        <v>551</v>
      </c>
      <c r="C19" s="135">
        <f>SUMIF('2.Revenue Details'!$B$12:$B$314,'Codes used in the Budget'!A19,'2.Revenue Details'!$F$12:$F$314)</f>
        <v>100000</v>
      </c>
    </row>
    <row r="20" spans="1:3" ht="14.1" customHeight="1" x14ac:dyDescent="0.2">
      <c r="A20" s="126" t="s">
        <v>1143</v>
      </c>
      <c r="B20" s="127" t="s">
        <v>582</v>
      </c>
      <c r="C20" s="135">
        <f>SUMIF('2.Revenue Details'!$B$12:$B$314,'Codes used in the Budget'!A20,'2.Revenue Details'!$F$12:$F$314)</f>
        <v>100000</v>
      </c>
    </row>
    <row r="21" spans="1:3" ht="14.1" customHeight="1" x14ac:dyDescent="0.2">
      <c r="A21" s="126" t="s">
        <v>1144</v>
      </c>
      <c r="B21" s="127" t="s">
        <v>583</v>
      </c>
      <c r="C21" s="135">
        <f>SUMIF('2.Revenue Details'!$B$12:$B$314,'Codes used in the Budget'!A21,'2.Revenue Details'!$F$12:$F$314)</f>
        <v>400000</v>
      </c>
    </row>
    <row r="22" spans="1:3" ht="14.1" customHeight="1" x14ac:dyDescent="0.2">
      <c r="A22" s="126" t="s">
        <v>1145</v>
      </c>
      <c r="B22" s="127" t="s">
        <v>1004</v>
      </c>
      <c r="C22" s="135">
        <f>SUMIF('2.Revenue Details'!$B$12:$B$314,'Codes used in the Budget'!A22,'2.Revenue Details'!$F$12:$F$314)</f>
        <v>400000</v>
      </c>
    </row>
    <row r="23" spans="1:3" ht="14.1" customHeight="1" x14ac:dyDescent="0.2">
      <c r="A23" s="126" t="s">
        <v>1146</v>
      </c>
      <c r="B23" s="127" t="s">
        <v>1005</v>
      </c>
      <c r="C23" s="135">
        <f>SUMIF('2.Revenue Details'!$B$12:$B$314,'Codes used in the Budget'!A23,'2.Revenue Details'!$F$12:$F$314)</f>
        <v>100000</v>
      </c>
    </row>
    <row r="24" spans="1:3" ht="14.1" customHeight="1" x14ac:dyDescent="0.2">
      <c r="A24" s="126" t="s">
        <v>1147</v>
      </c>
      <c r="B24" s="127" t="s">
        <v>584</v>
      </c>
      <c r="C24" s="135">
        <f>SUMIF('2.Revenue Details'!$B$12:$B$314,'Codes used in the Budget'!A24,'2.Revenue Details'!$F$12:$F$314)</f>
        <v>300000</v>
      </c>
    </row>
    <row r="25" spans="1:3" ht="14.1" customHeight="1" x14ac:dyDescent="0.2">
      <c r="A25" s="126" t="s">
        <v>1148</v>
      </c>
      <c r="B25" s="127" t="s">
        <v>1079</v>
      </c>
      <c r="C25" s="135">
        <f>SUMIF('2.Revenue Details'!$B$12:$B$314,'Codes used in the Budget'!A25,'2.Revenue Details'!$F$12:$F$314)</f>
        <v>300000</v>
      </c>
    </row>
    <row r="26" spans="1:3" ht="14.1" customHeight="1" x14ac:dyDescent="0.2">
      <c r="A26" s="126" t="s">
        <v>1149</v>
      </c>
      <c r="B26" s="127" t="s">
        <v>1010</v>
      </c>
      <c r="C26" s="135">
        <f>SUMIF('2.Revenue Details'!$B$12:$B$314,'Codes used in the Budget'!A26,'2.Revenue Details'!$F$12:$F$314)</f>
        <v>200000</v>
      </c>
    </row>
    <row r="27" spans="1:3" ht="14.1" customHeight="1" x14ac:dyDescent="0.2">
      <c r="A27" s="126" t="s">
        <v>1150</v>
      </c>
      <c r="B27" s="127" t="s">
        <v>585</v>
      </c>
      <c r="C27" s="135">
        <f>SUMIF('2.Revenue Details'!$B$12:$B$314,'Codes used in the Budget'!A27,'2.Revenue Details'!$F$12:$F$314)</f>
        <v>6050000</v>
      </c>
    </row>
    <row r="28" spans="1:3" ht="14.1" customHeight="1" x14ac:dyDescent="0.2">
      <c r="A28" s="126" t="s">
        <v>1151</v>
      </c>
      <c r="B28" s="127" t="s">
        <v>586</v>
      </c>
      <c r="C28" s="135">
        <f>SUMIF('2.Revenue Details'!$B$12:$B$314,'Codes used in the Budget'!A28,'2.Revenue Details'!$F$12:$F$314)</f>
        <v>18000000</v>
      </c>
    </row>
    <row r="29" spans="1:3" ht="14.1" customHeight="1" x14ac:dyDescent="0.2">
      <c r="A29" s="126" t="s">
        <v>1152</v>
      </c>
      <c r="B29" s="127" t="s">
        <v>593</v>
      </c>
      <c r="C29" s="135">
        <f>SUMIF('2.Revenue Details'!$B$12:$B$314,'Codes used in the Budget'!A29,'2.Revenue Details'!$F$12:$F$314)</f>
        <v>5000000</v>
      </c>
    </row>
    <row r="30" spans="1:3" ht="14.1" customHeight="1" x14ac:dyDescent="0.2">
      <c r="A30" s="126" t="s">
        <v>1310</v>
      </c>
      <c r="B30" s="127" t="s">
        <v>552</v>
      </c>
      <c r="C30" s="135">
        <f>SUMIF('2.Revenue Details'!$B$12:$B$314,'Codes used in the Budget'!A30,'2.Revenue Details'!$F$12:$F$314)</f>
        <v>0</v>
      </c>
    </row>
    <row r="31" spans="1:3" ht="14.1" customHeight="1" x14ac:dyDescent="0.2">
      <c r="A31" s="126" t="s">
        <v>1311</v>
      </c>
      <c r="B31" s="127" t="s">
        <v>563</v>
      </c>
      <c r="C31" s="135">
        <f>SUMIF('2.Revenue Details'!$B$12:$B$314,'Codes used in the Budget'!A31,'2.Revenue Details'!$F$12:$F$314)</f>
        <v>0</v>
      </c>
    </row>
    <row r="32" spans="1:3" ht="14.1" customHeight="1" x14ac:dyDescent="0.2">
      <c r="A32" s="126" t="s">
        <v>1153</v>
      </c>
      <c r="B32" s="127" t="s">
        <v>1006</v>
      </c>
      <c r="C32" s="135">
        <f>SUMIF('2.Revenue Details'!$B$12:$B$314,'Codes used in the Budget'!A32,'2.Revenue Details'!$F$12:$F$314)</f>
        <v>600000</v>
      </c>
    </row>
    <row r="33" spans="1:3" ht="14.1" customHeight="1" x14ac:dyDescent="0.2">
      <c r="A33" s="126" t="s">
        <v>1154</v>
      </c>
      <c r="B33" s="127" t="s">
        <v>616</v>
      </c>
      <c r="C33" s="135">
        <f>SUMIF('2.Revenue Details'!$B$12:$B$314,'Codes used in the Budget'!A33,'2.Revenue Details'!$F$12:$F$314)</f>
        <v>2020000</v>
      </c>
    </row>
    <row r="34" spans="1:3" ht="14.1" customHeight="1" x14ac:dyDescent="0.2">
      <c r="A34" s="126" t="s">
        <v>1155</v>
      </c>
      <c r="B34" s="127" t="s">
        <v>996</v>
      </c>
      <c r="C34" s="135">
        <f>SUMIF('2.Revenue Details'!$B$12:$B$314,'Codes used in the Budget'!A34,'2.Revenue Details'!$F$12:$F$314)</f>
        <v>5000000</v>
      </c>
    </row>
    <row r="35" spans="1:3" ht="14.1" customHeight="1" x14ac:dyDescent="0.2">
      <c r="A35" s="126" t="s">
        <v>1156</v>
      </c>
      <c r="B35" s="127" t="s">
        <v>527</v>
      </c>
      <c r="C35" s="135">
        <f>SUMIF('2.Revenue Details'!$B$12:$B$314,'Codes used in the Budget'!A35,'2.Revenue Details'!$F$12:$F$314)</f>
        <v>6500000</v>
      </c>
    </row>
    <row r="36" spans="1:3" ht="14.1" customHeight="1" x14ac:dyDescent="0.2">
      <c r="A36" s="126" t="s">
        <v>1157</v>
      </c>
      <c r="B36" s="127" t="s">
        <v>617</v>
      </c>
      <c r="C36" s="135">
        <f>SUMIF('2.Revenue Details'!$B$12:$B$314,'Codes used in the Budget'!A36,'2.Revenue Details'!$F$12:$F$314)</f>
        <v>200000</v>
      </c>
    </row>
    <row r="37" spans="1:3" ht="14.1" customHeight="1" x14ac:dyDescent="0.2">
      <c r="A37" s="126" t="s">
        <v>1158</v>
      </c>
      <c r="B37" s="130" t="s">
        <v>618</v>
      </c>
      <c r="C37" s="135">
        <f>SUMIF('2.Revenue Details'!$B$12:$B$314,'Codes used in the Budget'!A37,'2.Revenue Details'!$F$12:$F$314)</f>
        <v>200000</v>
      </c>
    </row>
    <row r="38" spans="1:3" ht="14.1" customHeight="1" x14ac:dyDescent="0.2">
      <c r="A38" s="126" t="s">
        <v>1159</v>
      </c>
      <c r="B38" s="130" t="s">
        <v>526</v>
      </c>
      <c r="C38" s="135">
        <f>SUMIF('2.Revenue Details'!$B$12:$B$314,'Codes used in the Budget'!A38,'2.Revenue Details'!$F$12:$F$314)</f>
        <v>80000000</v>
      </c>
    </row>
    <row r="39" spans="1:3" ht="14.1" customHeight="1" x14ac:dyDescent="0.2">
      <c r="A39" s="126" t="s">
        <v>1160</v>
      </c>
      <c r="B39" s="127" t="s">
        <v>1081</v>
      </c>
      <c r="C39" s="135">
        <f>SUMIF('2.Revenue Details'!$B$12:$B$314,'Codes used in the Budget'!A39,'2.Revenue Details'!$F$12:$F$314)</f>
        <v>500000</v>
      </c>
    </row>
    <row r="40" spans="1:3" ht="14.1" customHeight="1" x14ac:dyDescent="0.2">
      <c r="A40" s="126" t="s">
        <v>1161</v>
      </c>
      <c r="B40" s="127" t="s">
        <v>543</v>
      </c>
      <c r="C40" s="135">
        <f>SUMIF('2.Revenue Details'!$B$12:$B$314,'Codes used in the Budget'!A40,'2.Revenue Details'!$F$12:$F$314)</f>
        <v>1000000</v>
      </c>
    </row>
    <row r="41" spans="1:3" ht="14.1" customHeight="1" x14ac:dyDescent="0.2">
      <c r="A41" s="126" t="s">
        <v>1162</v>
      </c>
      <c r="B41" s="127" t="s">
        <v>646</v>
      </c>
      <c r="C41" s="135">
        <f>SUMIF('2.Revenue Details'!$B$12:$B$314,'Codes used in the Budget'!A41,'2.Revenue Details'!$F$12:$F$314)</f>
        <v>0</v>
      </c>
    </row>
    <row r="42" spans="1:3" ht="14.1" customHeight="1" x14ac:dyDescent="0.2">
      <c r="A42" s="126" t="s">
        <v>1163</v>
      </c>
      <c r="B42" s="127" t="s">
        <v>602</v>
      </c>
      <c r="C42" s="135">
        <f>SUMIF('2.Revenue Details'!$B$12:$B$314,'Codes used in the Budget'!A42,'2.Revenue Details'!$F$12:$F$314)</f>
        <v>2000000</v>
      </c>
    </row>
    <row r="43" spans="1:3" ht="14.1" customHeight="1" x14ac:dyDescent="0.2">
      <c r="A43" s="126" t="s">
        <v>1164</v>
      </c>
      <c r="B43" s="130" t="s">
        <v>603</v>
      </c>
      <c r="C43" s="135">
        <f>SUMIF('2.Revenue Details'!$B$12:$B$314,'Codes used in the Budget'!A43,'2.Revenue Details'!$F$12:$F$314)</f>
        <v>415000</v>
      </c>
    </row>
    <row r="44" spans="1:3" ht="14.1" customHeight="1" x14ac:dyDescent="0.2">
      <c r="A44" s="126" t="s">
        <v>1165</v>
      </c>
      <c r="B44" s="127" t="s">
        <v>634</v>
      </c>
      <c r="C44" s="135">
        <f>SUMIF('2.Revenue Details'!$B$12:$B$314,'Codes used in the Budget'!A44,'2.Revenue Details'!$F$12:$F$314)</f>
        <v>1200000</v>
      </c>
    </row>
    <row r="45" spans="1:3" ht="14.1" customHeight="1" x14ac:dyDescent="0.2">
      <c r="A45" s="126" t="s">
        <v>1166</v>
      </c>
      <c r="B45" s="127" t="s">
        <v>553</v>
      </c>
      <c r="C45" s="135">
        <f>SUMIF('2.Revenue Details'!$B$12:$B$314,'Codes used in the Budget'!A45,'2.Revenue Details'!$F$12:$F$314)</f>
        <v>0</v>
      </c>
    </row>
    <row r="46" spans="1:3" ht="14.1" customHeight="1" x14ac:dyDescent="0.2">
      <c r="A46" s="126" t="s">
        <v>1167</v>
      </c>
      <c r="B46" s="127" t="s">
        <v>1077</v>
      </c>
      <c r="C46" s="135">
        <f>SUMIF('2.Revenue Details'!$B$12:$B$314,'Codes used in the Budget'!A46,'2.Revenue Details'!$F$12:$F$314)</f>
        <v>300000</v>
      </c>
    </row>
    <row r="47" spans="1:3" ht="14.1" customHeight="1" x14ac:dyDescent="0.2">
      <c r="A47" s="126" t="s">
        <v>1168</v>
      </c>
      <c r="B47" s="127" t="s">
        <v>554</v>
      </c>
      <c r="C47" s="135">
        <f>SUMIF('2.Revenue Details'!$B$12:$B$314,'Codes used in the Budget'!A47,'2.Revenue Details'!$F$12:$F$314)</f>
        <v>2000000</v>
      </c>
    </row>
    <row r="48" spans="1:3" ht="14.1" customHeight="1" x14ac:dyDescent="0.2">
      <c r="A48" s="126" t="s">
        <v>1169</v>
      </c>
      <c r="B48" s="130" t="s">
        <v>604</v>
      </c>
      <c r="C48" s="135">
        <f>SUMIF('2.Revenue Details'!$B$12:$B$314,'Codes used in the Budget'!A48,'2.Revenue Details'!$F$12:$F$314)</f>
        <v>2000000</v>
      </c>
    </row>
    <row r="49" spans="1:3" ht="14.1" customHeight="1" x14ac:dyDescent="0.2">
      <c r="A49" s="126" t="s">
        <v>1170</v>
      </c>
      <c r="B49" s="127" t="s">
        <v>647</v>
      </c>
      <c r="C49" s="135">
        <f>SUMIF('2.Revenue Details'!$B$12:$B$314,'Codes used in the Budget'!A49,'2.Revenue Details'!$F$12:$F$314)</f>
        <v>11000000</v>
      </c>
    </row>
    <row r="50" spans="1:3" ht="14.1" customHeight="1" x14ac:dyDescent="0.2">
      <c r="A50" s="126" t="s">
        <v>1171</v>
      </c>
      <c r="B50" s="127" t="s">
        <v>555</v>
      </c>
      <c r="C50" s="135">
        <f>SUMIF('2.Revenue Details'!$B$12:$B$314,'Codes used in the Budget'!A50,'2.Revenue Details'!$F$12:$F$314)</f>
        <v>7030000</v>
      </c>
    </row>
    <row r="51" spans="1:3" ht="14.1" customHeight="1" x14ac:dyDescent="0.2">
      <c r="A51" s="126" t="s">
        <v>1172</v>
      </c>
      <c r="B51" s="127" t="s">
        <v>648</v>
      </c>
      <c r="C51" s="135">
        <f>SUMIF('2.Revenue Details'!$B$12:$B$314,'Codes used in the Budget'!A51,'2.Revenue Details'!$F$12:$F$314)</f>
        <v>0</v>
      </c>
    </row>
    <row r="52" spans="1:3" ht="14.1" customHeight="1" x14ac:dyDescent="0.2">
      <c r="A52" s="126" t="s">
        <v>1173</v>
      </c>
      <c r="B52" s="127" t="s">
        <v>635</v>
      </c>
      <c r="C52" s="135">
        <f>SUMIF('2.Revenue Details'!$B$12:$B$314,'Codes used in the Budget'!A52,'2.Revenue Details'!$F$12:$F$314)</f>
        <v>60500000</v>
      </c>
    </row>
    <row r="53" spans="1:3" ht="14.1" customHeight="1" x14ac:dyDescent="0.2">
      <c r="A53" s="126" t="s">
        <v>1174</v>
      </c>
      <c r="B53" s="130" t="s">
        <v>605</v>
      </c>
      <c r="C53" s="135">
        <f>SUMIF('2.Revenue Details'!$B$12:$B$314,'Codes used in the Budget'!A53,'2.Revenue Details'!$F$12:$F$314)</f>
        <v>5900000</v>
      </c>
    </row>
    <row r="54" spans="1:3" ht="14.1" customHeight="1" x14ac:dyDescent="0.2">
      <c r="A54" s="126" t="s">
        <v>1175</v>
      </c>
      <c r="B54" s="127" t="s">
        <v>649</v>
      </c>
      <c r="C54" s="135">
        <f>SUMIF('2.Revenue Details'!$B$12:$B$314,'Codes used in the Budget'!A54,'2.Revenue Details'!$F$12:$F$314)</f>
        <v>100000</v>
      </c>
    </row>
    <row r="55" spans="1:3" ht="14.1" customHeight="1" x14ac:dyDescent="0.2">
      <c r="A55" s="126" t="s">
        <v>1176</v>
      </c>
      <c r="B55" s="130" t="s">
        <v>613</v>
      </c>
      <c r="C55" s="135">
        <f>SUMIF('2.Revenue Details'!$B$12:$B$314,'Codes used in the Budget'!A55,'2.Revenue Details'!$F$12:$F$314)</f>
        <v>300000000</v>
      </c>
    </row>
    <row r="56" spans="1:3" ht="14.1" customHeight="1" x14ac:dyDescent="0.2">
      <c r="A56" s="126" t="s">
        <v>1177</v>
      </c>
      <c r="B56" s="127" t="s">
        <v>1012</v>
      </c>
      <c r="C56" s="135">
        <f>SUMIF('2.Revenue Details'!$B$12:$B$314,'Codes used in the Budget'!A56,'2.Revenue Details'!$F$12:$F$314)</f>
        <v>18000000</v>
      </c>
    </row>
    <row r="57" spans="1:3" ht="14.1" customHeight="1" x14ac:dyDescent="0.2">
      <c r="A57" s="126" t="s">
        <v>1178</v>
      </c>
      <c r="B57" s="127" t="s">
        <v>1001</v>
      </c>
      <c r="C57" s="135">
        <f>SUMIF('2.Revenue Details'!$B$12:$B$314,'Codes used in the Budget'!A57,'2.Revenue Details'!$F$12:$F$314)</f>
        <v>700000</v>
      </c>
    </row>
    <row r="58" spans="1:3" ht="14.1" customHeight="1" x14ac:dyDescent="0.2">
      <c r="A58" s="126" t="s">
        <v>1179</v>
      </c>
      <c r="B58" s="127" t="s">
        <v>606</v>
      </c>
      <c r="C58" s="135">
        <f>SUMIF('2.Revenue Details'!$B$12:$B$314,'Codes used in the Budget'!A58,'2.Revenue Details'!$F$12:$F$314)</f>
        <v>200000</v>
      </c>
    </row>
    <row r="59" spans="1:3" ht="14.1" customHeight="1" x14ac:dyDescent="0.2">
      <c r="A59" s="126" t="s">
        <v>1180</v>
      </c>
      <c r="B59" s="127" t="s">
        <v>1000</v>
      </c>
      <c r="C59" s="135">
        <f>SUMIF('2.Revenue Details'!$B$12:$B$314,'Codes used in the Budget'!A59,'2.Revenue Details'!$F$12:$F$314)</f>
        <v>0</v>
      </c>
    </row>
    <row r="60" spans="1:3" ht="14.1" customHeight="1" x14ac:dyDescent="0.2">
      <c r="A60" s="126" t="s">
        <v>1181</v>
      </c>
      <c r="B60" s="127" t="s">
        <v>607</v>
      </c>
      <c r="C60" s="135">
        <f>SUMIF('2.Revenue Details'!$B$12:$B$314,'Codes used in the Budget'!A60,'2.Revenue Details'!$F$12:$F$314)</f>
        <v>530000</v>
      </c>
    </row>
    <row r="61" spans="1:3" ht="14.1" customHeight="1" x14ac:dyDescent="0.2">
      <c r="A61" s="126" t="s">
        <v>1182</v>
      </c>
      <c r="B61" s="127" t="s">
        <v>619</v>
      </c>
      <c r="C61" s="135">
        <f>SUMIF('2.Revenue Details'!$B$12:$B$314,'Codes used in the Budget'!A61,'2.Revenue Details'!$F$12:$F$314)</f>
        <v>2000000</v>
      </c>
    </row>
    <row r="62" spans="1:3" ht="14.1" customHeight="1" x14ac:dyDescent="0.2">
      <c r="A62" s="126" t="s">
        <v>1183</v>
      </c>
      <c r="B62" s="127" t="s">
        <v>620</v>
      </c>
      <c r="C62" s="135">
        <f>SUMIF('2.Revenue Details'!$B$12:$B$314,'Codes used in the Budget'!A62,'2.Revenue Details'!$F$12:$F$314)</f>
        <v>3500000</v>
      </c>
    </row>
    <row r="63" spans="1:3" ht="14.1" customHeight="1" x14ac:dyDescent="0.2">
      <c r="A63" s="126" t="s">
        <v>1184</v>
      </c>
      <c r="B63" s="127" t="s">
        <v>621</v>
      </c>
      <c r="C63" s="135">
        <f>SUMIF('2.Revenue Details'!$B$12:$B$314,'Codes used in the Budget'!A63,'2.Revenue Details'!$F$12:$F$314)</f>
        <v>2000000</v>
      </c>
    </row>
    <row r="64" spans="1:3" ht="14.1" customHeight="1" x14ac:dyDescent="0.2">
      <c r="A64" s="126" t="s">
        <v>1185</v>
      </c>
      <c r="B64" s="130" t="s">
        <v>622</v>
      </c>
      <c r="C64" s="135">
        <f>SUMIF('2.Revenue Details'!$B$12:$B$314,'Codes used in the Budget'!A64,'2.Revenue Details'!$F$12:$F$314)</f>
        <v>350000</v>
      </c>
    </row>
    <row r="65" spans="1:3" ht="14.1" customHeight="1" x14ac:dyDescent="0.2">
      <c r="A65" s="126" t="s">
        <v>1186</v>
      </c>
      <c r="B65" s="127" t="s">
        <v>532</v>
      </c>
      <c r="C65" s="135">
        <f>SUMIF('2.Revenue Details'!$B$12:$B$314,'Codes used in the Budget'!A65,'2.Revenue Details'!$F$12:$F$314)</f>
        <v>1030000</v>
      </c>
    </row>
    <row r="66" spans="1:3" ht="14.1" customHeight="1" x14ac:dyDescent="0.2">
      <c r="A66" s="126" t="s">
        <v>1187</v>
      </c>
      <c r="B66" s="127" t="s">
        <v>650</v>
      </c>
      <c r="C66" s="135">
        <f>SUMIF('2.Revenue Details'!$B$12:$B$314,'Codes used in the Budget'!A66,'2.Revenue Details'!$F$12:$F$314)</f>
        <v>0</v>
      </c>
    </row>
    <row r="67" spans="1:3" ht="14.1" customHeight="1" x14ac:dyDescent="0.2">
      <c r="A67" s="126" t="s">
        <v>1188</v>
      </c>
      <c r="B67" s="127" t="s">
        <v>651</v>
      </c>
      <c r="C67" s="135">
        <f>SUMIF('2.Revenue Details'!$B$12:$B$314,'Codes used in the Budget'!A67,'2.Revenue Details'!$F$12:$F$314)</f>
        <v>500000</v>
      </c>
    </row>
    <row r="68" spans="1:3" ht="14.1" customHeight="1" x14ac:dyDescent="0.2">
      <c r="A68" s="126" t="s">
        <v>1189</v>
      </c>
      <c r="B68" s="127" t="s">
        <v>533</v>
      </c>
      <c r="C68" s="135">
        <f>SUMIF('2.Revenue Details'!$B$12:$B$314,'Codes used in the Budget'!A68,'2.Revenue Details'!$F$12:$F$314)</f>
        <v>450000</v>
      </c>
    </row>
    <row r="69" spans="1:3" ht="14.1" customHeight="1" x14ac:dyDescent="0.2">
      <c r="A69" s="126" t="s">
        <v>1190</v>
      </c>
      <c r="B69" s="127" t="s">
        <v>601</v>
      </c>
      <c r="C69" s="135">
        <f>SUMIF('2.Revenue Details'!$B$12:$B$314,'Codes used in the Budget'!A69,'2.Revenue Details'!$F$12:$F$314)</f>
        <v>4000000</v>
      </c>
    </row>
    <row r="70" spans="1:3" ht="14.1" customHeight="1" x14ac:dyDescent="0.2">
      <c r="A70" s="126" t="s">
        <v>1191</v>
      </c>
      <c r="B70" s="127" t="s">
        <v>594</v>
      </c>
      <c r="C70" s="135">
        <f>SUMIF('2.Revenue Details'!$B$12:$B$314,'Codes used in the Budget'!A70,'2.Revenue Details'!$F$12:$F$314)</f>
        <v>300000</v>
      </c>
    </row>
    <row r="71" spans="1:3" ht="14.1" customHeight="1" x14ac:dyDescent="0.2">
      <c r="A71" s="126" t="s">
        <v>1192</v>
      </c>
      <c r="B71" s="127" t="s">
        <v>623</v>
      </c>
      <c r="C71" s="135">
        <f>SUMIF('2.Revenue Details'!$B$12:$B$314,'Codes used in the Budget'!A71,'2.Revenue Details'!$F$12:$F$314)</f>
        <v>3230000</v>
      </c>
    </row>
    <row r="72" spans="1:3" ht="14.1" customHeight="1" x14ac:dyDescent="0.2">
      <c r="A72" s="126" t="s">
        <v>1193</v>
      </c>
      <c r="B72" s="127" t="s">
        <v>630</v>
      </c>
      <c r="C72" s="135">
        <f>SUMIF('2.Revenue Details'!$B$12:$B$314,'Codes used in the Budget'!A72,'2.Revenue Details'!$F$12:$F$314)</f>
        <v>1500000</v>
      </c>
    </row>
    <row r="73" spans="1:3" ht="14.1" customHeight="1" x14ac:dyDescent="0.2">
      <c r="A73" s="126" t="s">
        <v>1194</v>
      </c>
      <c r="B73" s="127" t="s">
        <v>615</v>
      </c>
      <c r="C73" s="135">
        <f>SUMIF('2.Revenue Details'!$B$12:$B$314,'Codes used in the Budget'!A73,'2.Revenue Details'!$F$12:$F$314)</f>
        <v>200000</v>
      </c>
    </row>
    <row r="74" spans="1:3" ht="14.1" customHeight="1" x14ac:dyDescent="0.2">
      <c r="A74" s="126" t="s">
        <v>1195</v>
      </c>
      <c r="B74" s="127" t="s">
        <v>997</v>
      </c>
      <c r="C74" s="135">
        <f>SUMIF('2.Revenue Details'!$B$12:$B$314,'Codes used in the Budget'!A74,'2.Revenue Details'!$F$12:$F$314)</f>
        <v>1000000</v>
      </c>
    </row>
    <row r="75" spans="1:3" ht="14.1" customHeight="1" x14ac:dyDescent="0.2">
      <c r="A75" s="126" t="s">
        <v>1196</v>
      </c>
      <c r="B75" s="127" t="s">
        <v>1078</v>
      </c>
      <c r="C75" s="135">
        <f>SUMIF('2.Revenue Details'!$B$12:$B$314,'Codes used in the Budget'!A75,'2.Revenue Details'!$F$12:$F$314)</f>
        <v>350000</v>
      </c>
    </row>
    <row r="76" spans="1:3" ht="14.1" customHeight="1" x14ac:dyDescent="0.2">
      <c r="A76" s="126" t="s">
        <v>1197</v>
      </c>
      <c r="B76" s="127" t="s">
        <v>539</v>
      </c>
      <c r="C76" s="135">
        <f>SUMIF('2.Revenue Details'!$B$12:$B$314,'Codes used in the Budget'!A76,'2.Revenue Details'!$F$12:$F$314)</f>
        <v>34000000</v>
      </c>
    </row>
    <row r="77" spans="1:3" ht="14.1" customHeight="1" x14ac:dyDescent="0.2">
      <c r="A77" s="126" t="s">
        <v>1198</v>
      </c>
      <c r="B77" s="127" t="s">
        <v>614</v>
      </c>
      <c r="C77" s="135">
        <f>SUMIF('2.Revenue Details'!$B$12:$B$314,'Codes used in the Budget'!A77,'2.Revenue Details'!$F$12:$F$314)</f>
        <v>2600000</v>
      </c>
    </row>
    <row r="78" spans="1:3" ht="14.1" customHeight="1" x14ac:dyDescent="0.2">
      <c r="A78" s="126" t="s">
        <v>1199</v>
      </c>
      <c r="B78" s="127" t="s">
        <v>652</v>
      </c>
      <c r="C78" s="135">
        <f>SUMIF('2.Revenue Details'!$B$12:$B$314,'Codes used in the Budget'!A78,'2.Revenue Details'!$F$12:$F$314)</f>
        <v>200000</v>
      </c>
    </row>
    <row r="79" spans="1:3" ht="14.1" customHeight="1" x14ac:dyDescent="0.2">
      <c r="A79" s="126" t="s">
        <v>1080</v>
      </c>
      <c r="B79" s="127" t="s">
        <v>624</v>
      </c>
      <c r="C79" s="135">
        <f>SUMIF('2.Revenue Details'!$B$12:$B$314,'Codes used in the Budget'!A79,'2.Revenue Details'!$F$12:$F$314)</f>
        <v>800000</v>
      </c>
    </row>
    <row r="80" spans="1:3" ht="14.1" customHeight="1" x14ac:dyDescent="0.2">
      <c r="A80" s="126" t="s">
        <v>1200</v>
      </c>
      <c r="B80" s="127" t="s">
        <v>625</v>
      </c>
      <c r="C80" s="135">
        <f>SUMIF('2.Revenue Details'!$B$12:$B$314,'Codes used in the Budget'!A80,'2.Revenue Details'!$F$12:$F$314)</f>
        <v>200000</v>
      </c>
    </row>
    <row r="81" spans="1:3" ht="14.1" customHeight="1" x14ac:dyDescent="0.2">
      <c r="A81" s="126" t="s">
        <v>1201</v>
      </c>
      <c r="B81" s="127" t="s">
        <v>631</v>
      </c>
      <c r="C81" s="135">
        <f>SUMIF('2.Revenue Details'!$B$12:$B$314,'Codes used in the Budget'!A81,'2.Revenue Details'!$F$12:$F$314)</f>
        <v>0</v>
      </c>
    </row>
    <row r="82" spans="1:3" ht="14.1" customHeight="1" x14ac:dyDescent="0.2">
      <c r="A82" s="126" t="s">
        <v>1202</v>
      </c>
      <c r="B82" s="127" t="s">
        <v>1018</v>
      </c>
      <c r="C82" s="135">
        <f>SUMIF('2.Revenue Details'!$B$12:$B$314,'Codes used in the Budget'!A82,'2.Revenue Details'!$F$12:$F$314)</f>
        <v>200000</v>
      </c>
    </row>
    <row r="83" spans="1:3" ht="14.1" customHeight="1" x14ac:dyDescent="0.2">
      <c r="A83" s="126" t="s">
        <v>1203</v>
      </c>
      <c r="B83" s="127" t="s">
        <v>595</v>
      </c>
      <c r="C83" s="135">
        <f>SUMIF('2.Revenue Details'!$B$12:$B$314,'Codes used in the Budget'!A83,'2.Revenue Details'!$F$12:$F$314)</f>
        <v>200000</v>
      </c>
    </row>
    <row r="84" spans="1:3" ht="14.1" customHeight="1" x14ac:dyDescent="0.2">
      <c r="A84" s="126" t="s">
        <v>1204</v>
      </c>
      <c r="B84" s="127" t="s">
        <v>596</v>
      </c>
      <c r="C84" s="135">
        <f>SUMIF('2.Revenue Details'!$B$12:$B$314,'Codes used in the Budget'!A84,'2.Revenue Details'!$F$12:$F$314)</f>
        <v>200000</v>
      </c>
    </row>
    <row r="85" spans="1:3" ht="14.1" customHeight="1" x14ac:dyDescent="0.2">
      <c r="A85" s="126" t="s">
        <v>1205</v>
      </c>
      <c r="B85" s="127" t="s">
        <v>653</v>
      </c>
      <c r="C85" s="135">
        <f>SUMIF('2.Revenue Details'!$B$12:$B$314,'Codes used in the Budget'!A85,'2.Revenue Details'!$F$12:$F$314)</f>
        <v>100000</v>
      </c>
    </row>
    <row r="86" spans="1:3" ht="14.1" customHeight="1" x14ac:dyDescent="0.2">
      <c r="A86" s="126" t="s">
        <v>1206</v>
      </c>
      <c r="B86" s="127" t="s">
        <v>587</v>
      </c>
      <c r="C86" s="135">
        <f>SUMIF('2.Revenue Details'!$B$12:$B$314,'Codes used in the Budget'!A86,'2.Revenue Details'!$F$12:$F$314)</f>
        <v>250000</v>
      </c>
    </row>
    <row r="87" spans="1:3" ht="14.1" customHeight="1" x14ac:dyDescent="0.2">
      <c r="A87" s="126" t="s">
        <v>1207</v>
      </c>
      <c r="B87" s="127" t="s">
        <v>540</v>
      </c>
      <c r="C87" s="135">
        <f>SUMIF('2.Revenue Details'!$B$12:$B$314,'Codes used in the Budget'!A87,'2.Revenue Details'!$F$12:$F$314)</f>
        <v>450000</v>
      </c>
    </row>
    <row r="88" spans="1:3" ht="14.1" customHeight="1" x14ac:dyDescent="0.2">
      <c r="A88" s="126" t="s">
        <v>1208</v>
      </c>
      <c r="B88" s="127" t="s">
        <v>568</v>
      </c>
      <c r="C88" s="135">
        <f>SUMIF('2.Revenue Details'!$B$12:$B$314,'Codes used in the Budget'!A88,'2.Revenue Details'!$F$12:$F$314)</f>
        <v>100000</v>
      </c>
    </row>
    <row r="89" spans="1:3" ht="14.1" customHeight="1" x14ac:dyDescent="0.2">
      <c r="A89" s="126" t="s">
        <v>1209</v>
      </c>
      <c r="B89" s="127" t="s">
        <v>556</v>
      </c>
      <c r="C89" s="135">
        <f>SUMIF('2.Revenue Details'!$B$12:$B$314,'Codes used in the Budget'!A89,'2.Revenue Details'!$F$12:$F$314)</f>
        <v>0</v>
      </c>
    </row>
    <row r="90" spans="1:3" ht="14.1" customHeight="1" x14ac:dyDescent="0.2">
      <c r="A90" s="126" t="s">
        <v>1210</v>
      </c>
      <c r="B90" s="127" t="s">
        <v>990</v>
      </c>
      <c r="C90" s="135">
        <f>SUMIF('2.Revenue Details'!$B$12:$B$314,'Codes used in the Budget'!A90,'2.Revenue Details'!$F$12:$F$314)</f>
        <v>12894000</v>
      </c>
    </row>
    <row r="91" spans="1:3" ht="14.1" customHeight="1" x14ac:dyDescent="0.2">
      <c r="A91" s="126" t="s">
        <v>1211</v>
      </c>
      <c r="B91" s="127" t="s">
        <v>637</v>
      </c>
      <c r="C91" s="135">
        <f>SUMIF('2.Revenue Details'!$B$12:$B$314,'Codes used in the Budget'!A91,'2.Revenue Details'!$F$12:$F$314)</f>
        <v>4000000</v>
      </c>
    </row>
    <row r="92" spans="1:3" ht="14.1" customHeight="1" x14ac:dyDescent="0.2">
      <c r="A92" s="126" t="s">
        <v>1212</v>
      </c>
      <c r="B92" s="127" t="s">
        <v>557</v>
      </c>
      <c r="C92" s="135">
        <f>SUMIF('2.Revenue Details'!$B$12:$B$314,'Codes used in the Budget'!A92,'2.Revenue Details'!$F$12:$F$314)</f>
        <v>1000000</v>
      </c>
    </row>
    <row r="93" spans="1:3" ht="14.1" customHeight="1" x14ac:dyDescent="0.2">
      <c r="A93" s="126" t="s">
        <v>1213</v>
      </c>
      <c r="B93" s="130" t="s">
        <v>558</v>
      </c>
      <c r="C93" s="135">
        <f>SUMIF('2.Revenue Details'!$B$12:$B$314,'Codes used in the Budget'!A93,'2.Revenue Details'!$F$12:$F$314)</f>
        <v>0</v>
      </c>
    </row>
    <row r="94" spans="1:3" ht="14.1" customHeight="1" x14ac:dyDescent="0.2">
      <c r="A94" s="126" t="s">
        <v>1214</v>
      </c>
      <c r="B94" s="130" t="s">
        <v>569</v>
      </c>
      <c r="C94" s="135">
        <f>SUMIF('2.Revenue Details'!$B$12:$B$314,'Codes used in the Budget'!A94,'2.Revenue Details'!$F$12:$F$314)</f>
        <v>15000000</v>
      </c>
    </row>
    <row r="95" spans="1:3" ht="14.1" customHeight="1" x14ac:dyDescent="0.2">
      <c r="A95" s="126" t="s">
        <v>1215</v>
      </c>
      <c r="B95" s="127" t="s">
        <v>1019</v>
      </c>
      <c r="C95" s="135">
        <f>SUMIF('2.Revenue Details'!$B$12:$B$314,'Codes used in the Budget'!A95,'2.Revenue Details'!$F$12:$F$314)</f>
        <v>0</v>
      </c>
    </row>
    <row r="96" spans="1:3" ht="14.1" customHeight="1" x14ac:dyDescent="0.2">
      <c r="A96" s="126" t="s">
        <v>1216</v>
      </c>
      <c r="B96" s="127" t="s">
        <v>1013</v>
      </c>
      <c r="C96" s="135">
        <f>SUMIF('2.Revenue Details'!$B$12:$B$314,'Codes used in the Budget'!A96,'2.Revenue Details'!$F$12:$F$314)</f>
        <v>62000000</v>
      </c>
    </row>
    <row r="97" spans="1:3" ht="14.1" customHeight="1" x14ac:dyDescent="0.2">
      <c r="A97" s="126" t="s">
        <v>1217</v>
      </c>
      <c r="B97" s="127" t="s">
        <v>559</v>
      </c>
      <c r="C97" s="135">
        <f>SUMIF('2.Revenue Details'!$B$12:$B$314,'Codes used in the Budget'!A97,'2.Revenue Details'!$F$12:$F$314)</f>
        <v>149482668</v>
      </c>
    </row>
    <row r="98" spans="1:3" ht="14.1" customHeight="1" x14ac:dyDescent="0.2">
      <c r="A98" s="126" t="s">
        <v>1218</v>
      </c>
      <c r="B98" s="127" t="s">
        <v>608</v>
      </c>
      <c r="C98" s="135">
        <f>SUMIF('2.Revenue Details'!$B$12:$B$314,'Codes used in the Budget'!A98,'2.Revenue Details'!$F$12:$F$314)</f>
        <v>5000000</v>
      </c>
    </row>
    <row r="99" spans="1:3" ht="14.1" customHeight="1" x14ac:dyDescent="0.2">
      <c r="A99" s="126" t="s">
        <v>1219</v>
      </c>
      <c r="B99" s="127" t="s">
        <v>609</v>
      </c>
      <c r="C99" s="135">
        <f>SUMIF('2.Revenue Details'!$B$12:$B$314,'Codes used in the Budget'!A99,'2.Revenue Details'!$F$12:$F$314)</f>
        <v>100000</v>
      </c>
    </row>
    <row r="100" spans="1:3" ht="14.1" customHeight="1" x14ac:dyDescent="0.2">
      <c r="A100" s="126" t="s">
        <v>1220</v>
      </c>
      <c r="B100" s="127" t="s">
        <v>1017</v>
      </c>
      <c r="C100" s="135">
        <f>SUMIF('2.Revenue Details'!$B$12:$B$314,'Codes used in the Budget'!A100,'2.Revenue Details'!$F$12:$F$314)</f>
        <v>5000000</v>
      </c>
    </row>
    <row r="101" spans="1:3" ht="14.1" customHeight="1" x14ac:dyDescent="0.2">
      <c r="A101" s="126" t="s">
        <v>1221</v>
      </c>
      <c r="B101" s="127" t="s">
        <v>1016</v>
      </c>
      <c r="C101" s="135">
        <f>SUMIF('2.Revenue Details'!$B$12:$B$314,'Codes used in the Budget'!A101,'2.Revenue Details'!$F$12:$F$314)</f>
        <v>1000000</v>
      </c>
    </row>
    <row r="102" spans="1:3" ht="14.1" customHeight="1" x14ac:dyDescent="0.2">
      <c r="A102" s="126" t="s">
        <v>1222</v>
      </c>
      <c r="B102" s="127" t="s">
        <v>1020</v>
      </c>
      <c r="C102" s="135">
        <f>SUMIF('2.Revenue Details'!$B$12:$B$314,'Codes used in the Budget'!A102,'2.Revenue Details'!$F$12:$F$314)</f>
        <v>1300000</v>
      </c>
    </row>
    <row r="103" spans="1:3" ht="14.1" customHeight="1" x14ac:dyDescent="0.2">
      <c r="A103" s="126" t="s">
        <v>1223</v>
      </c>
      <c r="B103" s="127" t="s">
        <v>1011</v>
      </c>
      <c r="C103" s="135">
        <f>SUMIF('2.Revenue Details'!$B$12:$B$314,'Codes used in the Budget'!A103,'2.Revenue Details'!$F$12:$F$314)</f>
        <v>12000000</v>
      </c>
    </row>
    <row r="104" spans="1:3" ht="14.1" customHeight="1" x14ac:dyDescent="0.2">
      <c r="A104" s="126" t="s">
        <v>1224</v>
      </c>
      <c r="B104" s="127" t="s">
        <v>995</v>
      </c>
      <c r="C104" s="135">
        <f>SUMIF('2.Revenue Details'!$B$12:$B$314,'Codes used in the Budget'!A104,'2.Revenue Details'!$F$12:$F$314)</f>
        <v>4770000</v>
      </c>
    </row>
    <row r="105" spans="1:3" ht="14.1" customHeight="1" x14ac:dyDescent="0.2">
      <c r="A105" s="126" t="s">
        <v>1225</v>
      </c>
      <c r="B105" s="127" t="s">
        <v>999</v>
      </c>
      <c r="C105" s="135">
        <f>SUMIF('2.Revenue Details'!$B$12:$B$314,'Codes used in the Budget'!A105,'2.Revenue Details'!$F$12:$F$314)</f>
        <v>300000</v>
      </c>
    </row>
    <row r="106" spans="1:3" ht="14.1" customHeight="1" x14ac:dyDescent="0.2">
      <c r="A106" s="126" t="s">
        <v>1226</v>
      </c>
      <c r="B106" s="127" t="s">
        <v>1017</v>
      </c>
      <c r="C106" s="135">
        <f>SUMIF('2.Revenue Details'!$B$12:$B$314,'Codes used in the Budget'!A106,'2.Revenue Details'!$F$12:$F$314)</f>
        <v>3000000</v>
      </c>
    </row>
    <row r="107" spans="1:3" ht="14.1" customHeight="1" x14ac:dyDescent="0.2">
      <c r="A107" s="126" t="s">
        <v>1227</v>
      </c>
      <c r="B107" s="127" t="s">
        <v>1002</v>
      </c>
      <c r="C107" s="135">
        <f>SUMIF('2.Revenue Details'!$B$12:$B$314,'Codes used in the Budget'!A107,'2.Revenue Details'!$F$12:$F$314)</f>
        <v>2000000</v>
      </c>
    </row>
    <row r="108" spans="1:3" ht="14.1" customHeight="1" x14ac:dyDescent="0.2">
      <c r="A108" s="126" t="s">
        <v>1228</v>
      </c>
      <c r="B108" s="127" t="s">
        <v>1009</v>
      </c>
      <c r="C108" s="135">
        <f>SUMIF('2.Revenue Details'!$B$12:$B$314,'Codes used in the Budget'!A108,'2.Revenue Details'!$F$12:$F$314)</f>
        <v>7600000</v>
      </c>
    </row>
    <row r="109" spans="1:3" ht="14.1" customHeight="1" x14ac:dyDescent="0.2">
      <c r="A109" s="126" t="s">
        <v>1229</v>
      </c>
      <c r="B109" s="127" t="s">
        <v>998</v>
      </c>
      <c r="C109" s="135">
        <f>SUMIF('2.Revenue Details'!$B$12:$B$314,'Codes used in the Budget'!A109,'2.Revenue Details'!$F$12:$F$314)</f>
        <v>8054000</v>
      </c>
    </row>
    <row r="110" spans="1:3" ht="14.1" customHeight="1" x14ac:dyDescent="0.2">
      <c r="A110" s="126" t="s">
        <v>1230</v>
      </c>
      <c r="B110" s="130" t="s">
        <v>1007</v>
      </c>
      <c r="C110" s="135">
        <f>SUMIF('2.Revenue Details'!$B$12:$B$314,'Codes used in the Budget'!A110,'2.Revenue Details'!$F$12:$F$314)</f>
        <v>15500000</v>
      </c>
    </row>
    <row r="111" spans="1:3" ht="14.1" customHeight="1" x14ac:dyDescent="0.2">
      <c r="A111" s="126" t="s">
        <v>1231</v>
      </c>
      <c r="B111" s="127" t="s">
        <v>597</v>
      </c>
      <c r="C111" s="135">
        <f>SUMIF('2.Revenue Details'!$B$12:$B$314,'Codes used in the Budget'!A111,'2.Revenue Details'!$F$12:$F$314)</f>
        <v>1000000</v>
      </c>
    </row>
    <row r="112" spans="1:3" ht="14.1" customHeight="1" x14ac:dyDescent="0.2">
      <c r="A112" s="126" t="s">
        <v>1232</v>
      </c>
      <c r="B112" s="127" t="s">
        <v>534</v>
      </c>
      <c r="C112" s="135">
        <f>SUMIF('2.Revenue Details'!$B$12:$B$314,'Codes used in the Budget'!A112,'2.Revenue Details'!$F$12:$F$314)</f>
        <v>600000</v>
      </c>
    </row>
    <row r="113" spans="1:3" ht="14.1" customHeight="1" x14ac:dyDescent="0.2">
      <c r="A113" s="126" t="s">
        <v>1233</v>
      </c>
      <c r="B113" s="130" t="s">
        <v>564</v>
      </c>
      <c r="C113" s="135">
        <f>SUMIF('2.Revenue Details'!$B$12:$B$314,'Codes used in the Budget'!A113,'2.Revenue Details'!$F$12:$F$314)</f>
        <v>2000000</v>
      </c>
    </row>
    <row r="114" spans="1:3" ht="14.1" customHeight="1" x14ac:dyDescent="0.2">
      <c r="A114" s="126" t="s">
        <v>1234</v>
      </c>
      <c r="B114" s="130" t="s">
        <v>537</v>
      </c>
      <c r="C114" s="135">
        <f>SUMIF('2.Revenue Details'!$B$12:$B$314,'Codes used in the Budget'!A114,'2.Revenue Details'!$F$12:$F$314)</f>
        <v>167000000</v>
      </c>
    </row>
    <row r="115" spans="1:3" ht="14.1" customHeight="1" x14ac:dyDescent="0.2">
      <c r="A115" s="126" t="s">
        <v>1235</v>
      </c>
      <c r="B115" s="130" t="s">
        <v>610</v>
      </c>
      <c r="C115" s="135">
        <f>SUMIF('2.Revenue Details'!$B$12:$B$314,'Codes used in the Budget'!A115,'2.Revenue Details'!$F$12:$F$314)</f>
        <v>800000</v>
      </c>
    </row>
    <row r="116" spans="1:3" ht="14.1" customHeight="1" x14ac:dyDescent="0.2">
      <c r="A116" s="126" t="s">
        <v>1236</v>
      </c>
      <c r="B116" s="127" t="s">
        <v>570</v>
      </c>
      <c r="C116" s="135">
        <f>SUMIF('2.Revenue Details'!$B$12:$B$314,'Codes used in the Budget'!A116,'2.Revenue Details'!$F$12:$F$314)</f>
        <v>20000000</v>
      </c>
    </row>
    <row r="117" spans="1:3" ht="14.1" customHeight="1" x14ac:dyDescent="0.2">
      <c r="A117" s="126" t="s">
        <v>1237</v>
      </c>
      <c r="B117" s="127" t="s">
        <v>592</v>
      </c>
      <c r="C117" s="135">
        <f>SUMIF('2.Revenue Details'!$B$12:$B$314,'Codes used in the Budget'!A117,'2.Revenue Details'!$F$12:$F$314)</f>
        <v>130000000</v>
      </c>
    </row>
    <row r="118" spans="1:3" ht="14.1" customHeight="1" x14ac:dyDescent="0.2">
      <c r="A118" s="126" t="s">
        <v>1238</v>
      </c>
      <c r="B118" s="127" t="s">
        <v>611</v>
      </c>
      <c r="C118" s="135">
        <f>SUMIF('2.Revenue Details'!$B$12:$B$314,'Codes used in the Budget'!A118,'2.Revenue Details'!$F$12:$F$314)</f>
        <v>300000</v>
      </c>
    </row>
    <row r="119" spans="1:3" ht="14.1" customHeight="1" x14ac:dyDescent="0.2">
      <c r="A119" s="126" t="s">
        <v>1239</v>
      </c>
      <c r="B119" s="127" t="s">
        <v>571</v>
      </c>
      <c r="C119" s="135">
        <f>SUMIF('2.Revenue Details'!$B$12:$B$314,'Codes used in the Budget'!A119,'2.Revenue Details'!$F$12:$F$314)</f>
        <v>100000000</v>
      </c>
    </row>
    <row r="120" spans="1:3" ht="14.1" customHeight="1" x14ac:dyDescent="0.2">
      <c r="A120" s="126" t="s">
        <v>1240</v>
      </c>
      <c r="B120" s="127" t="s">
        <v>612</v>
      </c>
      <c r="C120" s="135">
        <f>SUMIF('2.Revenue Details'!$B$12:$B$314,'Codes used in the Budget'!A120,'2.Revenue Details'!$F$12:$F$314)</f>
        <v>15000000</v>
      </c>
    </row>
    <row r="121" spans="1:3" ht="14.1" customHeight="1" x14ac:dyDescent="0.2">
      <c r="A121" s="126" t="s">
        <v>1241</v>
      </c>
      <c r="B121" s="127" t="s">
        <v>288</v>
      </c>
      <c r="C121" s="135">
        <f>SUMIF('2.Revenue Details'!$B$12:$B$314,'Codes used in the Budget'!A121,'2.Revenue Details'!$F$12:$F$314)</f>
        <v>105000000</v>
      </c>
    </row>
    <row r="122" spans="1:3" ht="14.1" customHeight="1" x14ac:dyDescent="0.2">
      <c r="A122" s="126" t="s">
        <v>1242</v>
      </c>
      <c r="B122" s="127" t="s">
        <v>560</v>
      </c>
      <c r="C122" s="135">
        <f>SUMIF('2.Revenue Details'!$B$12:$B$314,'Codes used in the Budget'!A122,'2.Revenue Details'!$F$12:$F$314)</f>
        <v>0</v>
      </c>
    </row>
    <row r="123" spans="1:3" ht="14.1" customHeight="1" x14ac:dyDescent="0.2">
      <c r="A123" s="126" t="s">
        <v>1243</v>
      </c>
      <c r="B123" s="127" t="s">
        <v>572</v>
      </c>
      <c r="C123" s="135">
        <f>SUMIF('2.Revenue Details'!$B$12:$B$314,'Codes used in the Budget'!A123,'2.Revenue Details'!$F$12:$F$314)</f>
        <v>100000000</v>
      </c>
    </row>
    <row r="124" spans="1:3" ht="14.1" customHeight="1" x14ac:dyDescent="0.2">
      <c r="A124" s="126" t="s">
        <v>1244</v>
      </c>
      <c r="B124" s="127" t="s">
        <v>1008</v>
      </c>
      <c r="C124" s="135">
        <f>SUMIF('2.Revenue Details'!$B$12:$B$314,'Codes used in the Budget'!A124,'2.Revenue Details'!$F$12:$F$314)</f>
        <v>70000</v>
      </c>
    </row>
    <row r="125" spans="1:3" ht="14.1" customHeight="1" x14ac:dyDescent="0.2">
      <c r="A125" s="126" t="s">
        <v>1245</v>
      </c>
      <c r="B125" s="127" t="s">
        <v>639</v>
      </c>
      <c r="C125" s="135">
        <f>SUMIF('2.Revenue Details'!$B$12:$B$314,'Codes used in the Budget'!A125,'2.Revenue Details'!$F$12:$F$314)</f>
        <v>3000000</v>
      </c>
    </row>
    <row r="126" spans="1:3" ht="14.1" customHeight="1" x14ac:dyDescent="0.2">
      <c r="A126" s="126" t="s">
        <v>1246</v>
      </c>
      <c r="B126" s="127" t="s">
        <v>1068</v>
      </c>
      <c r="C126" s="135">
        <f>SUMIF('2.Revenue Details'!$B$12:$B$314,'Codes used in the Budget'!A126,'2.Revenue Details'!$F$12:$F$314)</f>
        <v>10000000</v>
      </c>
    </row>
    <row r="127" spans="1:3" ht="14.1" customHeight="1" x14ac:dyDescent="0.2">
      <c r="A127" s="126"/>
      <c r="B127" s="148" t="s">
        <v>654</v>
      </c>
      <c r="C127" s="147">
        <f>SUM(C3:C126)</f>
        <v>6032895848</v>
      </c>
    </row>
    <row r="128" spans="1:3" ht="14.1" customHeight="1" x14ac:dyDescent="0.2">
      <c r="A128" s="132"/>
      <c r="B128" s="133" t="s">
        <v>1248</v>
      </c>
      <c r="C128" s="135"/>
    </row>
    <row r="129" spans="1:3" ht="14.1" customHeight="1" x14ac:dyDescent="0.2">
      <c r="A129" s="99" t="s">
        <v>24</v>
      </c>
      <c r="B129" s="136" t="s">
        <v>290</v>
      </c>
      <c r="C129" s="135" t="e">
        <f>SUMIF('4. Details'!#REF!,'Codes used in the Budget'!B129,'4. Details'!#REF!)</f>
        <v>#REF!</v>
      </c>
    </row>
    <row r="130" spans="1:3" ht="14.1" customHeight="1" x14ac:dyDescent="0.2">
      <c r="A130" s="106" t="s">
        <v>809</v>
      </c>
      <c r="B130" s="137" t="s">
        <v>810</v>
      </c>
      <c r="C130" s="135" t="e">
        <f>SUMIF('4. Details'!#REF!,'Codes used in the Budget'!A130,'4. Details'!#REF!)</f>
        <v>#REF!</v>
      </c>
    </row>
    <row r="131" spans="1:3" ht="14.1" customHeight="1" x14ac:dyDescent="0.2">
      <c r="A131" s="101" t="s">
        <v>434</v>
      </c>
      <c r="B131" s="137" t="s">
        <v>808</v>
      </c>
      <c r="C131" s="135" t="e">
        <f>SUMIF('4. Details'!#REF!,'Codes used in the Budget'!A131,'4. Details'!#REF!)</f>
        <v>#REF!</v>
      </c>
    </row>
    <row r="132" spans="1:3" ht="14.1" customHeight="1" x14ac:dyDescent="0.2">
      <c r="A132" s="106" t="s">
        <v>806</v>
      </c>
      <c r="B132" s="137" t="s">
        <v>807</v>
      </c>
      <c r="C132" s="135" t="e">
        <f>SUMIF('4. Details'!#REF!,'Codes used in the Budget'!A132,'4. Details'!#REF!)</f>
        <v>#REF!</v>
      </c>
    </row>
    <row r="133" spans="1:3" ht="14.1" customHeight="1" x14ac:dyDescent="0.2">
      <c r="A133" s="106" t="s">
        <v>811</v>
      </c>
      <c r="B133" s="137" t="s">
        <v>814</v>
      </c>
      <c r="C133" s="135" t="e">
        <f>SUMIF('4. Details'!#REF!,'Codes used in the Budget'!A133,'4. Details'!#REF!)</f>
        <v>#REF!</v>
      </c>
    </row>
    <row r="134" spans="1:3" ht="14.1" customHeight="1" x14ac:dyDescent="0.2">
      <c r="A134" s="106" t="s">
        <v>812</v>
      </c>
      <c r="B134" s="137" t="s">
        <v>813</v>
      </c>
      <c r="C134" s="135" t="e">
        <f>SUMIF('4. Details'!#REF!,'Codes used in the Budget'!A134,'4. Details'!#REF!)</f>
        <v>#REF!</v>
      </c>
    </row>
    <row r="135" spans="1:3" ht="14.1" customHeight="1" x14ac:dyDescent="0.2">
      <c r="A135" s="99" t="s">
        <v>781</v>
      </c>
      <c r="B135" s="136" t="s">
        <v>782</v>
      </c>
      <c r="C135" s="135" t="e">
        <f>SUMIF('4. Details'!#REF!,'Codes used in the Budget'!A135,'4. Details'!#REF!)</f>
        <v>#REF!</v>
      </c>
    </row>
    <row r="136" spans="1:3" ht="14.1" customHeight="1" x14ac:dyDescent="0.2">
      <c r="A136" s="99" t="s">
        <v>783</v>
      </c>
      <c r="B136" s="136" t="s">
        <v>784</v>
      </c>
      <c r="C136" s="135" t="e">
        <f>SUMIF('4. Details'!#REF!,'Codes used in the Budget'!A136,'4. Details'!#REF!)</f>
        <v>#REF!</v>
      </c>
    </row>
    <row r="137" spans="1:3" ht="14.1" customHeight="1" x14ac:dyDescent="0.2">
      <c r="A137" s="99" t="s">
        <v>785</v>
      </c>
      <c r="B137" s="136" t="s">
        <v>786</v>
      </c>
      <c r="C137" s="135" t="e">
        <f>SUMIF('4. Details'!#REF!,'Codes used in the Budget'!A137,'4. Details'!#REF!)</f>
        <v>#REF!</v>
      </c>
    </row>
    <row r="138" spans="1:3" ht="14.1" customHeight="1" x14ac:dyDescent="0.2">
      <c r="A138" s="101" t="s">
        <v>25</v>
      </c>
      <c r="B138" s="136" t="s">
        <v>59</v>
      </c>
      <c r="C138" s="135" t="e">
        <f>SUMIF('4. Details'!#REF!,'Codes used in the Budget'!A138,'4. Details'!#REF!)</f>
        <v>#REF!</v>
      </c>
    </row>
    <row r="139" spans="1:3" ht="14.1" customHeight="1" x14ac:dyDescent="0.2">
      <c r="A139" s="99" t="s">
        <v>2</v>
      </c>
      <c r="B139" s="136" t="s">
        <v>60</v>
      </c>
      <c r="C139" s="135" t="e">
        <f>SUMIF('4. Details'!#REF!,'Codes used in the Budget'!A139,'4. Details'!#REF!)</f>
        <v>#REF!</v>
      </c>
    </row>
    <row r="140" spans="1:3" ht="14.1" customHeight="1" x14ac:dyDescent="0.2">
      <c r="A140" s="99" t="s">
        <v>323</v>
      </c>
      <c r="B140" s="136" t="s">
        <v>324</v>
      </c>
      <c r="C140" s="135" t="e">
        <f>SUMIF('4. Details'!#REF!,'Codes used in the Budget'!A140,'4. Details'!#REF!)</f>
        <v>#REF!</v>
      </c>
    </row>
    <row r="141" spans="1:3" ht="14.1" customHeight="1" x14ac:dyDescent="0.2">
      <c r="A141" s="99" t="s">
        <v>267</v>
      </c>
      <c r="B141" s="136" t="s">
        <v>268</v>
      </c>
      <c r="C141" s="135" t="e">
        <f>SUMIF('4. Details'!#REF!,'Codes used in the Budget'!A141,'4. Details'!#REF!)</f>
        <v>#REF!</v>
      </c>
    </row>
    <row r="142" spans="1:3" ht="14.1" customHeight="1" x14ac:dyDescent="0.2">
      <c r="A142" s="99" t="s">
        <v>1098</v>
      </c>
      <c r="B142" s="136" t="s">
        <v>82</v>
      </c>
      <c r="C142" s="135" t="e">
        <f>SUMIF('4. Details'!#REF!,'Codes used in the Budget'!A142,'4. Details'!#REF!)</f>
        <v>#REF!</v>
      </c>
    </row>
    <row r="143" spans="1:3" ht="14.1" customHeight="1" x14ac:dyDescent="0.2">
      <c r="A143" s="99" t="s">
        <v>67</v>
      </c>
      <c r="B143" s="136" t="s">
        <v>92</v>
      </c>
      <c r="C143" s="135" t="e">
        <f>SUMIF('4. Details'!#REF!,'Codes used in the Budget'!A143,'4. Details'!#REF!)</f>
        <v>#REF!</v>
      </c>
    </row>
    <row r="144" spans="1:3" ht="14.1" customHeight="1" x14ac:dyDescent="0.2">
      <c r="A144" s="99" t="s">
        <v>392</v>
      </c>
      <c r="B144" s="136" t="s">
        <v>393</v>
      </c>
      <c r="C144" s="135" t="e">
        <f>SUMIF('4. Details'!#REF!,'Codes used in the Budget'!A144,'4. Details'!#REF!)</f>
        <v>#REF!</v>
      </c>
    </row>
    <row r="145" spans="1:3" ht="14.1" customHeight="1" x14ac:dyDescent="0.2">
      <c r="A145" s="99" t="s">
        <v>113</v>
      </c>
      <c r="B145" s="136" t="s">
        <v>114</v>
      </c>
      <c r="C145" s="135" t="e">
        <f>SUMIF('4. Details'!#REF!,'Codes used in the Budget'!A145,'4. Details'!#REF!)</f>
        <v>#REF!</v>
      </c>
    </row>
    <row r="146" spans="1:3" ht="14.1" customHeight="1" x14ac:dyDescent="0.2">
      <c r="A146" s="99" t="s">
        <v>167</v>
      </c>
      <c r="B146" s="136" t="s">
        <v>168</v>
      </c>
      <c r="C146" s="135" t="e">
        <f>SUMIF('4. Details'!#REF!,'Codes used in the Budget'!A146,'4. Details'!#REF!)</f>
        <v>#REF!</v>
      </c>
    </row>
    <row r="147" spans="1:3" ht="14.1" customHeight="1" x14ac:dyDescent="0.2">
      <c r="A147" s="99" t="s">
        <v>95</v>
      </c>
      <c r="B147" s="136" t="s">
        <v>96</v>
      </c>
      <c r="C147" s="135" t="e">
        <f>SUMIF('4. Details'!#REF!,'Codes used in the Budget'!A147,'4. Details'!#REF!)</f>
        <v>#REF!</v>
      </c>
    </row>
    <row r="148" spans="1:3" ht="14.1" customHeight="1" x14ac:dyDescent="0.2">
      <c r="A148" s="99" t="s">
        <v>169</v>
      </c>
      <c r="B148" s="136" t="s">
        <v>170</v>
      </c>
      <c r="C148" s="135" t="e">
        <f>SUMIF('4. Details'!#REF!,'Codes used in the Budget'!A148,'4. Details'!#REF!)</f>
        <v>#REF!</v>
      </c>
    </row>
    <row r="149" spans="1:3" ht="14.1" customHeight="1" x14ac:dyDescent="0.2">
      <c r="A149" s="99" t="s">
        <v>3</v>
      </c>
      <c r="B149" s="136" t="s">
        <v>4</v>
      </c>
      <c r="C149" s="135" t="e">
        <f>SUMIF('4. Details'!#REF!,'Codes used in the Budget'!A149,'4. Details'!#REF!)</f>
        <v>#REF!</v>
      </c>
    </row>
    <row r="150" spans="1:3" ht="14.1" customHeight="1" x14ac:dyDescent="0.2">
      <c r="A150" s="99" t="s">
        <v>714</v>
      </c>
      <c r="B150" s="136" t="s">
        <v>715</v>
      </c>
      <c r="C150" s="135" t="e">
        <f>SUMIF('4. Details'!#REF!,'Codes used in the Budget'!A150,'4. Details'!#REF!)</f>
        <v>#REF!</v>
      </c>
    </row>
    <row r="151" spans="1:3" ht="14.1" customHeight="1" x14ac:dyDescent="0.2">
      <c r="A151" s="99" t="s">
        <v>85</v>
      </c>
      <c r="B151" s="136" t="s">
        <v>86</v>
      </c>
      <c r="C151" s="135" t="e">
        <f>SUMIF('4. Details'!#REF!,'Codes used in the Budget'!A151,'4. Details'!#REF!)</f>
        <v>#REF!</v>
      </c>
    </row>
    <row r="152" spans="1:3" ht="14.1" customHeight="1" x14ac:dyDescent="0.2">
      <c r="A152" s="99" t="s">
        <v>97</v>
      </c>
      <c r="B152" s="136" t="s">
        <v>98</v>
      </c>
      <c r="C152" s="135" t="e">
        <f>SUMIF('4. Details'!#REF!,'Codes used in the Budget'!A152,'4. Details'!#REF!)</f>
        <v>#REF!</v>
      </c>
    </row>
    <row r="153" spans="1:3" ht="14.1" customHeight="1" x14ac:dyDescent="0.2">
      <c r="A153" s="99" t="s">
        <v>52</v>
      </c>
      <c r="B153" s="136" t="s">
        <v>53</v>
      </c>
      <c r="C153" s="135" t="e">
        <f>SUMIF('4. Details'!#REF!,'Codes used in the Budget'!A153,'4. Details'!#REF!)</f>
        <v>#REF!</v>
      </c>
    </row>
    <row r="154" spans="1:3" ht="14.1" customHeight="1" x14ac:dyDescent="0.2">
      <c r="A154" s="99" t="s">
        <v>117</v>
      </c>
      <c r="B154" s="136" t="s">
        <v>118</v>
      </c>
      <c r="C154" s="135" t="e">
        <f>SUMIF('4. Details'!#REF!,'Codes used in the Budget'!A154,'4. Details'!#REF!)</f>
        <v>#REF!</v>
      </c>
    </row>
    <row r="155" spans="1:3" ht="14.1" customHeight="1" x14ac:dyDescent="0.2">
      <c r="A155" s="99" t="s">
        <v>106</v>
      </c>
      <c r="B155" s="136" t="s">
        <v>107</v>
      </c>
      <c r="C155" s="135" t="e">
        <f>SUMIF('4. Details'!#REF!,'Codes used in the Budget'!A155,'4. Details'!#REF!)</f>
        <v>#REF!</v>
      </c>
    </row>
    <row r="156" spans="1:3" ht="14.1" customHeight="1" x14ac:dyDescent="0.2">
      <c r="A156" s="99" t="s">
        <v>136</v>
      </c>
      <c r="B156" s="136" t="s">
        <v>137</v>
      </c>
      <c r="C156" s="135" t="e">
        <f>SUMIF('4. Details'!#REF!,'Codes used in the Budget'!A156,'4. Details'!#REF!)</f>
        <v>#REF!</v>
      </c>
    </row>
    <row r="157" spans="1:3" ht="14.1" customHeight="1" x14ac:dyDescent="0.2">
      <c r="A157" s="99" t="s">
        <v>5</v>
      </c>
      <c r="B157" s="136" t="s">
        <v>6</v>
      </c>
      <c r="C157" s="135" t="e">
        <f>SUMIF('4. Details'!#REF!,'Codes used in the Budget'!A157,'4. Details'!#REF!)</f>
        <v>#REF!</v>
      </c>
    </row>
    <row r="158" spans="1:3" ht="14.1" customHeight="1" x14ac:dyDescent="0.2">
      <c r="A158" s="99" t="s">
        <v>71</v>
      </c>
      <c r="B158" s="136" t="s">
        <v>72</v>
      </c>
      <c r="C158" s="135" t="e">
        <f>SUMIF('4. Details'!#REF!,'Codes used in the Budget'!A158,'4. Details'!#REF!)</f>
        <v>#REF!</v>
      </c>
    </row>
    <row r="159" spans="1:3" ht="14.1" customHeight="1" x14ac:dyDescent="0.2">
      <c r="A159" s="99" t="s">
        <v>73</v>
      </c>
      <c r="B159" s="136" t="s">
        <v>74</v>
      </c>
      <c r="C159" s="135" t="e">
        <f>SUMIF('4. Details'!#REF!,'Codes used in the Budget'!A159,'4. Details'!#REF!)</f>
        <v>#REF!</v>
      </c>
    </row>
    <row r="160" spans="1:3" ht="14.1" customHeight="1" x14ac:dyDescent="0.2">
      <c r="A160" s="99" t="s">
        <v>171</v>
      </c>
      <c r="B160" s="136" t="s">
        <v>805</v>
      </c>
      <c r="C160" s="135" t="e">
        <f>SUMIF('4. Details'!#REF!,'Codes used in the Budget'!A160,'4. Details'!#REF!)</f>
        <v>#REF!</v>
      </c>
    </row>
    <row r="161" spans="1:3" ht="14.1" customHeight="1" x14ac:dyDescent="0.2">
      <c r="A161" s="99" t="s">
        <v>173</v>
      </c>
      <c r="B161" s="136" t="s">
        <v>174</v>
      </c>
      <c r="C161" s="135" t="e">
        <f>SUMIF('4. Details'!#REF!,'Codes used in the Budget'!A161,'4. Details'!#REF!)</f>
        <v>#REF!</v>
      </c>
    </row>
    <row r="162" spans="1:3" ht="14.1" customHeight="1" x14ac:dyDescent="0.2">
      <c r="A162" s="99" t="s">
        <v>201</v>
      </c>
      <c r="B162" s="136" t="s">
        <v>202</v>
      </c>
      <c r="C162" s="135" t="e">
        <f>SUMIF('4. Details'!#REF!,'Codes used in the Budget'!A162,'4. Details'!#REF!)</f>
        <v>#REF!</v>
      </c>
    </row>
    <row r="163" spans="1:3" ht="14.1" customHeight="1" x14ac:dyDescent="0.2">
      <c r="A163" s="101" t="s">
        <v>32</v>
      </c>
      <c r="B163" s="136" t="s">
        <v>349</v>
      </c>
      <c r="C163" s="135" t="e">
        <f>SUMIF('4. Details'!#REF!,'Codes used in the Budget'!A163,'4. Details'!#REF!)</f>
        <v>#REF!</v>
      </c>
    </row>
    <row r="164" spans="1:3" ht="14.1" customHeight="1" x14ac:dyDescent="0.2">
      <c r="A164" s="99" t="s">
        <v>61</v>
      </c>
      <c r="B164" s="136" t="s">
        <v>75</v>
      </c>
      <c r="C164" s="135" t="e">
        <f>SUMIF('4. Details'!#REF!,'Codes used in the Budget'!A164,'4. Details'!#REF!)</f>
        <v>#REF!</v>
      </c>
    </row>
    <row r="165" spans="1:3" ht="14.1" customHeight="1" x14ac:dyDescent="0.2">
      <c r="A165" s="99" t="s">
        <v>7</v>
      </c>
      <c r="B165" s="136" t="s">
        <v>8</v>
      </c>
      <c r="C165" s="135" t="e">
        <f>SUMIF('4. Details'!#REF!,'Codes used in the Budget'!A165,'4. Details'!#REF!)</f>
        <v>#REF!</v>
      </c>
    </row>
    <row r="166" spans="1:3" ht="14.1" customHeight="1" x14ac:dyDescent="0.2">
      <c r="A166" s="99" t="s">
        <v>34</v>
      </c>
      <c r="B166" s="136" t="s">
        <v>761</v>
      </c>
      <c r="C166" s="135" t="e">
        <f>SUMIF('4. Details'!#REF!,'Codes used in the Budget'!A166,'4. Details'!#REF!)</f>
        <v>#REF!</v>
      </c>
    </row>
    <row r="167" spans="1:3" ht="14.1" customHeight="1" x14ac:dyDescent="0.2">
      <c r="A167" s="99" t="s">
        <v>9</v>
      </c>
      <c r="B167" s="136" t="s">
        <v>10</v>
      </c>
      <c r="C167" s="135" t="e">
        <f>SUMIF('4. Details'!#REF!,'Codes used in the Budget'!A167,'4. Details'!#REF!)</f>
        <v>#REF!</v>
      </c>
    </row>
    <row r="168" spans="1:3" ht="14.1" customHeight="1" x14ac:dyDescent="0.2">
      <c r="A168" s="99" t="s">
        <v>11</v>
      </c>
      <c r="B168" s="136" t="s">
        <v>12</v>
      </c>
      <c r="C168" s="135" t="e">
        <f>SUMIF('4. Details'!#REF!,'Codes used in the Budget'!A168,'4. Details'!#REF!)</f>
        <v>#REF!</v>
      </c>
    </row>
    <row r="169" spans="1:3" ht="14.1" customHeight="1" x14ac:dyDescent="0.2">
      <c r="A169" s="99" t="s">
        <v>147</v>
      </c>
      <c r="B169" s="136" t="s">
        <v>148</v>
      </c>
      <c r="C169" s="135" t="e">
        <f>SUMIF('4. Details'!#REF!,'Codes used in the Budget'!A169,'4. Details'!#REF!)</f>
        <v>#REF!</v>
      </c>
    </row>
    <row r="170" spans="1:3" ht="14.1" customHeight="1" x14ac:dyDescent="0.2">
      <c r="A170" s="99" t="s">
        <v>119</v>
      </c>
      <c r="B170" s="136" t="s">
        <v>120</v>
      </c>
      <c r="C170" s="135" t="e">
        <f>SUMIF('4. Details'!#REF!,'Codes used in the Budget'!A170,'4. Details'!#REF!)</f>
        <v>#REF!</v>
      </c>
    </row>
    <row r="171" spans="1:3" ht="14.1" customHeight="1" x14ac:dyDescent="0.2">
      <c r="A171" s="99" t="s">
        <v>13</v>
      </c>
      <c r="B171" s="136" t="s">
        <v>14</v>
      </c>
      <c r="C171" s="135" t="e">
        <f>SUMIF('4. Details'!#REF!,'Codes used in the Budget'!A171,'4. Details'!#REF!)</f>
        <v>#REF!</v>
      </c>
    </row>
    <row r="172" spans="1:3" ht="14.1" customHeight="1" x14ac:dyDescent="0.2">
      <c r="A172" s="99" t="s">
        <v>121</v>
      </c>
      <c r="B172" s="136" t="s">
        <v>122</v>
      </c>
      <c r="C172" s="135" t="e">
        <f>SUMIF('4. Details'!#REF!,'Codes used in the Budget'!A172,'4. Details'!#REF!)</f>
        <v>#REF!</v>
      </c>
    </row>
    <row r="173" spans="1:3" ht="14.1" customHeight="1" x14ac:dyDescent="0.2">
      <c r="A173" s="99" t="s">
        <v>103</v>
      </c>
      <c r="B173" s="136" t="s">
        <v>129</v>
      </c>
      <c r="C173" s="135" t="e">
        <f>SUMIF('4. Details'!#REF!,'Codes used in the Budget'!A173,'4. Details'!#REF!)</f>
        <v>#REF!</v>
      </c>
    </row>
    <row r="174" spans="1:3" ht="14.1" customHeight="1" x14ac:dyDescent="0.2">
      <c r="A174" s="99" t="s">
        <v>197</v>
      </c>
      <c r="B174" s="136" t="s">
        <v>198</v>
      </c>
      <c r="C174" s="135" t="e">
        <f>SUMIF('4. Details'!#REF!,'Codes used in the Budget'!A174,'4. Details'!#REF!)</f>
        <v>#REF!</v>
      </c>
    </row>
    <row r="175" spans="1:3" ht="14.1" customHeight="1" x14ac:dyDescent="0.2">
      <c r="A175" s="99" t="s">
        <v>79</v>
      </c>
      <c r="B175" s="136" t="s">
        <v>80</v>
      </c>
      <c r="C175" s="135" t="e">
        <f>SUMIF('4. Details'!#REF!,'Codes used in the Budget'!A175,'4. Details'!#REF!)</f>
        <v>#REF!</v>
      </c>
    </row>
    <row r="176" spans="1:3" ht="14.1" customHeight="1" x14ac:dyDescent="0.2">
      <c r="A176" s="99" t="s">
        <v>45</v>
      </c>
      <c r="B176" s="136" t="s">
        <v>46</v>
      </c>
      <c r="C176" s="135" t="e">
        <f>SUMIF('4. Details'!#REF!,'Codes used in the Budget'!A176,'4. Details'!#REF!)</f>
        <v>#REF!</v>
      </c>
    </row>
    <row r="177" spans="1:3" ht="14.1" customHeight="1" x14ac:dyDescent="0.2">
      <c r="A177" s="99" t="s">
        <v>175</v>
      </c>
      <c r="B177" s="136" t="s">
        <v>176</v>
      </c>
      <c r="C177" s="135" t="e">
        <f>SUMIF('4. Details'!#REF!,'Codes used in the Budget'!A177,'4. Details'!#REF!)</f>
        <v>#REF!</v>
      </c>
    </row>
    <row r="178" spans="1:3" ht="14.1" customHeight="1" x14ac:dyDescent="0.2">
      <c r="A178" s="99" t="s">
        <v>304</v>
      </c>
      <c r="B178" s="136" t="s">
        <v>305</v>
      </c>
      <c r="C178" s="135" t="e">
        <f>SUMIF('4. Details'!#REF!,'Codes used in the Budget'!A178,'4. Details'!#REF!)</f>
        <v>#REF!</v>
      </c>
    </row>
    <row r="179" spans="1:3" ht="14.1" customHeight="1" x14ac:dyDescent="0.2">
      <c r="A179" s="99" t="s">
        <v>177</v>
      </c>
      <c r="B179" s="136" t="s">
        <v>178</v>
      </c>
      <c r="C179" s="135" t="e">
        <f>SUMIF('4. Details'!#REF!,'Codes used in the Budget'!A179,'4. Details'!#REF!)</f>
        <v>#REF!</v>
      </c>
    </row>
    <row r="180" spans="1:3" ht="14.1" customHeight="1" x14ac:dyDescent="0.2">
      <c r="A180" s="99" t="s">
        <v>41</v>
      </c>
      <c r="B180" s="136" t="s">
        <v>28</v>
      </c>
      <c r="C180" s="135" t="e">
        <f>SUMIF('4. Details'!#REF!,'Codes used in the Budget'!A180,'4. Details'!#REF!)</f>
        <v>#REF!</v>
      </c>
    </row>
    <row r="181" spans="1:3" ht="14.1" customHeight="1" x14ac:dyDescent="0.2">
      <c r="A181" s="99" t="s">
        <v>123</v>
      </c>
      <c r="B181" s="136" t="s">
        <v>124</v>
      </c>
      <c r="C181" s="135" t="e">
        <f>SUMIF('4. Details'!#REF!,'Codes used in the Budget'!A181,'4. Details'!#REF!)</f>
        <v>#REF!</v>
      </c>
    </row>
    <row r="182" spans="1:3" ht="14.1" customHeight="1" x14ac:dyDescent="0.2">
      <c r="A182" s="99" t="s">
        <v>35</v>
      </c>
      <c r="B182" s="136" t="s">
        <v>36</v>
      </c>
      <c r="C182" s="135" t="e">
        <f>SUMIF('4. Details'!#REF!,'Codes used in the Budget'!A182,'4. Details'!#REF!)</f>
        <v>#REF!</v>
      </c>
    </row>
    <row r="183" spans="1:3" ht="14.1" customHeight="1" x14ac:dyDescent="0.2">
      <c r="A183" s="99" t="s">
        <v>255</v>
      </c>
      <c r="B183" s="136" t="s">
        <v>256</v>
      </c>
      <c r="C183" s="135" t="e">
        <f>SUMIF('4. Details'!#REF!,'Codes used in the Budget'!A183,'4. Details'!#REF!)</f>
        <v>#REF!</v>
      </c>
    </row>
    <row r="184" spans="1:3" ht="14.1" customHeight="1" x14ac:dyDescent="0.2">
      <c r="A184" s="99" t="s">
        <v>269</v>
      </c>
      <c r="B184" s="136" t="s">
        <v>270</v>
      </c>
      <c r="C184" s="135" t="e">
        <f>SUMIF('4. Details'!#REF!,'Codes used in the Budget'!A184,'4. Details'!#REF!)</f>
        <v>#REF!</v>
      </c>
    </row>
    <row r="185" spans="1:3" ht="14.1" customHeight="1" x14ac:dyDescent="0.2">
      <c r="A185" s="99" t="s">
        <v>746</v>
      </c>
      <c r="B185" s="136" t="s">
        <v>747</v>
      </c>
      <c r="C185" s="135" t="e">
        <f>SUMIF('4. Details'!#REF!,'Codes used in the Budget'!A185,'4. Details'!#REF!)</f>
        <v>#REF!</v>
      </c>
    </row>
    <row r="186" spans="1:3" ht="14.1" customHeight="1" x14ac:dyDescent="0.2">
      <c r="A186" s="99" t="s">
        <v>308</v>
      </c>
      <c r="B186" s="136" t="s">
        <v>309</v>
      </c>
      <c r="C186" s="135" t="e">
        <f>SUMIF('4. Details'!#REF!,'Codes used in the Budget'!A186,'4. Details'!#REF!)</f>
        <v>#REF!</v>
      </c>
    </row>
    <row r="187" spans="1:3" ht="14.1" customHeight="1" x14ac:dyDescent="0.2">
      <c r="A187" s="99" t="s">
        <v>150</v>
      </c>
      <c r="B187" s="136" t="s">
        <v>151</v>
      </c>
      <c r="C187" s="135" t="e">
        <f>SUMIF('4. Details'!#REF!,'Codes used in the Budget'!A187,'4. Details'!#REF!)</f>
        <v>#REF!</v>
      </c>
    </row>
    <row r="188" spans="1:3" ht="14.1" customHeight="1" x14ac:dyDescent="0.2">
      <c r="A188" s="99" t="s">
        <v>125</v>
      </c>
      <c r="B188" s="136" t="s">
        <v>126</v>
      </c>
      <c r="C188" s="135" t="e">
        <f>SUMIF('4. Details'!#REF!,'Codes used in the Budget'!A188,'4. Details'!#REF!)</f>
        <v>#REF!</v>
      </c>
    </row>
    <row r="189" spans="1:3" ht="14.1" customHeight="1" x14ac:dyDescent="0.2">
      <c r="A189" s="99" t="s">
        <v>419</v>
      </c>
      <c r="B189" s="136" t="s">
        <v>722</v>
      </c>
      <c r="C189" s="135" t="e">
        <f>SUMIF('4. Details'!#REF!,'Codes used in the Budget'!A189,'4. Details'!#REF!)</f>
        <v>#REF!</v>
      </c>
    </row>
    <row r="190" spans="1:3" ht="14.1" customHeight="1" x14ac:dyDescent="0.2">
      <c r="A190" s="99" t="s">
        <v>310</v>
      </c>
      <c r="B190" s="136" t="s">
        <v>311</v>
      </c>
      <c r="C190" s="135" t="e">
        <f>SUMIF('4. Details'!#REF!,'Codes used in the Budget'!A190,'4. Details'!#REF!)</f>
        <v>#REF!</v>
      </c>
    </row>
    <row r="191" spans="1:3" ht="14.1" customHeight="1" x14ac:dyDescent="0.2">
      <c r="A191" s="99" t="s">
        <v>718</v>
      </c>
      <c r="B191" s="136" t="s">
        <v>719</v>
      </c>
      <c r="C191" s="135" t="e">
        <f>SUMIF('4. Details'!#REF!,'Codes used in the Budget'!A191,'4. Details'!#REF!)</f>
        <v>#REF!</v>
      </c>
    </row>
    <row r="192" spans="1:3" ht="14.1" customHeight="1" x14ac:dyDescent="0.2">
      <c r="A192" s="99" t="s">
        <v>156</v>
      </c>
      <c r="B192" s="136" t="s">
        <v>48</v>
      </c>
      <c r="C192" s="135" t="e">
        <f>SUMIF('4. Details'!#REF!,'Codes used in the Budget'!A192,'4. Details'!#REF!)</f>
        <v>#REF!</v>
      </c>
    </row>
    <row r="193" spans="1:3" ht="14.1" customHeight="1" x14ac:dyDescent="0.2">
      <c r="A193" s="99" t="s">
        <v>15</v>
      </c>
      <c r="B193" s="136" t="s">
        <v>436</v>
      </c>
      <c r="C193" s="135" t="e">
        <f>SUMIF('4. Details'!#REF!,'Codes used in the Budget'!A193,'4. Details'!#REF!)</f>
        <v>#REF!</v>
      </c>
    </row>
    <row r="194" spans="1:3" ht="14.1" customHeight="1" x14ac:dyDescent="0.2">
      <c r="A194" s="99" t="s">
        <v>17</v>
      </c>
      <c r="B194" s="136" t="s">
        <v>18</v>
      </c>
      <c r="C194" s="135" t="e">
        <f>SUMIF('4. Details'!#REF!,'Codes used in the Budget'!A194,'4. Details'!#REF!)</f>
        <v>#REF!</v>
      </c>
    </row>
    <row r="195" spans="1:3" ht="14.1" customHeight="1" x14ac:dyDescent="0.2">
      <c r="A195" s="99" t="s">
        <v>47</v>
      </c>
      <c r="B195" s="136" t="s">
        <v>48</v>
      </c>
      <c r="C195" s="135" t="e">
        <f>SUMIF('4. Details'!#REF!,'Codes used in the Budget'!A195,'4. Details'!#REF!)</f>
        <v>#REF!</v>
      </c>
    </row>
    <row r="196" spans="1:3" ht="14.1" customHeight="1" x14ac:dyDescent="0.2">
      <c r="A196" s="99" t="s">
        <v>19</v>
      </c>
      <c r="B196" s="136" t="s">
        <v>20</v>
      </c>
      <c r="C196" s="135" t="e">
        <f>SUMIF('4. Details'!#REF!,'Codes used in the Budget'!A196,'4. Details'!#REF!)</f>
        <v>#REF!</v>
      </c>
    </row>
    <row r="197" spans="1:3" ht="14.1" customHeight="1" x14ac:dyDescent="0.2">
      <c r="A197" s="99" t="s">
        <v>127</v>
      </c>
      <c r="B197" s="136" t="s">
        <v>128</v>
      </c>
      <c r="C197" s="135" t="e">
        <f>SUMIF('4. Details'!#REF!,'Codes used in the Budget'!A197,'4. Details'!#REF!)</f>
        <v>#REF!</v>
      </c>
    </row>
    <row r="198" spans="1:3" ht="14.1" customHeight="1" x14ac:dyDescent="0.2">
      <c r="A198" s="99" t="s">
        <v>179</v>
      </c>
      <c r="B198" s="136" t="s">
        <v>180</v>
      </c>
      <c r="C198" s="135" t="e">
        <f>SUMIF('4. Details'!#REF!,'Codes used in the Budget'!A198,'4. Details'!#REF!)</f>
        <v>#REF!</v>
      </c>
    </row>
    <row r="199" spans="1:3" ht="14.1" customHeight="1" x14ac:dyDescent="0.2">
      <c r="A199" s="99" t="s">
        <v>181</v>
      </c>
      <c r="B199" s="136" t="s">
        <v>182</v>
      </c>
      <c r="C199" s="135" t="e">
        <f>SUMIF('4. Details'!#REF!,'Codes used in the Budget'!A199,'4. Details'!#REF!)</f>
        <v>#REF!</v>
      </c>
    </row>
    <row r="200" spans="1:3" ht="14.1" customHeight="1" x14ac:dyDescent="0.2">
      <c r="A200" s="99" t="s">
        <v>22</v>
      </c>
      <c r="B200" s="136" t="s">
        <v>23</v>
      </c>
      <c r="C200" s="135" t="e">
        <f>SUMIF('4. Details'!#REF!,'Codes used in the Budget'!A200,'4. Details'!#REF!)</f>
        <v>#REF!</v>
      </c>
    </row>
    <row r="201" spans="1:3" ht="14.1" customHeight="1" x14ac:dyDescent="0.2">
      <c r="A201" s="99" t="s">
        <v>37</v>
      </c>
      <c r="B201" s="136" t="s">
        <v>38</v>
      </c>
      <c r="C201" s="135" t="e">
        <f>SUMIF('4. Details'!#REF!,'Codes used in the Budget'!A201,'4. Details'!#REF!)</f>
        <v>#REF!</v>
      </c>
    </row>
    <row r="202" spans="1:3" ht="14.1" customHeight="1" x14ac:dyDescent="0.2">
      <c r="A202" s="99" t="s">
        <v>93</v>
      </c>
      <c r="B202" s="136" t="s">
        <v>394</v>
      </c>
      <c r="C202" s="135" t="e">
        <f>SUMIF('4. Details'!#REF!,'Codes used in the Budget'!A202,'4. Details'!#REF!)</f>
        <v>#REF!</v>
      </c>
    </row>
    <row r="203" spans="1:3" ht="14.1" customHeight="1" x14ac:dyDescent="0.2">
      <c r="A203" s="99" t="s">
        <v>99</v>
      </c>
      <c r="B203" s="136" t="s">
        <v>100</v>
      </c>
      <c r="C203" s="135" t="e">
        <f>SUMIF('4. Details'!#REF!,'Codes used in the Budget'!A203,'4. Details'!#REF!)</f>
        <v>#REF!</v>
      </c>
    </row>
    <row r="204" spans="1:3" ht="14.1" customHeight="1" x14ac:dyDescent="0.2">
      <c r="A204" s="99" t="s">
        <v>183</v>
      </c>
      <c r="B204" s="136" t="s">
        <v>184</v>
      </c>
      <c r="C204" s="135" t="e">
        <f>SUMIF('4. Details'!#REF!,'Codes used in the Budget'!A204,'4. Details'!#REF!)</f>
        <v>#REF!</v>
      </c>
    </row>
    <row r="205" spans="1:3" ht="14.1" customHeight="1" x14ac:dyDescent="0.2">
      <c r="A205" s="99" t="s">
        <v>185</v>
      </c>
      <c r="B205" s="136" t="s">
        <v>186</v>
      </c>
      <c r="C205" s="135" t="e">
        <f>SUMIF('4. Details'!#REF!,'Codes used in the Budget'!A205,'4. Details'!#REF!)</f>
        <v>#REF!</v>
      </c>
    </row>
    <row r="206" spans="1:3" ht="14.1" customHeight="1" x14ac:dyDescent="0.2">
      <c r="A206" s="99" t="s">
        <v>223</v>
      </c>
      <c r="B206" s="136" t="s">
        <v>222</v>
      </c>
      <c r="C206" s="135" t="e">
        <f>SUMIF('4. Details'!#REF!,'Codes used in the Budget'!A206,'4. Details'!#REF!)</f>
        <v>#REF!</v>
      </c>
    </row>
    <row r="207" spans="1:3" ht="14.1" customHeight="1" x14ac:dyDescent="0.2">
      <c r="A207" s="99" t="s">
        <v>716</v>
      </c>
      <c r="B207" s="136" t="s">
        <v>717</v>
      </c>
      <c r="C207" s="135" t="e">
        <f>SUMIF('4. Details'!#REF!,'Codes used in the Budget'!A207,'4. Details'!#REF!)</f>
        <v>#REF!</v>
      </c>
    </row>
    <row r="208" spans="1:3" ht="14.1" customHeight="1" x14ac:dyDescent="0.2">
      <c r="A208" s="99" t="s">
        <v>396</v>
      </c>
      <c r="B208" s="136" t="s">
        <v>397</v>
      </c>
      <c r="C208" s="135" t="e">
        <f>SUMIF('4. Details'!#REF!,'Codes used in the Budget'!A208,'4. Details'!#REF!)</f>
        <v>#REF!</v>
      </c>
    </row>
    <row r="209" spans="1:3" ht="14.1" customHeight="1" x14ac:dyDescent="0.2">
      <c r="A209" s="99" t="s">
        <v>293</v>
      </c>
      <c r="B209" s="136" t="s">
        <v>294</v>
      </c>
      <c r="C209" s="135" t="e">
        <f>SUMIF('4. Details'!#REF!,'Codes used in the Budget'!A209,'4. Details'!#REF!)</f>
        <v>#REF!</v>
      </c>
    </row>
    <row r="210" spans="1:3" ht="14.1" customHeight="1" x14ac:dyDescent="0.2">
      <c r="A210" s="99" t="s">
        <v>297</v>
      </c>
      <c r="B210" s="136" t="s">
        <v>298</v>
      </c>
      <c r="C210" s="135" t="e">
        <f>SUMIF('4. Details'!#REF!,'Codes used in the Budget'!A210,'4. Details'!#REF!)</f>
        <v>#REF!</v>
      </c>
    </row>
    <row r="211" spans="1:3" ht="14.1" customHeight="1" x14ac:dyDescent="0.2">
      <c r="A211" s="99" t="s">
        <v>54</v>
      </c>
      <c r="B211" s="136" t="s">
        <v>55</v>
      </c>
      <c r="C211" s="135" t="e">
        <f>SUMIF('4. Details'!#REF!,'Codes used in the Budget'!A211,'4. Details'!#REF!)</f>
        <v>#REF!</v>
      </c>
    </row>
    <row r="212" spans="1:3" ht="14.1" customHeight="1" x14ac:dyDescent="0.2">
      <c r="A212" s="99" t="s">
        <v>368</v>
      </c>
      <c r="B212" s="136" t="s">
        <v>369</v>
      </c>
      <c r="C212" s="135" t="e">
        <f>SUMIF('4. Details'!#REF!,'Codes used in the Budget'!A212,'4. Details'!#REF!)</f>
        <v>#REF!</v>
      </c>
    </row>
    <row r="213" spans="1:3" ht="14.1" customHeight="1" x14ac:dyDescent="0.2">
      <c r="A213" s="99" t="s">
        <v>720</v>
      </c>
      <c r="B213" s="136" t="s">
        <v>721</v>
      </c>
      <c r="C213" s="135" t="e">
        <f>SUMIF('4. Details'!#REF!,'Codes used in the Budget'!A213,'4. Details'!#REF!)</f>
        <v>#REF!</v>
      </c>
    </row>
    <row r="214" spans="1:3" ht="14.1" customHeight="1" x14ac:dyDescent="0.2">
      <c r="A214" s="99" t="s">
        <v>376</v>
      </c>
      <c r="B214" s="136" t="s">
        <v>377</v>
      </c>
      <c r="C214" s="135" t="e">
        <f>SUMIF('4. Details'!#REF!,'Codes used in the Budget'!A214,'4. Details'!#REF!)</f>
        <v>#REF!</v>
      </c>
    </row>
    <row r="215" spans="1:3" ht="14.1" customHeight="1" x14ac:dyDescent="0.2">
      <c r="A215" s="99" t="s">
        <v>787</v>
      </c>
      <c r="B215" s="136" t="s">
        <v>788</v>
      </c>
      <c r="C215" s="135" t="e">
        <f>SUMIF('4. Details'!#REF!,'Codes used in the Budget'!A215,'4. Details'!#REF!)</f>
        <v>#REF!</v>
      </c>
    </row>
    <row r="216" spans="1:3" ht="14.1" customHeight="1" x14ac:dyDescent="0.2">
      <c r="A216" s="104" t="s">
        <v>712</v>
      </c>
      <c r="B216" s="138" t="s">
        <v>713</v>
      </c>
      <c r="C216" s="135" t="e">
        <f>SUMIF('4. Details'!#REF!,'Codes used in the Budget'!A216,'4. Details'!#REF!)</f>
        <v>#REF!</v>
      </c>
    </row>
    <row r="217" spans="1:3" ht="14.1" customHeight="1" x14ac:dyDescent="0.2">
      <c r="A217" s="99" t="s">
        <v>152</v>
      </c>
      <c r="B217" s="136" t="s">
        <v>153</v>
      </c>
      <c r="C217" s="135" t="e">
        <f>SUMIF('4. Details'!#REF!,'Codes used in the Budget'!A217,'4. Details'!#REF!)</f>
        <v>#REF!</v>
      </c>
    </row>
    <row r="218" spans="1:3" ht="14.1" customHeight="1" x14ac:dyDescent="0.2">
      <c r="A218" s="99" t="s">
        <v>789</v>
      </c>
      <c r="B218" s="136" t="s">
        <v>790</v>
      </c>
      <c r="C218" s="135" t="e">
        <f>SUMIF('4. Details'!#REF!,'Codes used in the Budget'!A218,'4. Details'!#REF!)</f>
        <v>#REF!</v>
      </c>
    </row>
    <row r="219" spans="1:3" ht="14.1" customHeight="1" x14ac:dyDescent="0.2">
      <c r="A219" s="99" t="s">
        <v>81</v>
      </c>
      <c r="B219" s="136" t="s">
        <v>82</v>
      </c>
      <c r="C219" s="135" t="e">
        <f>SUMIF('4. Details'!#REF!,'Codes used in the Budget'!A219,'4. Details'!#REF!)</f>
        <v>#REF!</v>
      </c>
    </row>
    <row r="220" spans="1:3" ht="14.1" customHeight="1" x14ac:dyDescent="0.2">
      <c r="A220" s="99" t="s">
        <v>306</v>
      </c>
      <c r="B220" s="136" t="s">
        <v>307</v>
      </c>
      <c r="C220" s="135" t="e">
        <f>SUMIF('4. Details'!#REF!,'Codes used in the Budget'!A220,'4. Details'!#REF!)</f>
        <v>#REF!</v>
      </c>
    </row>
    <row r="221" spans="1:3" ht="14.1" customHeight="1" x14ac:dyDescent="0.2">
      <c r="A221" s="99" t="s">
        <v>340</v>
      </c>
      <c r="B221" s="136" t="s">
        <v>341</v>
      </c>
      <c r="C221" s="135" t="e">
        <f>SUMIF('4. Details'!#REF!,'Codes used in the Budget'!A221,'4. Details'!#REF!)</f>
        <v>#REF!</v>
      </c>
    </row>
    <row r="222" spans="1:3" ht="14.1" customHeight="1" x14ac:dyDescent="0.2">
      <c r="A222" s="99" t="s">
        <v>793</v>
      </c>
      <c r="B222" s="136" t="s">
        <v>794</v>
      </c>
      <c r="C222" s="135" t="e">
        <f>SUMIF('4. Details'!#REF!,'Codes used in the Budget'!A222,'4. Details'!#REF!)</f>
        <v>#REF!</v>
      </c>
    </row>
    <row r="223" spans="1:3" ht="14.1" customHeight="1" x14ac:dyDescent="0.2">
      <c r="A223" s="99" t="s">
        <v>791</v>
      </c>
      <c r="B223" s="136" t="s">
        <v>792</v>
      </c>
      <c r="C223" s="135" t="e">
        <f>SUMIF('4. Details'!#REF!,'Codes used in the Budget'!A223,'4. Details'!#REF!)</f>
        <v>#REF!</v>
      </c>
    </row>
    <row r="224" spans="1:3" ht="14.1" customHeight="1" x14ac:dyDescent="0.2">
      <c r="A224" s="99" t="s">
        <v>795</v>
      </c>
      <c r="B224" s="136" t="s">
        <v>796</v>
      </c>
      <c r="C224" s="135" t="e">
        <f>SUMIF('4. Details'!#REF!,'Codes used in the Budget'!A224,'4. Details'!#REF!)</f>
        <v>#REF!</v>
      </c>
    </row>
    <row r="225" spans="1:3" ht="14.1" customHeight="1" x14ac:dyDescent="0.2">
      <c r="A225" s="99"/>
      <c r="B225" s="110" t="s">
        <v>1312</v>
      </c>
      <c r="C225" s="147" t="e">
        <f>SUM(C129:C224)</f>
        <v>#REF!</v>
      </c>
    </row>
    <row r="226" spans="1:3" ht="14.1" customHeight="1" x14ac:dyDescent="0.2">
      <c r="A226" s="134"/>
      <c r="B226" s="139" t="s">
        <v>1249</v>
      </c>
      <c r="C226" s="135"/>
    </row>
    <row r="227" spans="1:3" ht="14.1" customHeight="1" x14ac:dyDescent="0.2">
      <c r="A227" s="113" t="s">
        <v>253</v>
      </c>
      <c r="B227" s="111" t="s">
        <v>238</v>
      </c>
      <c r="C227" s="135" t="e">
        <f>SUMIF(Capital!#REF!,'Codes used in the Budget'!A227,Capital!#REF!)</f>
        <v>#REF!</v>
      </c>
    </row>
    <row r="228" spans="1:3" ht="14.1" customHeight="1" x14ac:dyDescent="0.2">
      <c r="A228" s="112" t="s">
        <v>212</v>
      </c>
      <c r="B228" s="111" t="s">
        <v>676</v>
      </c>
      <c r="C228" s="135" t="e">
        <f>SUMIF(Capital!#REF!,'Codes used in the Budget'!A228,Capital!#REF!)</f>
        <v>#REF!</v>
      </c>
    </row>
    <row r="229" spans="1:3" ht="14.1" customHeight="1" x14ac:dyDescent="0.2">
      <c r="A229" s="113" t="s">
        <v>351</v>
      </c>
      <c r="B229" s="111" t="s">
        <v>518</v>
      </c>
      <c r="C229" s="135" t="e">
        <f>SUMIF(Capital!#REF!,'Codes used in the Budget'!A229,Capital!#REF!)</f>
        <v>#REF!</v>
      </c>
    </row>
    <row r="230" spans="1:3" ht="14.1" customHeight="1" x14ac:dyDescent="0.2">
      <c r="A230" s="112" t="s">
        <v>325</v>
      </c>
      <c r="B230" s="111" t="s">
        <v>507</v>
      </c>
      <c r="C230" s="135" t="e">
        <f>SUMIF(Capital!#REF!,'Codes used in the Budget'!A230,Capital!#REF!)</f>
        <v>#REF!</v>
      </c>
    </row>
    <row r="231" spans="1:3" ht="14.1" customHeight="1" x14ac:dyDescent="0.2">
      <c r="A231" s="112" t="s">
        <v>356</v>
      </c>
      <c r="B231" s="111" t="s">
        <v>686</v>
      </c>
      <c r="C231" s="135" t="e">
        <f>SUMIF(Capital!#REF!,'Codes used in the Budget'!A231,Capital!#REF!)</f>
        <v>#REF!</v>
      </c>
    </row>
    <row r="232" spans="1:3" ht="14.1" customHeight="1" x14ac:dyDescent="0.2">
      <c r="A232" s="113" t="s">
        <v>161</v>
      </c>
      <c r="B232" s="111" t="s">
        <v>233</v>
      </c>
      <c r="C232" s="135" t="e">
        <f>SUMIF(Capital!#REF!,'Codes used in the Budget'!A232,Capital!#REF!)</f>
        <v>#REF!</v>
      </c>
    </row>
    <row r="233" spans="1:3" ht="14.1" customHeight="1" x14ac:dyDescent="0.2">
      <c r="A233" s="112" t="s">
        <v>326</v>
      </c>
      <c r="B233" s="111" t="s">
        <v>327</v>
      </c>
      <c r="C233" s="135" t="e">
        <f>SUMIF(Capital!#REF!,'Codes used in the Budget'!A233,Capital!#REF!)</f>
        <v>#REF!</v>
      </c>
    </row>
    <row r="234" spans="1:3" ht="14.1" customHeight="1" x14ac:dyDescent="0.2">
      <c r="A234" s="112" t="s">
        <v>332</v>
      </c>
      <c r="B234" s="111" t="s">
        <v>333</v>
      </c>
      <c r="C234" s="135" t="e">
        <f>SUMIF(Capital!#REF!,'Codes used in the Budget'!A234,Capital!#REF!)</f>
        <v>#REF!</v>
      </c>
    </row>
    <row r="235" spans="1:3" ht="14.1" customHeight="1" x14ac:dyDescent="0.2">
      <c r="A235" s="112" t="s">
        <v>352</v>
      </c>
      <c r="B235" s="111" t="s">
        <v>353</v>
      </c>
      <c r="C235" s="135" t="e">
        <f>SUMIF(Capital!#REF!,'Codes used in the Budget'!A235,Capital!#REF!)</f>
        <v>#REF!</v>
      </c>
    </row>
    <row r="236" spans="1:3" ht="14.1" customHeight="1" x14ac:dyDescent="0.2">
      <c r="A236" s="112" t="s">
        <v>214</v>
      </c>
      <c r="B236" s="111" t="s">
        <v>449</v>
      </c>
      <c r="C236" s="135" t="e">
        <f>SUMIF(Capital!#REF!,'Codes used in the Budget'!A236,Capital!#REF!)</f>
        <v>#REF!</v>
      </c>
    </row>
    <row r="237" spans="1:3" ht="14.1" customHeight="1" x14ac:dyDescent="0.2">
      <c r="A237" s="112" t="s">
        <v>1061</v>
      </c>
      <c r="B237" s="111" t="s">
        <v>755</v>
      </c>
      <c r="C237" s="135" t="e">
        <f>SUMIF(Capital!#REF!,'Codes used in the Budget'!A237,Capital!#REF!)</f>
        <v>#REF!</v>
      </c>
    </row>
    <row r="238" spans="1:3" ht="14.1" customHeight="1" x14ac:dyDescent="0.2">
      <c r="A238" s="112" t="s">
        <v>448</v>
      </c>
      <c r="B238" s="111" t="s">
        <v>428</v>
      </c>
      <c r="C238" s="135" t="e">
        <f>SUMIF(Capital!#REF!,'Codes used in the Budget'!A238,Capital!#REF!)</f>
        <v>#REF!</v>
      </c>
    </row>
    <row r="239" spans="1:3" ht="14.1" customHeight="1" x14ac:dyDescent="0.2">
      <c r="A239" s="112" t="s">
        <v>748</v>
      </c>
      <c r="B239" s="111" t="s">
        <v>758</v>
      </c>
      <c r="C239" s="135" t="e">
        <f>SUMIF(Capital!#REF!,'Codes used in the Budget'!A239,Capital!#REF!)</f>
        <v>#REF!</v>
      </c>
    </row>
    <row r="240" spans="1:3" ht="14.1" customHeight="1" x14ac:dyDescent="0.2">
      <c r="A240" s="112" t="s">
        <v>525</v>
      </c>
      <c r="B240" s="111" t="s">
        <v>1083</v>
      </c>
      <c r="C240" s="135" t="e">
        <f>SUMIF(Capital!#REF!,'Codes used in the Budget'!A240,Capital!#REF!)</f>
        <v>#REF!</v>
      </c>
    </row>
    <row r="241" spans="1:3" ht="14.1" customHeight="1" x14ac:dyDescent="0.2">
      <c r="A241" s="112" t="s">
        <v>757</v>
      </c>
      <c r="B241" s="111" t="s">
        <v>759</v>
      </c>
      <c r="C241" s="135" t="e">
        <f>SUMIF(Capital!#REF!,'Codes used in the Budget'!A241,Capital!#REF!)</f>
        <v>#REF!</v>
      </c>
    </row>
    <row r="242" spans="1:3" ht="14.1" customHeight="1" x14ac:dyDescent="0.2">
      <c r="A242" s="112" t="s">
        <v>697</v>
      </c>
      <c r="B242" s="111" t="s">
        <v>430</v>
      </c>
      <c r="C242" s="135" t="e">
        <f>SUMIF(Capital!#REF!,'Codes used in the Budget'!A242,Capital!#REF!)</f>
        <v>#REF!</v>
      </c>
    </row>
    <row r="243" spans="1:3" ht="14.1" customHeight="1" x14ac:dyDescent="0.2">
      <c r="A243" s="112" t="s">
        <v>429</v>
      </c>
      <c r="B243" s="111" t="s">
        <v>477</v>
      </c>
      <c r="C243" s="135" t="e">
        <f>SUMIF(Capital!#REF!,'Codes used in the Budget'!A243,Capital!#REF!)</f>
        <v>#REF!</v>
      </c>
    </row>
    <row r="244" spans="1:3" ht="14.1" customHeight="1" x14ac:dyDescent="0.2">
      <c r="A244" s="112" t="s">
        <v>475</v>
      </c>
      <c r="B244" s="111" t="s">
        <v>516</v>
      </c>
      <c r="C244" s="135" t="e">
        <f>SUMIF(Capital!#REF!,'Codes used in the Budget'!A244,Capital!#REF!)</f>
        <v>#REF!</v>
      </c>
    </row>
    <row r="245" spans="1:3" ht="14.1" customHeight="1" x14ac:dyDescent="0.2">
      <c r="A245" s="112" t="s">
        <v>482</v>
      </c>
      <c r="B245" s="111" t="s">
        <v>492</v>
      </c>
      <c r="C245" s="135" t="e">
        <f>SUMIF(Capital!#REF!,'Codes used in the Budget'!A245,Capital!#REF!)</f>
        <v>#REF!</v>
      </c>
    </row>
    <row r="246" spans="1:3" ht="14.1" customHeight="1" x14ac:dyDescent="0.2">
      <c r="A246" s="112" t="s">
        <v>451</v>
      </c>
      <c r="B246" s="111" t="s">
        <v>760</v>
      </c>
      <c r="C246" s="135" t="e">
        <f>SUMIF(Capital!#REF!,'Codes used in the Budget'!A246,Capital!#REF!)</f>
        <v>#REF!</v>
      </c>
    </row>
    <row r="247" spans="1:3" ht="14.1" customHeight="1" x14ac:dyDescent="0.2">
      <c r="A247" s="112" t="s">
        <v>350</v>
      </c>
      <c r="B247" s="111" t="s">
        <v>743</v>
      </c>
      <c r="C247" s="135" t="e">
        <f>SUMIF(Capital!#REF!,'Codes used in the Budget'!A247,Capital!#REF!)</f>
        <v>#REF!</v>
      </c>
    </row>
    <row r="248" spans="1:3" ht="14.1" customHeight="1" x14ac:dyDescent="0.2">
      <c r="A248" s="112" t="s">
        <v>1062</v>
      </c>
      <c r="B248" s="114" t="s">
        <v>1036</v>
      </c>
      <c r="C248" s="135" t="e">
        <f>SUMIF(Capital!#REF!,'Codes used in the Budget'!A248,Capital!#REF!)</f>
        <v>#REF!</v>
      </c>
    </row>
    <row r="249" spans="1:3" ht="14.1" customHeight="1" x14ac:dyDescent="0.2">
      <c r="A249" s="112" t="s">
        <v>1063</v>
      </c>
      <c r="B249" s="114" t="s">
        <v>343</v>
      </c>
      <c r="C249" s="135" t="e">
        <f>SUMIF(Capital!#REF!,'Codes used in the Budget'!A249,Capital!#REF!)</f>
        <v>#REF!</v>
      </c>
    </row>
    <row r="250" spans="1:3" ht="14.1" customHeight="1" x14ac:dyDescent="0.2">
      <c r="A250" s="112" t="s">
        <v>1090</v>
      </c>
      <c r="B250" s="114" t="s">
        <v>1084</v>
      </c>
      <c r="C250" s="135" t="e">
        <f>SUMIF(Capital!#REF!,'Codes used in the Budget'!A250,Capital!#REF!)</f>
        <v>#REF!</v>
      </c>
    </row>
    <row r="251" spans="1:3" ht="14.1" customHeight="1" x14ac:dyDescent="0.2">
      <c r="A251" s="112" t="s">
        <v>476</v>
      </c>
      <c r="B251" s="111" t="s">
        <v>975</v>
      </c>
      <c r="C251" s="135" t="e">
        <f>SUMIF(Capital!#REF!,'Codes used in the Budget'!A251,Capital!#REF!)</f>
        <v>#REF!</v>
      </c>
    </row>
    <row r="252" spans="1:3" ht="14.1" customHeight="1" x14ac:dyDescent="0.2">
      <c r="A252" s="112" t="s">
        <v>455</v>
      </c>
      <c r="B252" s="111" t="s">
        <v>213</v>
      </c>
      <c r="C252" s="135" t="e">
        <f>SUMIF(Capital!#REF!,'Codes used in the Budget'!A252,Capital!#REF!)</f>
        <v>#REF!</v>
      </c>
    </row>
    <row r="253" spans="1:3" ht="14.1" customHeight="1" x14ac:dyDescent="0.2">
      <c r="A253" s="113" t="s">
        <v>216</v>
      </c>
      <c r="B253" s="111" t="s">
        <v>454</v>
      </c>
      <c r="C253" s="135" t="e">
        <f>SUMIF(Capital!#REF!,'Codes used in the Budget'!A253,Capital!#REF!)</f>
        <v>#REF!</v>
      </c>
    </row>
    <row r="254" spans="1:3" ht="14.1" customHeight="1" x14ac:dyDescent="0.2">
      <c r="A254" s="112" t="s">
        <v>441</v>
      </c>
      <c r="B254" s="111" t="s">
        <v>443</v>
      </c>
      <c r="C254" s="135" t="e">
        <f>SUMIF(Capital!#REF!,'Codes used in the Budget'!A254,Capital!#REF!)</f>
        <v>#REF!</v>
      </c>
    </row>
    <row r="255" spans="1:3" ht="14.1" customHeight="1" x14ac:dyDescent="0.2">
      <c r="A255" s="112" t="s">
        <v>744</v>
      </c>
      <c r="B255" s="114" t="s">
        <v>771</v>
      </c>
      <c r="C255" s="135" t="e">
        <f>SUMIF(Capital!#REF!,'Codes used in the Budget'!A255,Capital!#REF!)</f>
        <v>#REF!</v>
      </c>
    </row>
    <row r="256" spans="1:3" ht="14.1" customHeight="1" x14ac:dyDescent="0.2">
      <c r="A256" s="113" t="s">
        <v>215</v>
      </c>
      <c r="B256" s="111" t="s">
        <v>710</v>
      </c>
      <c r="C256" s="135" t="e">
        <f>SUMIF(Capital!#REF!,'Codes used in the Budget'!A256,Capital!#REF!)</f>
        <v>#REF!</v>
      </c>
    </row>
    <row r="257" spans="1:3" ht="14.1" customHeight="1" x14ac:dyDescent="0.2">
      <c r="A257" s="112" t="s">
        <v>242</v>
      </c>
      <c r="B257" s="111" t="s">
        <v>699</v>
      </c>
      <c r="C257" s="135" t="e">
        <f>SUMIF(Capital!#REF!,'Codes used in the Budget'!A257,Capital!#REF!)</f>
        <v>#REF!</v>
      </c>
    </row>
    <row r="258" spans="1:3" ht="14.1" customHeight="1" x14ac:dyDescent="0.2">
      <c r="A258" s="112" t="s">
        <v>1037</v>
      </c>
      <c r="B258" s="111" t="s">
        <v>1038</v>
      </c>
      <c r="C258" s="135" t="e">
        <f>SUMIF(Capital!#REF!,'Codes used in the Budget'!A258,Capital!#REF!)</f>
        <v>#REF!</v>
      </c>
    </row>
    <row r="259" spans="1:3" ht="14.1" customHeight="1" x14ac:dyDescent="0.2">
      <c r="A259" s="113" t="s">
        <v>342</v>
      </c>
      <c r="B259" s="111" t="s">
        <v>509</v>
      </c>
      <c r="C259" s="135" t="e">
        <f>SUMIF(Capital!#REF!,'Codes used in the Budget'!A259,Capital!#REF!)</f>
        <v>#REF!</v>
      </c>
    </row>
    <row r="260" spans="1:3" ht="14.1" customHeight="1" x14ac:dyDescent="0.2">
      <c r="A260" s="112" t="s">
        <v>523</v>
      </c>
      <c r="B260" s="114" t="s">
        <v>506</v>
      </c>
      <c r="C260" s="135" t="e">
        <f>SUMIF(Capital!#REF!,'Codes used in the Budget'!A260,Capital!#REF!)</f>
        <v>#REF!</v>
      </c>
    </row>
    <row r="261" spans="1:3" ht="14.1" customHeight="1" x14ac:dyDescent="0.2">
      <c r="A261" s="112" t="s">
        <v>459</v>
      </c>
      <c r="B261" s="111" t="s">
        <v>762</v>
      </c>
      <c r="C261" s="135" t="e">
        <f>SUMIF(Capital!#REF!,'Codes used in the Budget'!A261,Capital!#REF!)</f>
        <v>#REF!</v>
      </c>
    </row>
    <row r="262" spans="1:3" ht="14.1" customHeight="1" x14ac:dyDescent="0.2">
      <c r="A262" s="112" t="s">
        <v>460</v>
      </c>
      <c r="B262" s="111" t="s">
        <v>517</v>
      </c>
      <c r="C262" s="135" t="e">
        <f>SUMIF(Capital!#REF!,'Codes used in the Budget'!A262,Capital!#REF!)</f>
        <v>#REF!</v>
      </c>
    </row>
    <row r="263" spans="1:3" ht="14.1" customHeight="1" x14ac:dyDescent="0.2">
      <c r="A263" s="112" t="s">
        <v>519</v>
      </c>
      <c r="B263" s="111" t="s">
        <v>520</v>
      </c>
      <c r="C263" s="135" t="e">
        <f>SUMIF(Capital!#REF!,'Codes used in the Budget'!A263,Capital!#REF!)</f>
        <v>#REF!</v>
      </c>
    </row>
    <row r="264" spans="1:3" ht="14.1" customHeight="1" x14ac:dyDescent="0.2">
      <c r="A264" s="112" t="s">
        <v>458</v>
      </c>
      <c r="B264" s="111" t="s">
        <v>251</v>
      </c>
      <c r="C264" s="135" t="e">
        <f>SUMIF(Capital!#REF!,'Codes used in the Budget'!A264,Capital!#REF!)</f>
        <v>#REF!</v>
      </c>
    </row>
    <row r="265" spans="1:3" ht="14.1" customHeight="1" x14ac:dyDescent="0.2">
      <c r="A265" s="112" t="s">
        <v>456</v>
      </c>
      <c r="B265" s="111" t="s">
        <v>457</v>
      </c>
      <c r="C265" s="135" t="e">
        <f>SUMIF(Capital!#REF!,'Codes used in the Budget'!A265,Capital!#REF!)</f>
        <v>#REF!</v>
      </c>
    </row>
    <row r="266" spans="1:3" ht="14.1" customHeight="1" x14ac:dyDescent="0.2">
      <c r="A266" s="112" t="s">
        <v>765</v>
      </c>
      <c r="B266" s="111" t="s">
        <v>494</v>
      </c>
      <c r="C266" s="135" t="e">
        <f>SUMIF(Capital!#REF!,'Codes used in the Budget'!A266,Capital!#REF!)</f>
        <v>#REF!</v>
      </c>
    </row>
    <row r="267" spans="1:3" ht="14.1" customHeight="1" x14ac:dyDescent="0.2">
      <c r="A267" s="112" t="s">
        <v>496</v>
      </c>
      <c r="B267" s="111" t="s">
        <v>1064</v>
      </c>
      <c r="C267" s="135" t="e">
        <f>SUMIF(Capital!#REF!,'Codes used in the Budget'!A267,Capital!#REF!)</f>
        <v>#REF!</v>
      </c>
    </row>
    <row r="268" spans="1:3" ht="14.1" customHeight="1" x14ac:dyDescent="0.2">
      <c r="A268" s="112" t="s">
        <v>692</v>
      </c>
      <c r="B268" s="111" t="s">
        <v>691</v>
      </c>
      <c r="C268" s="135" t="e">
        <f>SUMIF(Capital!#REF!,'Codes used in the Budget'!A268,Capital!#REF!)</f>
        <v>#REF!</v>
      </c>
    </row>
    <row r="269" spans="1:3" ht="14.1" customHeight="1" x14ac:dyDescent="0.2">
      <c r="A269" s="112" t="s">
        <v>767</v>
      </c>
      <c r="B269" s="111" t="s">
        <v>768</v>
      </c>
      <c r="C269" s="135" t="e">
        <f>SUMIF(Capital!#REF!,'Codes used in the Budget'!A269,Capital!#REF!)</f>
        <v>#REF!</v>
      </c>
    </row>
    <row r="270" spans="1:3" ht="14.1" customHeight="1" x14ac:dyDescent="0.2">
      <c r="A270" s="112" t="s">
        <v>756</v>
      </c>
      <c r="B270" s="111" t="s">
        <v>690</v>
      </c>
      <c r="C270" s="135" t="e">
        <f>SUMIF(Capital!#REF!,'Codes used in the Budget'!A270,Capital!#REF!)</f>
        <v>#REF!</v>
      </c>
    </row>
    <row r="271" spans="1:3" ht="14.1" customHeight="1" x14ac:dyDescent="0.2">
      <c r="A271" s="112" t="s">
        <v>508</v>
      </c>
      <c r="B271" s="111" t="s">
        <v>766</v>
      </c>
      <c r="C271" s="135" t="e">
        <f>SUMIF(Capital!#REF!,'Codes used in the Budget'!A271,Capital!#REF!)</f>
        <v>#REF!</v>
      </c>
    </row>
    <row r="272" spans="1:3" ht="14.1" customHeight="1" x14ac:dyDescent="0.2">
      <c r="A272" s="112" t="s">
        <v>210</v>
      </c>
      <c r="B272" s="111" t="s">
        <v>510</v>
      </c>
      <c r="C272" s="135" t="e">
        <f>SUMIF(Capital!#REF!,'Codes used in the Budget'!A272,Capital!#REF!)</f>
        <v>#REF!</v>
      </c>
    </row>
    <row r="273" spans="1:3" ht="14.1" customHeight="1" x14ac:dyDescent="0.2">
      <c r="A273" s="113" t="s">
        <v>371</v>
      </c>
      <c r="B273" s="111" t="s">
        <v>732</v>
      </c>
      <c r="C273" s="135" t="e">
        <f>SUMIF(Capital!#REF!,'Codes used in the Budget'!A273,Capital!#REF!)</f>
        <v>#REF!</v>
      </c>
    </row>
    <row r="274" spans="1:3" ht="14.1" customHeight="1" x14ac:dyDescent="0.2">
      <c r="A274" s="112" t="s">
        <v>682</v>
      </c>
      <c r="B274" s="111" t="s">
        <v>773</v>
      </c>
      <c r="C274" s="135" t="e">
        <f>SUMIF(Capital!#REF!,'Codes used in the Budget'!A274,Capital!#REF!)</f>
        <v>#REF!</v>
      </c>
    </row>
    <row r="275" spans="1:3" ht="14.1" customHeight="1" x14ac:dyDescent="0.2">
      <c r="A275" s="112" t="s">
        <v>239</v>
      </c>
      <c r="B275" s="111" t="s">
        <v>485</v>
      </c>
      <c r="C275" s="135" t="e">
        <f>SUMIF(Capital!#REF!,'Codes used in the Budget'!A275,Capital!#REF!)</f>
        <v>#REF!</v>
      </c>
    </row>
    <row r="276" spans="1:3" ht="14.1" customHeight="1" x14ac:dyDescent="0.2">
      <c r="A276" s="112" t="s">
        <v>244</v>
      </c>
      <c r="B276" s="111" t="s">
        <v>159</v>
      </c>
      <c r="C276" s="135" t="e">
        <f>SUMIF(Capital!#REF!,'Codes used in the Budget'!A276,Capital!#REF!)</f>
        <v>#REF!</v>
      </c>
    </row>
    <row r="277" spans="1:3" ht="14.1" customHeight="1" x14ac:dyDescent="0.2">
      <c r="A277" s="112" t="s">
        <v>249</v>
      </c>
      <c r="B277" s="111" t="s">
        <v>461</v>
      </c>
      <c r="C277" s="135" t="e">
        <f>SUMIF(Capital!#REF!,'Codes used in the Budget'!A277,Capital!#REF!)</f>
        <v>#REF!</v>
      </c>
    </row>
    <row r="278" spans="1:3" ht="14.1" customHeight="1" x14ac:dyDescent="0.2">
      <c r="A278" s="112" t="s">
        <v>489</v>
      </c>
      <c r="B278" s="111" t="s">
        <v>976</v>
      </c>
      <c r="C278" s="135" t="e">
        <f>SUMIF(Capital!#REF!,'Codes used in the Budget'!A278,Capital!#REF!)</f>
        <v>#REF!</v>
      </c>
    </row>
    <row r="279" spans="1:3" ht="14.1" customHeight="1" x14ac:dyDescent="0.2">
      <c r="A279" s="112" t="s">
        <v>211</v>
      </c>
      <c r="B279" s="111" t="s">
        <v>977</v>
      </c>
      <c r="C279" s="135" t="e">
        <f>SUMIF(Capital!#REF!,'Codes used in the Budget'!A279,Capital!#REF!)</f>
        <v>#REF!</v>
      </c>
    </row>
    <row r="280" spans="1:3" ht="14.1" customHeight="1" x14ac:dyDescent="0.2">
      <c r="A280" s="112" t="s">
        <v>240</v>
      </c>
      <c r="B280" s="111" t="s">
        <v>763</v>
      </c>
      <c r="C280" s="135" t="e">
        <f>SUMIF(Capital!#REF!,'Codes used in the Budget'!A280,Capital!#REF!)</f>
        <v>#REF!</v>
      </c>
    </row>
    <row r="281" spans="1:3" ht="14.1" customHeight="1" x14ac:dyDescent="0.2">
      <c r="A281" s="113" t="s">
        <v>450</v>
      </c>
      <c r="B281" s="111" t="s">
        <v>493</v>
      </c>
      <c r="C281" s="135" t="e">
        <f>SUMIF(Capital!#REF!,'Codes used in the Budget'!A281,Capital!#REF!)</f>
        <v>#REF!</v>
      </c>
    </row>
    <row r="282" spans="1:3" ht="14.1" customHeight="1" x14ac:dyDescent="0.2">
      <c r="A282" s="113" t="s">
        <v>250</v>
      </c>
      <c r="B282" s="111" t="s">
        <v>724</v>
      </c>
      <c r="C282" s="135" t="e">
        <f>SUMIF(Capital!#REF!,'Codes used in the Budget'!A282,Capital!#REF!)</f>
        <v>#REF!</v>
      </c>
    </row>
    <row r="283" spans="1:3" ht="14.1" customHeight="1" x14ac:dyDescent="0.2">
      <c r="A283" s="112" t="s">
        <v>365</v>
      </c>
      <c r="B283" s="111" t="s">
        <v>495</v>
      </c>
      <c r="C283" s="135" t="e">
        <f>SUMIF(Capital!#REF!,'Codes used in the Budget'!A283,Capital!#REF!)</f>
        <v>#REF!</v>
      </c>
    </row>
    <row r="284" spans="1:3" ht="14.1" customHeight="1" x14ac:dyDescent="0.2">
      <c r="A284" s="113" t="s">
        <v>524</v>
      </c>
      <c r="B284" s="111" t="s">
        <v>978</v>
      </c>
      <c r="C284" s="135" t="e">
        <f>SUMIF(Capital!#REF!,'Codes used in the Budget'!A284,Capital!#REF!)</f>
        <v>#REF!</v>
      </c>
    </row>
    <row r="285" spans="1:3" ht="14.1" customHeight="1" x14ac:dyDescent="0.2">
      <c r="A285" s="112" t="s">
        <v>521</v>
      </c>
      <c r="B285" s="111" t="s">
        <v>442</v>
      </c>
      <c r="C285" s="135" t="e">
        <f>SUMIF(Capital!#REF!,'Codes used in the Budget'!A285,Capital!#REF!)</f>
        <v>#REF!</v>
      </c>
    </row>
    <row r="286" spans="1:3" ht="14.1" customHeight="1" x14ac:dyDescent="0.2">
      <c r="A286" s="112" t="s">
        <v>470</v>
      </c>
      <c r="B286" s="111" t="s">
        <v>1065</v>
      </c>
      <c r="C286" s="135" t="e">
        <f>SUMIF(Capital!#REF!,'Codes used in the Budget'!A286,Capital!#REF!)</f>
        <v>#REF!</v>
      </c>
    </row>
    <row r="287" spans="1:3" ht="14.1" customHeight="1" x14ac:dyDescent="0.2">
      <c r="A287" s="112" t="s">
        <v>463</v>
      </c>
      <c r="B287" s="111" t="s">
        <v>462</v>
      </c>
      <c r="C287" s="135" t="e">
        <f>SUMIF(Capital!#REF!,'Codes used in the Budget'!A287,Capital!#REF!)</f>
        <v>#REF!</v>
      </c>
    </row>
    <row r="288" spans="1:3" ht="14.1" customHeight="1" x14ac:dyDescent="0.2">
      <c r="A288" s="113" t="s">
        <v>483</v>
      </c>
      <c r="B288" s="111" t="s">
        <v>1066</v>
      </c>
      <c r="C288" s="135" t="e">
        <f>SUMIF(Capital!#REF!,'Codes used in the Budget'!A288,Capital!#REF!)</f>
        <v>#REF!</v>
      </c>
    </row>
    <row r="289" spans="1:3" ht="14.1" customHeight="1" x14ac:dyDescent="0.2">
      <c r="A289" s="112" t="s">
        <v>497</v>
      </c>
      <c r="B289" s="111" t="s">
        <v>1067</v>
      </c>
      <c r="C289" s="135" t="e">
        <f>SUMIF(Capital!#REF!,'Codes used in the Budget'!A289,Capital!#REF!)</f>
        <v>#REF!</v>
      </c>
    </row>
    <row r="290" spans="1:3" ht="14.1" customHeight="1" x14ac:dyDescent="0.2">
      <c r="A290" s="112" t="s">
        <v>513</v>
      </c>
      <c r="B290" s="111" t="s">
        <v>160</v>
      </c>
      <c r="C290" s="135" t="e">
        <f>SUMIF(Capital!#REF!,'Codes used in the Budget'!A290,Capital!#REF!)</f>
        <v>#REF!</v>
      </c>
    </row>
    <row r="291" spans="1:3" ht="14.1" customHeight="1" x14ac:dyDescent="0.2">
      <c r="A291" s="112" t="s">
        <v>522</v>
      </c>
      <c r="B291" s="111" t="s">
        <v>241</v>
      </c>
      <c r="C291" s="135" t="e">
        <f>SUMIF(Capital!#REF!,'Codes used in the Budget'!A291,Capital!#REF!)</f>
        <v>#REF!</v>
      </c>
    </row>
    <row r="292" spans="1:3" ht="14.1" customHeight="1" x14ac:dyDescent="0.2">
      <c r="A292" s="112" t="s">
        <v>685</v>
      </c>
      <c r="B292" s="137" t="s">
        <v>514</v>
      </c>
      <c r="C292" s="135" t="e">
        <f>SUMIF(Capital!#REF!,'Codes used in the Budget'!A292,Capital!#REF!)</f>
        <v>#REF!</v>
      </c>
    </row>
    <row r="293" spans="1:3" ht="14.1" customHeight="1" x14ac:dyDescent="0.2">
      <c r="A293" s="112" t="s">
        <v>243</v>
      </c>
      <c r="B293" s="111" t="s">
        <v>687</v>
      </c>
      <c r="C293" s="135" t="e">
        <f>SUMIF(Capital!#REF!,'Codes used in the Budget'!A293,Capital!#REF!)</f>
        <v>#REF!</v>
      </c>
    </row>
    <row r="294" spans="1:3" ht="14.1" customHeight="1" x14ac:dyDescent="0.2">
      <c r="A294" s="113" t="s">
        <v>245</v>
      </c>
      <c r="B294" s="111" t="s">
        <v>246</v>
      </c>
      <c r="C294" s="135" t="e">
        <f>SUMIF(Capital!#REF!,'Codes used in the Budget'!A294,Capital!#REF!)</f>
        <v>#REF!</v>
      </c>
    </row>
    <row r="295" spans="1:3" ht="14.1" customHeight="1" x14ac:dyDescent="0.2">
      <c r="A295" s="112" t="s">
        <v>158</v>
      </c>
      <c r="B295" s="111" t="s">
        <v>366</v>
      </c>
      <c r="C295" s="135" t="e">
        <f>SUMIF(Capital!#REF!,'Codes used in the Budget'!A295,Capital!#REF!)</f>
        <v>#REF!</v>
      </c>
    </row>
    <row r="296" spans="1:3" ht="14.1" customHeight="1" x14ac:dyDescent="0.2">
      <c r="A296" s="112" t="s">
        <v>247</v>
      </c>
      <c r="B296" s="114" t="s">
        <v>515</v>
      </c>
      <c r="C296" s="135" t="e">
        <f>SUMIF(Capital!#REF!,'Codes used in the Budget'!A296,Capital!#REF!)</f>
        <v>#REF!</v>
      </c>
    </row>
    <row r="297" spans="1:3" ht="14.1" customHeight="1" x14ac:dyDescent="0.2">
      <c r="A297" s="112" t="s">
        <v>357</v>
      </c>
      <c r="B297" s="111" t="s">
        <v>764</v>
      </c>
      <c r="C297" s="135" t="e">
        <f>SUMIF(Capital!#REF!,'Codes used in the Budget'!A297,Capital!#REF!)</f>
        <v>#REF!</v>
      </c>
    </row>
    <row r="298" spans="1:3" ht="14.1" customHeight="1" x14ac:dyDescent="0.2">
      <c r="A298" s="113" t="s">
        <v>248</v>
      </c>
      <c r="B298" s="114" t="s">
        <v>779</v>
      </c>
      <c r="C298" s="135" t="e">
        <f>SUMIF(Capital!#REF!,'Codes used in the Budget'!A298,Capital!#REF!)</f>
        <v>#REF!</v>
      </c>
    </row>
    <row r="299" spans="1:3" ht="14.1" customHeight="1" x14ac:dyDescent="0.2">
      <c r="A299" s="112" t="s">
        <v>749</v>
      </c>
      <c r="B299" s="111" t="s">
        <v>731</v>
      </c>
      <c r="C299" s="135" t="e">
        <f>SUMIF(Capital!#REF!,'Codes used in the Budget'!A299,Capital!#REF!)</f>
        <v>#REF!</v>
      </c>
    </row>
    <row r="300" spans="1:3" ht="14.1" customHeight="1" x14ac:dyDescent="0.2">
      <c r="A300" s="112" t="s">
        <v>360</v>
      </c>
      <c r="B300" s="111" t="s">
        <v>979</v>
      </c>
      <c r="C300" s="135" t="e">
        <f>SUMIF(Capital!#REF!,'Codes used in the Budget'!A300,Capital!#REF!)</f>
        <v>#REF!</v>
      </c>
    </row>
    <row r="301" spans="1:3" ht="14.1" customHeight="1" x14ac:dyDescent="0.2">
      <c r="A301" s="113" t="s">
        <v>361</v>
      </c>
      <c r="B301" s="111" t="s">
        <v>980</v>
      </c>
      <c r="C301" s="135" t="e">
        <f>SUMIF(Capital!#REF!,'Codes used in the Budget'!A301,Capital!#REF!)</f>
        <v>#REF!</v>
      </c>
    </row>
    <row r="302" spans="1:3" ht="14.1" customHeight="1" x14ac:dyDescent="0.2">
      <c r="A302" s="112" t="s">
        <v>358</v>
      </c>
      <c r="B302" s="111" t="s">
        <v>981</v>
      </c>
      <c r="C302" s="135" t="e">
        <f>SUMIF(Capital!#REF!,'Codes used in the Budget'!A302,Capital!#REF!)</f>
        <v>#REF!</v>
      </c>
    </row>
    <row r="303" spans="1:3" ht="14.1" customHeight="1" x14ac:dyDescent="0.2">
      <c r="A303" s="113" t="s">
        <v>206</v>
      </c>
      <c r="B303" s="114" t="s">
        <v>219</v>
      </c>
      <c r="C303" s="135" t="e">
        <f>SUMIF(Capital!#REF!,'Codes used in the Budget'!A303,Capital!#REF!)</f>
        <v>#REF!</v>
      </c>
    </row>
    <row r="304" spans="1:3" ht="14.1" customHeight="1" x14ac:dyDescent="0.2">
      <c r="A304" s="113" t="s">
        <v>207</v>
      </c>
      <c r="B304" s="111" t="s">
        <v>220</v>
      </c>
      <c r="C304" s="135" t="e">
        <f>SUMIF(Capital!#REF!,'Codes used in the Budget'!A304,Capital!#REF!)</f>
        <v>#REF!</v>
      </c>
    </row>
    <row r="305" spans="1:3" ht="14.1" customHeight="1" x14ac:dyDescent="0.2">
      <c r="A305" s="113" t="s">
        <v>208</v>
      </c>
      <c r="B305" s="111" t="s">
        <v>751</v>
      </c>
      <c r="C305" s="135" t="e">
        <f>SUMIF(Capital!#REF!,'Codes used in the Budget'!A305,Capital!#REF!)</f>
        <v>#REF!</v>
      </c>
    </row>
    <row r="306" spans="1:3" ht="14.1" customHeight="1" x14ac:dyDescent="0.2">
      <c r="A306" s="112" t="s">
        <v>209</v>
      </c>
      <c r="B306" s="114" t="s">
        <v>359</v>
      </c>
      <c r="C306" s="135" t="e">
        <f>SUMIF(Capital!#REF!,'Codes used in the Budget'!A306,Capital!#REF!)</f>
        <v>#REF!</v>
      </c>
    </row>
    <row r="307" spans="1:3" ht="14.1" customHeight="1" x14ac:dyDescent="0.2">
      <c r="A307" s="112" t="s">
        <v>228</v>
      </c>
      <c r="B307" s="114" t="s">
        <v>498</v>
      </c>
      <c r="C307" s="135" t="e">
        <f>SUMIF(Capital!#REF!,'Codes used in the Budget'!A307,Capital!#REF!)</f>
        <v>#REF!</v>
      </c>
    </row>
    <row r="308" spans="1:3" ht="14.1" customHeight="1" x14ac:dyDescent="0.2">
      <c r="A308" s="112" t="s">
        <v>501</v>
      </c>
      <c r="B308" s="111" t="s">
        <v>227</v>
      </c>
      <c r="C308" s="135" t="e">
        <f>SUMIF(Capital!#REF!,'Codes used in the Budget'!A308,Capital!#REF!)</f>
        <v>#REF!</v>
      </c>
    </row>
    <row r="309" spans="1:3" ht="14.1" customHeight="1" x14ac:dyDescent="0.2">
      <c r="A309" s="112" t="s">
        <v>982</v>
      </c>
      <c r="B309" s="111" t="s">
        <v>754</v>
      </c>
      <c r="C309" s="135" t="e">
        <f>SUMIF(Capital!#REF!,'Codes used in the Budget'!A309,Capital!#REF!)</f>
        <v>#REF!</v>
      </c>
    </row>
    <row r="310" spans="1:3" ht="14.1" customHeight="1" x14ac:dyDescent="0.2">
      <c r="A310" s="112" t="s">
        <v>231</v>
      </c>
      <c r="B310" s="111" t="s">
        <v>229</v>
      </c>
      <c r="C310" s="135" t="e">
        <f>SUMIF(Capital!#REF!,'Codes used in the Budget'!A310,Capital!#REF!)</f>
        <v>#REF!</v>
      </c>
    </row>
    <row r="311" spans="1:3" ht="14.1" customHeight="1" x14ac:dyDescent="0.2">
      <c r="A311" s="112" t="s">
        <v>502</v>
      </c>
      <c r="B311" s="114" t="s">
        <v>775</v>
      </c>
      <c r="C311" s="135" t="e">
        <f>SUMIF(Capital!#REF!,'Codes used in the Budget'!A311,Capital!#REF!)</f>
        <v>#REF!</v>
      </c>
    </row>
    <row r="312" spans="1:3" ht="14.1" customHeight="1" x14ac:dyDescent="0.2">
      <c r="A312" s="112" t="s">
        <v>452</v>
      </c>
      <c r="B312" s="111" t="s">
        <v>355</v>
      </c>
      <c r="C312" s="135" t="e">
        <f>SUMIF(Capital!#REF!,'Codes used in the Budget'!A312,Capital!#REF!)</f>
        <v>#REF!</v>
      </c>
    </row>
    <row r="313" spans="1:3" ht="14.1" customHeight="1" x14ac:dyDescent="0.2">
      <c r="A313" s="112" t="s">
        <v>503</v>
      </c>
      <c r="B313" s="111" t="s">
        <v>230</v>
      </c>
      <c r="C313" s="135" t="e">
        <f>SUMIF(Capital!#REF!,'Codes used in the Budget'!A313,Capital!#REF!)</f>
        <v>#REF!</v>
      </c>
    </row>
    <row r="314" spans="1:3" ht="14.1" customHeight="1" x14ac:dyDescent="0.2">
      <c r="A314" s="112" t="s">
        <v>983</v>
      </c>
      <c r="B314" s="111" t="s">
        <v>232</v>
      </c>
      <c r="C314" s="135" t="e">
        <f>SUMIF(Capital!#REF!,'Codes used in the Budget'!A314,Capital!#REF!)</f>
        <v>#REF!</v>
      </c>
    </row>
    <row r="315" spans="1:3" ht="14.1" customHeight="1" x14ac:dyDescent="0.2">
      <c r="A315" s="112" t="s">
        <v>504</v>
      </c>
      <c r="B315" s="114" t="s">
        <v>499</v>
      </c>
      <c r="C315" s="135" t="e">
        <f>SUMIF(Capital!#REF!,'Codes used in the Budget'!A315,Capital!#REF!)</f>
        <v>#REF!</v>
      </c>
    </row>
    <row r="316" spans="1:3" ht="14.1" customHeight="1" x14ac:dyDescent="0.2">
      <c r="A316" s="113" t="s">
        <v>689</v>
      </c>
      <c r="B316" s="111" t="s">
        <v>725</v>
      </c>
      <c r="C316" s="135" t="e">
        <f>SUMIF(Capital!#REF!,'Codes used in the Budget'!A316,Capital!#REF!)</f>
        <v>#REF!</v>
      </c>
    </row>
    <row r="317" spans="1:3" ht="14.1" customHeight="1" x14ac:dyDescent="0.2">
      <c r="A317" s="112" t="s">
        <v>505</v>
      </c>
      <c r="B317" s="111" t="s">
        <v>500</v>
      </c>
      <c r="C317" s="135" t="e">
        <f>SUMIF(Capital!#REF!,'Codes used in the Budget'!A317,Capital!#REF!)</f>
        <v>#REF!</v>
      </c>
    </row>
    <row r="318" spans="1:3" ht="14.1" customHeight="1" x14ac:dyDescent="0.2">
      <c r="A318" s="112" t="s">
        <v>684</v>
      </c>
      <c r="B318" s="111" t="s">
        <v>681</v>
      </c>
      <c r="C318" s="135" t="e">
        <f>SUMIF(Capital!#REF!,'Codes used in the Budget'!A318,Capital!#REF!)</f>
        <v>#REF!</v>
      </c>
    </row>
    <row r="319" spans="1:3" ht="14.1" customHeight="1" x14ac:dyDescent="0.2">
      <c r="A319" s="112" t="s">
        <v>469</v>
      </c>
      <c r="B319" s="111" t="s">
        <v>162</v>
      </c>
      <c r="C319" s="135" t="e">
        <f>SUMIF(Capital!#REF!,'Codes used in the Budget'!A319,Capital!#REF!)</f>
        <v>#REF!</v>
      </c>
    </row>
    <row r="320" spans="1:3" ht="14.1" customHeight="1" x14ac:dyDescent="0.2">
      <c r="A320" s="112" t="s">
        <v>467</v>
      </c>
      <c r="B320" s="111" t="s">
        <v>163</v>
      </c>
      <c r="C320" s="135" t="e">
        <f>SUMIF(Capital!#REF!,'Codes used in the Budget'!A320,Capital!#REF!)</f>
        <v>#REF!</v>
      </c>
    </row>
    <row r="321" spans="1:3" ht="14.1" customHeight="1" x14ac:dyDescent="0.2">
      <c r="A321" s="112" t="s">
        <v>484</v>
      </c>
      <c r="B321" s="114" t="s">
        <v>726</v>
      </c>
      <c r="C321" s="135" t="e">
        <f>SUMIF(Capital!#REF!,'Codes used in the Budget'!A321,Capital!#REF!)</f>
        <v>#REF!</v>
      </c>
    </row>
    <row r="322" spans="1:3" ht="14.1" customHeight="1" x14ac:dyDescent="0.2">
      <c r="A322" s="112" t="s">
        <v>453</v>
      </c>
      <c r="B322" s="111" t="s">
        <v>678</v>
      </c>
      <c r="C322" s="135" t="e">
        <f>SUMIF(Capital!#REF!,'Codes used in the Budget'!A322,Capital!#REF!)</f>
        <v>#REF!</v>
      </c>
    </row>
    <row r="323" spans="1:3" ht="14.1" customHeight="1" x14ac:dyDescent="0.2">
      <c r="A323" s="112" t="s">
        <v>468</v>
      </c>
      <c r="B323" s="111" t="s">
        <v>466</v>
      </c>
      <c r="C323" s="135" t="e">
        <f>SUMIF(Capital!#REF!,'Codes used in the Budget'!A323,Capital!#REF!)</f>
        <v>#REF!</v>
      </c>
    </row>
    <row r="324" spans="1:3" ht="14.1" customHeight="1" x14ac:dyDescent="0.2">
      <c r="A324" s="112" t="s">
        <v>474</v>
      </c>
      <c r="B324" s="111" t="s">
        <v>164</v>
      </c>
      <c r="C324" s="135" t="e">
        <f>SUMIF(Capital!#REF!,'Codes used in the Budget'!A324,Capital!#REF!)</f>
        <v>#REF!</v>
      </c>
    </row>
    <row r="325" spans="1:3" ht="14.1" customHeight="1" x14ac:dyDescent="0.2">
      <c r="A325" s="112" t="s">
        <v>511</v>
      </c>
      <c r="B325" s="111" t="s">
        <v>512</v>
      </c>
      <c r="C325" s="135" t="e">
        <f>SUMIF(Capital!#REF!,'Codes used in the Budget'!A325,Capital!#REF!)</f>
        <v>#REF!</v>
      </c>
    </row>
    <row r="326" spans="1:3" ht="14.1" customHeight="1" x14ac:dyDescent="0.2">
      <c r="A326" s="112" t="s">
        <v>777</v>
      </c>
      <c r="B326" s="111" t="s">
        <v>776</v>
      </c>
      <c r="C326" s="135" t="e">
        <f>SUMIF(Capital!#REF!,'Codes used in the Budget'!A326,Capital!#REF!)</f>
        <v>#REF!</v>
      </c>
    </row>
    <row r="327" spans="1:3" ht="14.1" customHeight="1" x14ac:dyDescent="0.2">
      <c r="A327" s="112"/>
      <c r="B327" s="149" t="s">
        <v>817</v>
      </c>
      <c r="C327" s="147" t="e">
        <f>SUM(C227:C326)</f>
        <v>#REF!</v>
      </c>
    </row>
    <row r="328" spans="1:3" ht="14.1" customHeight="1" x14ac:dyDescent="0.2">
      <c r="A328" s="132"/>
      <c r="B328" s="139" t="s">
        <v>1271</v>
      </c>
    </row>
    <row r="329" spans="1:3" ht="14.1" customHeight="1" x14ac:dyDescent="0.2">
      <c r="A329" s="143" t="s">
        <v>1250</v>
      </c>
      <c r="B329" s="140" t="s">
        <v>1101</v>
      </c>
    </row>
    <row r="330" spans="1:3" ht="14.1" customHeight="1" x14ac:dyDescent="0.2">
      <c r="A330" s="143" t="s">
        <v>1251</v>
      </c>
      <c r="B330" s="140" t="s">
        <v>1103</v>
      </c>
    </row>
    <row r="331" spans="1:3" ht="14.1" customHeight="1" x14ac:dyDescent="0.2">
      <c r="A331" s="143" t="s">
        <v>331</v>
      </c>
      <c r="B331" s="140" t="s">
        <v>1104</v>
      </c>
    </row>
    <row r="332" spans="1:3" ht="14.1" customHeight="1" x14ac:dyDescent="0.2">
      <c r="A332" s="143" t="s">
        <v>1252</v>
      </c>
      <c r="B332" s="140" t="s">
        <v>1105</v>
      </c>
    </row>
    <row r="333" spans="1:3" ht="14.1" customHeight="1" x14ac:dyDescent="0.2">
      <c r="A333" s="143" t="s">
        <v>1253</v>
      </c>
      <c r="B333" s="140" t="s">
        <v>1106</v>
      </c>
    </row>
    <row r="334" spans="1:3" ht="14.1" customHeight="1" x14ac:dyDescent="0.2">
      <c r="A334" s="143" t="s">
        <v>1254</v>
      </c>
      <c r="B334" s="140" t="s">
        <v>1107</v>
      </c>
    </row>
    <row r="335" spans="1:3" ht="14.1" customHeight="1" x14ac:dyDescent="0.2">
      <c r="A335" s="143" t="s">
        <v>313</v>
      </c>
      <c r="B335" s="140" t="s">
        <v>1108</v>
      </c>
    </row>
    <row r="336" spans="1:3" ht="14.1" customHeight="1" x14ac:dyDescent="0.2">
      <c r="A336" s="143" t="s">
        <v>1255</v>
      </c>
      <c r="B336" s="140" t="s">
        <v>1109</v>
      </c>
    </row>
    <row r="337" spans="1:2" ht="14.1" customHeight="1" x14ac:dyDescent="0.2">
      <c r="A337" s="143" t="s">
        <v>1256</v>
      </c>
      <c r="B337" s="140" t="s">
        <v>1110</v>
      </c>
    </row>
    <row r="338" spans="1:2" ht="14.1" customHeight="1" x14ac:dyDescent="0.2">
      <c r="A338" s="143" t="s">
        <v>1257</v>
      </c>
      <c r="B338" s="140" t="s">
        <v>1111</v>
      </c>
    </row>
    <row r="339" spans="1:2" ht="14.1" customHeight="1" x14ac:dyDescent="0.2">
      <c r="A339" s="143" t="s">
        <v>320</v>
      </c>
      <c r="B339" s="140" t="s">
        <v>1113</v>
      </c>
    </row>
    <row r="340" spans="1:2" ht="14.1" customHeight="1" x14ac:dyDescent="0.2">
      <c r="A340" s="143" t="s">
        <v>363</v>
      </c>
      <c r="B340" s="140" t="s">
        <v>1114</v>
      </c>
    </row>
    <row r="341" spans="1:2" ht="14.1" customHeight="1" x14ac:dyDescent="0.2">
      <c r="A341" s="143" t="s">
        <v>362</v>
      </c>
      <c r="B341" s="140" t="s">
        <v>1112</v>
      </c>
    </row>
    <row r="342" spans="1:2" ht="14.1" customHeight="1" x14ac:dyDescent="0.2">
      <c r="A342" s="143" t="s">
        <v>364</v>
      </c>
      <c r="B342" s="140" t="s">
        <v>1102</v>
      </c>
    </row>
    <row r="343" spans="1:2" ht="14.1" customHeight="1" x14ac:dyDescent="0.2">
      <c r="A343" s="143" t="s">
        <v>1258</v>
      </c>
      <c r="B343" s="140" t="s">
        <v>1115</v>
      </c>
    </row>
    <row r="344" spans="1:2" ht="14.1" customHeight="1" x14ac:dyDescent="0.2">
      <c r="A344" s="143" t="s">
        <v>1259</v>
      </c>
      <c r="B344" s="140" t="s">
        <v>1116</v>
      </c>
    </row>
    <row r="345" spans="1:2" ht="14.1" customHeight="1" x14ac:dyDescent="0.2">
      <c r="A345" s="143" t="s">
        <v>1260</v>
      </c>
      <c r="B345" s="141" t="s">
        <v>1117</v>
      </c>
    </row>
    <row r="346" spans="1:2" ht="14.1" customHeight="1" x14ac:dyDescent="0.2">
      <c r="A346" s="33" t="s">
        <v>1261</v>
      </c>
      <c r="B346" s="142" t="s">
        <v>1118</v>
      </c>
    </row>
    <row r="347" spans="1:2" ht="14.1" customHeight="1" x14ac:dyDescent="0.2">
      <c r="A347" s="143" t="s">
        <v>1262</v>
      </c>
      <c r="B347" s="141" t="s">
        <v>1119</v>
      </c>
    </row>
    <row r="348" spans="1:2" ht="14.1" customHeight="1" x14ac:dyDescent="0.2">
      <c r="A348" s="143" t="s">
        <v>1263</v>
      </c>
      <c r="B348" s="141" t="s">
        <v>1120</v>
      </c>
    </row>
    <row r="349" spans="1:2" ht="14.1" customHeight="1" x14ac:dyDescent="0.2">
      <c r="A349" s="143" t="s">
        <v>1264</v>
      </c>
      <c r="B349" s="141" t="s">
        <v>1121</v>
      </c>
    </row>
    <row r="350" spans="1:2" ht="14.1" customHeight="1" x14ac:dyDescent="0.2">
      <c r="A350" s="143" t="s">
        <v>1265</v>
      </c>
      <c r="B350" s="141" t="s">
        <v>1122</v>
      </c>
    </row>
    <row r="351" spans="1:2" ht="14.1" customHeight="1" x14ac:dyDescent="0.2">
      <c r="A351" s="143" t="s">
        <v>1266</v>
      </c>
      <c r="B351" s="141" t="s">
        <v>1123</v>
      </c>
    </row>
    <row r="352" spans="1:2" ht="14.1" customHeight="1" x14ac:dyDescent="0.2">
      <c r="A352" s="143" t="s">
        <v>780</v>
      </c>
      <c r="B352" s="141" t="s">
        <v>1124</v>
      </c>
    </row>
    <row r="353" spans="1:2" ht="14.1" customHeight="1" x14ac:dyDescent="0.2">
      <c r="A353" s="105" t="s">
        <v>1267</v>
      </c>
      <c r="B353" s="142" t="s">
        <v>1128</v>
      </c>
    </row>
    <row r="354" spans="1:2" ht="14.1" customHeight="1" x14ac:dyDescent="0.2">
      <c r="A354" s="143" t="s">
        <v>1268</v>
      </c>
      <c r="B354" s="141" t="s">
        <v>1125</v>
      </c>
    </row>
    <row r="355" spans="1:2" ht="14.1" customHeight="1" x14ac:dyDescent="0.2">
      <c r="A355" s="143" t="s">
        <v>1269</v>
      </c>
      <c r="B355" s="140" t="s">
        <v>1126</v>
      </c>
    </row>
    <row r="356" spans="1:2" ht="14.1" customHeight="1" x14ac:dyDescent="0.2">
      <c r="A356" s="143" t="s">
        <v>1270</v>
      </c>
      <c r="B356" s="140" t="s">
        <v>1127</v>
      </c>
    </row>
    <row r="357" spans="1:2" ht="14.1" customHeight="1" x14ac:dyDescent="0.2">
      <c r="A357" s="131"/>
      <c r="B357" s="139" t="s">
        <v>1272</v>
      </c>
    </row>
    <row r="358" spans="1:2" ht="14.1" customHeight="1" x14ac:dyDescent="0.2">
      <c r="A358" s="16" t="s">
        <v>1291</v>
      </c>
      <c r="B358" s="136" t="s">
        <v>1273</v>
      </c>
    </row>
    <row r="359" spans="1:2" ht="14.1" customHeight="1" x14ac:dyDescent="0.2">
      <c r="A359" s="16" t="s">
        <v>27</v>
      </c>
      <c r="B359" s="136" t="s">
        <v>1274</v>
      </c>
    </row>
    <row r="360" spans="1:2" ht="14.1" customHeight="1" x14ac:dyDescent="0.2">
      <c r="A360" s="16" t="s">
        <v>316</v>
      </c>
      <c r="B360" s="136" t="s">
        <v>1275</v>
      </c>
    </row>
    <row r="361" spans="1:2" ht="14.1" customHeight="1" x14ac:dyDescent="0.2">
      <c r="A361" s="16" t="s">
        <v>745</v>
      </c>
      <c r="B361" s="136" t="s">
        <v>1276</v>
      </c>
    </row>
    <row r="362" spans="1:2" ht="14.1" customHeight="1" x14ac:dyDescent="0.2">
      <c r="A362" s="16" t="s">
        <v>1292</v>
      </c>
      <c r="B362" s="136" t="s">
        <v>1277</v>
      </c>
    </row>
    <row r="363" spans="1:2" ht="14.1" customHeight="1" x14ac:dyDescent="0.2">
      <c r="A363" s="16" t="s">
        <v>194</v>
      </c>
      <c r="B363" s="136" t="s">
        <v>1278</v>
      </c>
    </row>
    <row r="364" spans="1:2" ht="14.1" customHeight="1" x14ac:dyDescent="0.2">
      <c r="A364" s="16" t="s">
        <v>1293</v>
      </c>
      <c r="B364" s="136" t="s">
        <v>1279</v>
      </c>
    </row>
    <row r="365" spans="1:2" ht="14.1" customHeight="1" x14ac:dyDescent="0.2">
      <c r="A365" s="16" t="s">
        <v>144</v>
      </c>
      <c r="B365" s="136" t="s">
        <v>1280</v>
      </c>
    </row>
    <row r="366" spans="1:2" ht="14.1" customHeight="1" x14ac:dyDescent="0.2">
      <c r="A366" s="16" t="s">
        <v>1294</v>
      </c>
      <c r="B366" s="136" t="s">
        <v>1281</v>
      </c>
    </row>
    <row r="367" spans="1:2" ht="14.1" customHeight="1" x14ac:dyDescent="0.2">
      <c r="A367" s="16" t="s">
        <v>1295</v>
      </c>
      <c r="B367" s="136" t="s">
        <v>1282</v>
      </c>
    </row>
    <row r="368" spans="1:2" ht="14.1" customHeight="1" x14ac:dyDescent="0.2">
      <c r="A368" s="16" t="s">
        <v>1296</v>
      </c>
      <c r="B368" s="136" t="s">
        <v>1283</v>
      </c>
    </row>
    <row r="369" spans="1:2" ht="14.1" customHeight="1" x14ac:dyDescent="0.2">
      <c r="A369" s="16" t="s">
        <v>972</v>
      </c>
      <c r="B369" s="136" t="s">
        <v>1284</v>
      </c>
    </row>
    <row r="370" spans="1:2" ht="14.1" customHeight="1" x14ac:dyDescent="0.2">
      <c r="A370" s="16" t="s">
        <v>1297</v>
      </c>
      <c r="B370" s="136" t="s">
        <v>1285</v>
      </c>
    </row>
    <row r="371" spans="1:2" ht="14.1" customHeight="1" x14ac:dyDescent="0.2">
      <c r="A371" s="16" t="s">
        <v>1298</v>
      </c>
      <c r="B371" s="136" t="s">
        <v>1286</v>
      </c>
    </row>
    <row r="372" spans="1:2" ht="14.1" customHeight="1" x14ac:dyDescent="0.2">
      <c r="A372" s="16" t="s">
        <v>372</v>
      </c>
      <c r="B372" s="136" t="s">
        <v>1287</v>
      </c>
    </row>
    <row r="373" spans="1:2" ht="14.1" customHeight="1" x14ac:dyDescent="0.2">
      <c r="A373" s="16" t="s">
        <v>1299</v>
      </c>
      <c r="B373" s="136" t="s">
        <v>1288</v>
      </c>
    </row>
    <row r="374" spans="1:2" ht="14.1" customHeight="1" x14ac:dyDescent="0.2">
      <c r="A374" s="16" t="s">
        <v>191</v>
      </c>
      <c r="B374" s="136" t="s">
        <v>1289</v>
      </c>
    </row>
    <row r="375" spans="1:2" ht="14.1" customHeight="1" x14ac:dyDescent="0.2">
      <c r="A375" s="16" t="s">
        <v>354</v>
      </c>
      <c r="B375" s="136" t="s">
        <v>1290</v>
      </c>
    </row>
    <row r="376" spans="1:2" ht="14.1" customHeight="1" x14ac:dyDescent="0.25">
      <c r="A376"/>
      <c r="B376"/>
    </row>
    <row r="377" spans="1:2" ht="14.1" customHeight="1" x14ac:dyDescent="0.25">
      <c r="A377"/>
      <c r="B377"/>
    </row>
    <row r="378" spans="1:2" ht="14.1" customHeight="1" x14ac:dyDescent="0.25">
      <c r="A378"/>
      <c r="B378"/>
    </row>
    <row r="380" spans="1:2" ht="14.1" customHeight="1" x14ac:dyDescent="0.2">
      <c r="A380" s="144"/>
    </row>
    <row r="381" spans="1:2" ht="14.1" customHeight="1" x14ac:dyDescent="0.25">
      <c r="A381" s="145"/>
    </row>
    <row r="382" spans="1:2" ht="14.1" customHeight="1" x14ac:dyDescent="0.2">
      <c r="A382" s="146"/>
    </row>
    <row r="383" spans="1:2" ht="14.1" customHeight="1" x14ac:dyDescent="0.25">
      <c r="A383"/>
    </row>
    <row r="384" spans="1:2" ht="14.1" customHeight="1" x14ac:dyDescent="0.25">
      <c r="A384"/>
    </row>
    <row r="385" spans="1:1" ht="14.1" customHeight="1" x14ac:dyDescent="0.25">
      <c r="A385"/>
    </row>
    <row r="386" spans="1:1" ht="14.1" customHeight="1" x14ac:dyDescent="0.25">
      <c r="A386"/>
    </row>
    <row r="387" spans="1:1" ht="14.1" customHeight="1" x14ac:dyDescent="0.25">
      <c r="A387"/>
    </row>
    <row r="388" spans="1:1" ht="14.1" customHeight="1" x14ac:dyDescent="0.25">
      <c r="A388"/>
    </row>
    <row r="389" spans="1:1" ht="14.1" customHeight="1" x14ac:dyDescent="0.25">
      <c r="A389"/>
    </row>
    <row r="390" spans="1:1" ht="14.1" customHeight="1" x14ac:dyDescent="0.25">
      <c r="A390"/>
    </row>
    <row r="391" spans="1:1" ht="14.1" customHeight="1" x14ac:dyDescent="0.25">
      <c r="A391"/>
    </row>
    <row r="392" spans="1:1" ht="14.1" customHeight="1" x14ac:dyDescent="0.25">
      <c r="A392"/>
    </row>
    <row r="393" spans="1:1" ht="14.1" customHeight="1" x14ac:dyDescent="0.25">
      <c r="A393"/>
    </row>
    <row r="394" spans="1:1" ht="14.1" customHeight="1" x14ac:dyDescent="0.25">
      <c r="A394"/>
    </row>
    <row r="395" spans="1:1" ht="14.1" customHeight="1" x14ac:dyDescent="0.25">
      <c r="A395"/>
    </row>
    <row r="396" spans="1:1" ht="14.1" customHeight="1" x14ac:dyDescent="0.25">
      <c r="A396"/>
    </row>
    <row r="397" spans="1:1" ht="14.1" customHeight="1" x14ac:dyDescent="0.25">
      <c r="A397"/>
    </row>
    <row r="398" spans="1:1" ht="14.1" customHeight="1" x14ac:dyDescent="0.25">
      <c r="A398"/>
    </row>
    <row r="399" spans="1:1" ht="14.1" customHeight="1" x14ac:dyDescent="0.25">
      <c r="A399"/>
    </row>
    <row r="400" spans="1:1" ht="14.1" customHeight="1" x14ac:dyDescent="0.25">
      <c r="A400"/>
    </row>
    <row r="401" spans="1:1" ht="14.1" customHeight="1" x14ac:dyDescent="0.25">
      <c r="A401"/>
    </row>
    <row r="402" spans="1:1" ht="14.1" customHeight="1" x14ac:dyDescent="0.25">
      <c r="A402"/>
    </row>
    <row r="403" spans="1:1" ht="14.1" customHeight="1" x14ac:dyDescent="0.25">
      <c r="A403"/>
    </row>
    <row r="404" spans="1:1" ht="14.1" customHeight="1" x14ac:dyDescent="0.25">
      <c r="A404"/>
    </row>
    <row r="405" spans="1:1" ht="14.1" customHeight="1" x14ac:dyDescent="0.25">
      <c r="A405"/>
    </row>
    <row r="406" spans="1:1" ht="14.1" customHeight="1" x14ac:dyDescent="0.25">
      <c r="A406"/>
    </row>
    <row r="407" spans="1:1" ht="14.1" customHeight="1" x14ac:dyDescent="0.25">
      <c r="A407"/>
    </row>
    <row r="408" spans="1:1" ht="14.1" customHeight="1" x14ac:dyDescent="0.25">
      <c r="A408"/>
    </row>
    <row r="409" spans="1:1" ht="14.1" customHeight="1" x14ac:dyDescent="0.25">
      <c r="A409"/>
    </row>
    <row r="410" spans="1:1" ht="14.1" customHeight="1" x14ac:dyDescent="0.25">
      <c r="A410"/>
    </row>
    <row r="411" spans="1:1" ht="14.1" customHeight="1" x14ac:dyDescent="0.25">
      <c r="A411"/>
    </row>
    <row r="412" spans="1:1" ht="14.1" customHeight="1" x14ac:dyDescent="0.25">
      <c r="A412"/>
    </row>
    <row r="413" spans="1:1" ht="14.1" customHeight="1" x14ac:dyDescent="0.25">
      <c r="A413"/>
    </row>
    <row r="414" spans="1:1" ht="14.1" customHeight="1" x14ac:dyDescent="0.25">
      <c r="A414"/>
    </row>
    <row r="415" spans="1:1" ht="14.1" customHeight="1" x14ac:dyDescent="0.25">
      <c r="A415"/>
    </row>
    <row r="416" spans="1:1" ht="14.1" customHeight="1" x14ac:dyDescent="0.25">
      <c r="A416"/>
    </row>
    <row r="417" spans="1:1" ht="14.1" customHeight="1" x14ac:dyDescent="0.25">
      <c r="A417"/>
    </row>
    <row r="418" spans="1:1" ht="14.1" customHeight="1" x14ac:dyDescent="0.25">
      <c r="A418"/>
    </row>
    <row r="419" spans="1:1" ht="14.1" customHeight="1" x14ac:dyDescent="0.25">
      <c r="A419"/>
    </row>
    <row r="420" spans="1:1" ht="14.1" customHeight="1" x14ac:dyDescent="0.25">
      <c r="A420"/>
    </row>
    <row r="421" spans="1:1" ht="14.1" customHeight="1" x14ac:dyDescent="0.25">
      <c r="A421"/>
    </row>
    <row r="422" spans="1:1" ht="14.1" customHeight="1" x14ac:dyDescent="0.25">
      <c r="A422"/>
    </row>
    <row r="423" spans="1:1" ht="14.1" customHeight="1" x14ac:dyDescent="0.25">
      <c r="A423"/>
    </row>
    <row r="424" spans="1:1" ht="14.1" customHeight="1" x14ac:dyDescent="0.25">
      <c r="A424"/>
    </row>
    <row r="425" spans="1:1" ht="14.1" customHeight="1" x14ac:dyDescent="0.25">
      <c r="A425"/>
    </row>
    <row r="426" spans="1:1" ht="14.1" customHeight="1" x14ac:dyDescent="0.25">
      <c r="A426"/>
    </row>
    <row r="427" spans="1:1" ht="14.1" customHeight="1" x14ac:dyDescent="0.25">
      <c r="A427"/>
    </row>
    <row r="428" spans="1:1" ht="14.1" customHeight="1" x14ac:dyDescent="0.25">
      <c r="A428"/>
    </row>
    <row r="429" spans="1:1" ht="14.1" customHeight="1" x14ac:dyDescent="0.25">
      <c r="A429"/>
    </row>
    <row r="430" spans="1:1" ht="14.1" customHeight="1" x14ac:dyDescent="0.25">
      <c r="A430"/>
    </row>
    <row r="431" spans="1:1" ht="14.1" customHeight="1" x14ac:dyDescent="0.25">
      <c r="A431"/>
    </row>
    <row r="432" spans="1:1" ht="14.1" customHeight="1" x14ac:dyDescent="0.25">
      <c r="A432"/>
    </row>
    <row r="433" spans="1:1" ht="14.1" customHeight="1" x14ac:dyDescent="0.25">
      <c r="A433"/>
    </row>
    <row r="434" spans="1:1" ht="14.1" customHeight="1" x14ac:dyDescent="0.25">
      <c r="A434"/>
    </row>
    <row r="435" spans="1:1" ht="14.1" customHeight="1" x14ac:dyDescent="0.25">
      <c r="A435"/>
    </row>
    <row r="436" spans="1:1" ht="14.1" customHeight="1" x14ac:dyDescent="0.25">
      <c r="A436"/>
    </row>
    <row r="437" spans="1:1" ht="14.1" customHeight="1" x14ac:dyDescent="0.25">
      <c r="A437"/>
    </row>
    <row r="438" spans="1:1" ht="14.1" customHeight="1" x14ac:dyDescent="0.25">
      <c r="A438"/>
    </row>
    <row r="439" spans="1:1" ht="14.1" customHeight="1" x14ac:dyDescent="0.25">
      <c r="A439"/>
    </row>
    <row r="440" spans="1:1" ht="14.1" customHeight="1" x14ac:dyDescent="0.25">
      <c r="A440"/>
    </row>
    <row r="441" spans="1:1" ht="14.1" customHeight="1" x14ac:dyDescent="0.25">
      <c r="A441"/>
    </row>
    <row r="442" spans="1:1" ht="14.1" customHeight="1" x14ac:dyDescent="0.25">
      <c r="A442"/>
    </row>
    <row r="443" spans="1:1" ht="14.1" customHeight="1" x14ac:dyDescent="0.25">
      <c r="A443"/>
    </row>
    <row r="444" spans="1:1" ht="14.1" customHeight="1" x14ac:dyDescent="0.25">
      <c r="A444"/>
    </row>
    <row r="445" spans="1:1" ht="14.1" customHeight="1" x14ac:dyDescent="0.25">
      <c r="A445"/>
    </row>
    <row r="446" spans="1:1" ht="14.1" customHeight="1" x14ac:dyDescent="0.25">
      <c r="A446"/>
    </row>
    <row r="447" spans="1:1" ht="14.1" customHeight="1" x14ac:dyDescent="0.25">
      <c r="A447"/>
    </row>
    <row r="448" spans="1:1" ht="14.1" customHeight="1" x14ac:dyDescent="0.25">
      <c r="A448"/>
    </row>
    <row r="449" spans="1:1" ht="14.1" customHeight="1" x14ac:dyDescent="0.25">
      <c r="A449"/>
    </row>
    <row r="450" spans="1:1" ht="14.1" customHeight="1" x14ac:dyDescent="0.25">
      <c r="A450"/>
    </row>
    <row r="451" spans="1:1" ht="14.1" customHeight="1" x14ac:dyDescent="0.25">
      <c r="A451"/>
    </row>
    <row r="452" spans="1:1" ht="14.1" customHeight="1" x14ac:dyDescent="0.25">
      <c r="A452"/>
    </row>
    <row r="453" spans="1:1" ht="14.1" customHeight="1" x14ac:dyDescent="0.25">
      <c r="A453"/>
    </row>
    <row r="454" spans="1:1" ht="14.1" customHeight="1" x14ac:dyDescent="0.25">
      <c r="A454"/>
    </row>
    <row r="455" spans="1:1" ht="14.1" customHeight="1" x14ac:dyDescent="0.25">
      <c r="A455"/>
    </row>
    <row r="456" spans="1:1" ht="14.1" customHeight="1" x14ac:dyDescent="0.25">
      <c r="A456"/>
    </row>
    <row r="457" spans="1:1" ht="14.1" customHeight="1" x14ac:dyDescent="0.25">
      <c r="A457"/>
    </row>
    <row r="458" spans="1:1" ht="14.1" customHeight="1" x14ac:dyDescent="0.25">
      <c r="A458"/>
    </row>
    <row r="459" spans="1:1" ht="14.1" customHeight="1" x14ac:dyDescent="0.25">
      <c r="A459"/>
    </row>
    <row r="460" spans="1:1" ht="14.1" customHeight="1" x14ac:dyDescent="0.25">
      <c r="A460"/>
    </row>
    <row r="461" spans="1:1" ht="14.1" customHeight="1" x14ac:dyDescent="0.25">
      <c r="A461"/>
    </row>
    <row r="462" spans="1:1" ht="14.1" customHeight="1" x14ac:dyDescent="0.25">
      <c r="A462"/>
    </row>
    <row r="463" spans="1:1" ht="14.1" customHeight="1" x14ac:dyDescent="0.25">
      <c r="A463"/>
    </row>
    <row r="464" spans="1:1" ht="14.1" customHeight="1" x14ac:dyDescent="0.25">
      <c r="A464"/>
    </row>
    <row r="465" spans="1:1" ht="14.1" customHeight="1" x14ac:dyDescent="0.25">
      <c r="A465"/>
    </row>
    <row r="466" spans="1:1" ht="14.1" customHeight="1" x14ac:dyDescent="0.25">
      <c r="A466"/>
    </row>
    <row r="467" spans="1:1" ht="14.1" customHeight="1" x14ac:dyDescent="0.25">
      <c r="A467"/>
    </row>
    <row r="468" spans="1:1" ht="14.1" customHeight="1" x14ac:dyDescent="0.25">
      <c r="A468"/>
    </row>
    <row r="469" spans="1:1" ht="14.1" customHeight="1" x14ac:dyDescent="0.25">
      <c r="A469"/>
    </row>
    <row r="470" spans="1:1" ht="14.1" customHeight="1" x14ac:dyDescent="0.25">
      <c r="A470"/>
    </row>
    <row r="471" spans="1:1" ht="14.1" customHeight="1" x14ac:dyDescent="0.25">
      <c r="A471"/>
    </row>
    <row r="472" spans="1:1" ht="14.1" customHeight="1" x14ac:dyDescent="0.25">
      <c r="A472"/>
    </row>
    <row r="473" spans="1:1" ht="14.1" customHeight="1" x14ac:dyDescent="0.25">
      <c r="A473"/>
    </row>
    <row r="474" spans="1:1" ht="14.1" customHeight="1" x14ac:dyDescent="0.25">
      <c r="A474"/>
    </row>
    <row r="475" spans="1:1" ht="14.1" customHeight="1" x14ac:dyDescent="0.25">
      <c r="A475"/>
    </row>
    <row r="476" spans="1:1" ht="14.1" customHeight="1" x14ac:dyDescent="0.25">
      <c r="A476"/>
    </row>
    <row r="477" spans="1:1" ht="14.1" customHeight="1" x14ac:dyDescent="0.25">
      <c r="A477"/>
    </row>
    <row r="478" spans="1:1" ht="14.1" customHeight="1" x14ac:dyDescent="0.25">
      <c r="A478"/>
    </row>
    <row r="479" spans="1:1" ht="14.1" customHeight="1" x14ac:dyDescent="0.25">
      <c r="A479"/>
    </row>
    <row r="480" spans="1:1" ht="14.1" customHeight="1" x14ac:dyDescent="0.25">
      <c r="A480"/>
    </row>
    <row r="481" spans="1:1" ht="14.1" customHeight="1" x14ac:dyDescent="0.25">
      <c r="A481"/>
    </row>
    <row r="482" spans="1:1" ht="14.1" customHeight="1" x14ac:dyDescent="0.25">
      <c r="A482"/>
    </row>
    <row r="483" spans="1:1" ht="14.1" customHeight="1" x14ac:dyDescent="0.25">
      <c r="A483"/>
    </row>
    <row r="484" spans="1:1" ht="14.1" customHeight="1" x14ac:dyDescent="0.25">
      <c r="A484"/>
    </row>
    <row r="485" spans="1:1" ht="14.1" customHeight="1" x14ac:dyDescent="0.25">
      <c r="A485"/>
    </row>
    <row r="486" spans="1:1" ht="14.1" customHeight="1" x14ac:dyDescent="0.25">
      <c r="A486"/>
    </row>
    <row r="487" spans="1:1" ht="14.1" customHeight="1" x14ac:dyDescent="0.25">
      <c r="A487"/>
    </row>
    <row r="488" spans="1:1" ht="14.1" customHeight="1" x14ac:dyDescent="0.25">
      <c r="A488"/>
    </row>
    <row r="489" spans="1:1" ht="14.1" customHeight="1" x14ac:dyDescent="0.25">
      <c r="A489"/>
    </row>
    <row r="490" spans="1:1" ht="14.1" customHeight="1" x14ac:dyDescent="0.25">
      <c r="A490"/>
    </row>
    <row r="491" spans="1:1" ht="14.1" customHeight="1" x14ac:dyDescent="0.25">
      <c r="A491"/>
    </row>
    <row r="492" spans="1:1" ht="14.1" customHeight="1" x14ac:dyDescent="0.25">
      <c r="A492"/>
    </row>
    <row r="493" spans="1:1" ht="14.1" customHeight="1" x14ac:dyDescent="0.25">
      <c r="A493"/>
    </row>
    <row r="494" spans="1:1" ht="14.1" customHeight="1" x14ac:dyDescent="0.25">
      <c r="A494"/>
    </row>
    <row r="495" spans="1:1" ht="14.1" customHeight="1" x14ac:dyDescent="0.25">
      <c r="A495"/>
    </row>
    <row r="496" spans="1:1" ht="14.1" customHeight="1" x14ac:dyDescent="0.25">
      <c r="A496"/>
    </row>
    <row r="497" spans="1:1" ht="14.1" customHeight="1" x14ac:dyDescent="0.25">
      <c r="A497"/>
    </row>
    <row r="498" spans="1:1" ht="14.1" customHeight="1" x14ac:dyDescent="0.25">
      <c r="A498"/>
    </row>
    <row r="499" spans="1:1" ht="14.1" customHeight="1" x14ac:dyDescent="0.25">
      <c r="A499"/>
    </row>
    <row r="500" spans="1:1" ht="14.1" customHeight="1" x14ac:dyDescent="0.25">
      <c r="A500"/>
    </row>
    <row r="501" spans="1:1" ht="14.1" customHeight="1" x14ac:dyDescent="0.25">
      <c r="A501"/>
    </row>
    <row r="502" spans="1:1" ht="14.1" customHeight="1" x14ac:dyDescent="0.25">
      <c r="A502"/>
    </row>
    <row r="503" spans="1:1" ht="14.1" customHeight="1" x14ac:dyDescent="0.25">
      <c r="A503"/>
    </row>
    <row r="504" spans="1:1" ht="14.1" customHeight="1" x14ac:dyDescent="0.25">
      <c r="A504"/>
    </row>
    <row r="505" spans="1:1" ht="14.1" customHeight="1" x14ac:dyDescent="0.25">
      <c r="A505"/>
    </row>
    <row r="506" spans="1:1" ht="14.1" customHeight="1" x14ac:dyDescent="0.25">
      <c r="A506"/>
    </row>
    <row r="507" spans="1:1" ht="14.1" customHeight="1" x14ac:dyDescent="0.25">
      <c r="A507"/>
    </row>
    <row r="508" spans="1:1" ht="14.1" customHeight="1" x14ac:dyDescent="0.25">
      <c r="A508"/>
    </row>
    <row r="509" spans="1:1" ht="14.1" customHeight="1" x14ac:dyDescent="0.25">
      <c r="A509"/>
    </row>
    <row r="510" spans="1:1" ht="14.1" customHeight="1" x14ac:dyDescent="0.25">
      <c r="A510"/>
    </row>
    <row r="511" spans="1:1" ht="14.1" customHeight="1" x14ac:dyDescent="0.25">
      <c r="A511"/>
    </row>
    <row r="512" spans="1:1" ht="14.1" customHeight="1" x14ac:dyDescent="0.25">
      <c r="A512"/>
    </row>
    <row r="513" spans="1:1" ht="14.1" customHeight="1" x14ac:dyDescent="0.25">
      <c r="A513"/>
    </row>
    <row r="514" spans="1:1" ht="14.1" customHeight="1" x14ac:dyDescent="0.25">
      <c r="A514"/>
    </row>
    <row r="515" spans="1:1" ht="14.1" customHeight="1" x14ac:dyDescent="0.25">
      <c r="A515"/>
    </row>
    <row r="516" spans="1:1" ht="14.1" customHeight="1" x14ac:dyDescent="0.25">
      <c r="A516"/>
    </row>
    <row r="517" spans="1:1" ht="14.1" customHeight="1" x14ac:dyDescent="0.25">
      <c r="A517"/>
    </row>
    <row r="518" spans="1:1" ht="14.1" customHeight="1" x14ac:dyDescent="0.25">
      <c r="A518"/>
    </row>
    <row r="519" spans="1:1" ht="14.1" customHeight="1" x14ac:dyDescent="0.25">
      <c r="A519"/>
    </row>
    <row r="520" spans="1:1" ht="14.1" customHeight="1" x14ac:dyDescent="0.25">
      <c r="A520"/>
    </row>
    <row r="521" spans="1:1" ht="14.1" customHeight="1" x14ac:dyDescent="0.25">
      <c r="A521"/>
    </row>
    <row r="522" spans="1:1" ht="14.1" customHeight="1" x14ac:dyDescent="0.25">
      <c r="A522"/>
    </row>
    <row r="523" spans="1:1" ht="14.1" customHeight="1" x14ac:dyDescent="0.25">
      <c r="A523"/>
    </row>
    <row r="524" spans="1:1" ht="14.1" customHeight="1" x14ac:dyDescent="0.25">
      <c r="A524"/>
    </row>
    <row r="525" spans="1:1" ht="14.1" customHeight="1" x14ac:dyDescent="0.25">
      <c r="A525"/>
    </row>
    <row r="526" spans="1:1" ht="14.1" customHeight="1" x14ac:dyDescent="0.25">
      <c r="A526"/>
    </row>
    <row r="527" spans="1:1" ht="14.1" customHeight="1" x14ac:dyDescent="0.25">
      <c r="A527"/>
    </row>
    <row r="528" spans="1:1" ht="14.1" customHeight="1" x14ac:dyDescent="0.25">
      <c r="A528"/>
    </row>
    <row r="529" spans="1:1" ht="14.1" customHeight="1" x14ac:dyDescent="0.25">
      <c r="A529"/>
    </row>
    <row r="530" spans="1:1" ht="14.1" customHeight="1" x14ac:dyDescent="0.25">
      <c r="A530"/>
    </row>
    <row r="531" spans="1:1" ht="14.1" customHeight="1" x14ac:dyDescent="0.25">
      <c r="A531"/>
    </row>
    <row r="532" spans="1:1" ht="14.1" customHeight="1" x14ac:dyDescent="0.25">
      <c r="A532"/>
    </row>
    <row r="533" spans="1:1" ht="14.1" customHeight="1" x14ac:dyDescent="0.25">
      <c r="A533"/>
    </row>
    <row r="534" spans="1:1" ht="14.1" customHeight="1" x14ac:dyDescent="0.25">
      <c r="A534"/>
    </row>
    <row r="535" spans="1:1" ht="14.1" customHeight="1" x14ac:dyDescent="0.25">
      <c r="A535"/>
    </row>
    <row r="536" spans="1:1" ht="14.1" customHeight="1" x14ac:dyDescent="0.25">
      <c r="A536"/>
    </row>
    <row r="537" spans="1:1" ht="14.1" customHeight="1" x14ac:dyDescent="0.25">
      <c r="A537"/>
    </row>
    <row r="538" spans="1:1" ht="14.1" customHeight="1" x14ac:dyDescent="0.25">
      <c r="A538"/>
    </row>
    <row r="539" spans="1:1" ht="14.1" customHeight="1" x14ac:dyDescent="0.25">
      <c r="A539"/>
    </row>
    <row r="540" spans="1:1" ht="14.1" customHeight="1" x14ac:dyDescent="0.25">
      <c r="A540"/>
    </row>
    <row r="541" spans="1:1" ht="14.1" customHeight="1" x14ac:dyDescent="0.25">
      <c r="A541"/>
    </row>
    <row r="542" spans="1:1" ht="14.1" customHeight="1" x14ac:dyDescent="0.25">
      <c r="A542"/>
    </row>
    <row r="543" spans="1:1" ht="14.1" customHeight="1" x14ac:dyDescent="0.25">
      <c r="A543"/>
    </row>
    <row r="544" spans="1:1" ht="14.1" customHeight="1" x14ac:dyDescent="0.25">
      <c r="A544"/>
    </row>
    <row r="545" spans="1:1" ht="14.1" customHeight="1" x14ac:dyDescent="0.25">
      <c r="A545"/>
    </row>
    <row r="546" spans="1:1" ht="14.1" customHeight="1" x14ac:dyDescent="0.25">
      <c r="A546"/>
    </row>
    <row r="547" spans="1:1" ht="14.1" customHeight="1" x14ac:dyDescent="0.25">
      <c r="A547"/>
    </row>
    <row r="548" spans="1:1" ht="14.1" customHeight="1" x14ac:dyDescent="0.25">
      <c r="A548"/>
    </row>
    <row r="549" spans="1:1" ht="14.1" customHeight="1" x14ac:dyDescent="0.25">
      <c r="A549"/>
    </row>
    <row r="550" spans="1:1" ht="14.1" customHeight="1" x14ac:dyDescent="0.25">
      <c r="A550"/>
    </row>
    <row r="551" spans="1:1" ht="14.1" customHeight="1" x14ac:dyDescent="0.25">
      <c r="A551"/>
    </row>
    <row r="552" spans="1:1" ht="14.1" customHeight="1" x14ac:dyDescent="0.25">
      <c r="A552"/>
    </row>
    <row r="553" spans="1:1" ht="14.1" customHeight="1" x14ac:dyDescent="0.25">
      <c r="A553"/>
    </row>
    <row r="554" spans="1:1" ht="14.1" customHeight="1" x14ac:dyDescent="0.25">
      <c r="A554"/>
    </row>
    <row r="555" spans="1:1" ht="14.1" customHeight="1" x14ac:dyDescent="0.25">
      <c r="A555"/>
    </row>
    <row r="556" spans="1:1" ht="14.1" customHeight="1" x14ac:dyDescent="0.25">
      <c r="A556"/>
    </row>
    <row r="557" spans="1:1" ht="14.1" customHeight="1" x14ac:dyDescent="0.25">
      <c r="A557"/>
    </row>
    <row r="558" spans="1:1" ht="14.1" customHeight="1" x14ac:dyDescent="0.25">
      <c r="A558"/>
    </row>
    <row r="559" spans="1:1" ht="14.1" customHeight="1" x14ac:dyDescent="0.25">
      <c r="A559"/>
    </row>
    <row r="560" spans="1:1" ht="14.1" customHeight="1" x14ac:dyDescent="0.25">
      <c r="A560"/>
    </row>
    <row r="561" spans="1:1" ht="14.1" customHeight="1" x14ac:dyDescent="0.25">
      <c r="A561"/>
    </row>
    <row r="562" spans="1:1" ht="14.1" customHeight="1" x14ac:dyDescent="0.25">
      <c r="A562"/>
    </row>
    <row r="563" spans="1:1" ht="14.1" customHeight="1" x14ac:dyDescent="0.25">
      <c r="A563"/>
    </row>
    <row r="564" spans="1:1" ht="14.1" customHeight="1" x14ac:dyDescent="0.25">
      <c r="A564"/>
    </row>
    <row r="565" spans="1:1" ht="14.1" customHeight="1" x14ac:dyDescent="0.25">
      <c r="A565"/>
    </row>
    <row r="566" spans="1:1" ht="14.1" customHeight="1" x14ac:dyDescent="0.25">
      <c r="A566"/>
    </row>
    <row r="567" spans="1:1" ht="14.1" customHeight="1" x14ac:dyDescent="0.25">
      <c r="A567"/>
    </row>
    <row r="568" spans="1:1" ht="14.1" customHeight="1" x14ac:dyDescent="0.25">
      <c r="A568"/>
    </row>
    <row r="569" spans="1:1" ht="14.1" customHeight="1" x14ac:dyDescent="0.25">
      <c r="A569"/>
    </row>
    <row r="570" spans="1:1" ht="14.1" customHeight="1" x14ac:dyDescent="0.25">
      <c r="A570"/>
    </row>
    <row r="571" spans="1:1" ht="14.1" customHeight="1" x14ac:dyDescent="0.25">
      <c r="A571"/>
    </row>
    <row r="572" spans="1:1" ht="14.1" customHeight="1" x14ac:dyDescent="0.25">
      <c r="A572"/>
    </row>
    <row r="573" spans="1:1" ht="14.1" customHeight="1" x14ac:dyDescent="0.25">
      <c r="A573"/>
    </row>
    <row r="574" spans="1:1" ht="14.1" customHeight="1" x14ac:dyDescent="0.25">
      <c r="A574"/>
    </row>
    <row r="575" spans="1:1" ht="14.1" customHeight="1" x14ac:dyDescent="0.25">
      <c r="A575"/>
    </row>
    <row r="576" spans="1:1" ht="14.1" customHeight="1" x14ac:dyDescent="0.25">
      <c r="A576"/>
    </row>
    <row r="577" spans="1:1" ht="14.1" customHeight="1" x14ac:dyDescent="0.25">
      <c r="A577"/>
    </row>
    <row r="578" spans="1:1" ht="14.1" customHeight="1" x14ac:dyDescent="0.25">
      <c r="A578"/>
    </row>
    <row r="579" spans="1:1" ht="14.1" customHeight="1" x14ac:dyDescent="0.25">
      <c r="A579"/>
    </row>
    <row r="580" spans="1:1" ht="14.1" customHeight="1" x14ac:dyDescent="0.25">
      <c r="A580"/>
    </row>
    <row r="581" spans="1:1" ht="14.1" customHeight="1" x14ac:dyDescent="0.25">
      <c r="A581"/>
    </row>
    <row r="582" spans="1:1" ht="14.1" customHeight="1" x14ac:dyDescent="0.25">
      <c r="A582"/>
    </row>
    <row r="583" spans="1:1" ht="14.1" customHeight="1" x14ac:dyDescent="0.25">
      <c r="A583"/>
    </row>
    <row r="584" spans="1:1" ht="14.1" customHeight="1" x14ac:dyDescent="0.25">
      <c r="A584"/>
    </row>
    <row r="585" spans="1:1" ht="14.1" customHeight="1" x14ac:dyDescent="0.25">
      <c r="A585"/>
    </row>
    <row r="586" spans="1:1" ht="14.1" customHeight="1" x14ac:dyDescent="0.25">
      <c r="A586"/>
    </row>
    <row r="587" spans="1:1" ht="14.1" customHeight="1" x14ac:dyDescent="0.25">
      <c r="A587"/>
    </row>
    <row r="588" spans="1:1" ht="14.1" customHeight="1" x14ac:dyDescent="0.25">
      <c r="A588"/>
    </row>
    <row r="589" spans="1:1" ht="14.1" customHeight="1" x14ac:dyDescent="0.25">
      <c r="A589"/>
    </row>
    <row r="590" spans="1:1" ht="14.1" customHeight="1" x14ac:dyDescent="0.25">
      <c r="A590"/>
    </row>
    <row r="591" spans="1:1" ht="14.1" customHeight="1" x14ac:dyDescent="0.25">
      <c r="A591"/>
    </row>
    <row r="592" spans="1:1" ht="14.1" customHeight="1" x14ac:dyDescent="0.25">
      <c r="A592"/>
    </row>
    <row r="593" spans="1:1" ht="14.1" customHeight="1" x14ac:dyDescent="0.25">
      <c r="A593"/>
    </row>
    <row r="594" spans="1:1" ht="14.1" customHeight="1" x14ac:dyDescent="0.25">
      <c r="A594"/>
    </row>
    <row r="595" spans="1:1" ht="14.1" customHeight="1" x14ac:dyDescent="0.25">
      <c r="A595"/>
    </row>
    <row r="596" spans="1:1" ht="14.1" customHeight="1" x14ac:dyDescent="0.25">
      <c r="A596"/>
    </row>
    <row r="597" spans="1:1" ht="14.1" customHeight="1" x14ac:dyDescent="0.25">
      <c r="A597"/>
    </row>
    <row r="598" spans="1:1" ht="14.1" customHeight="1" x14ac:dyDescent="0.25">
      <c r="A598"/>
    </row>
    <row r="599" spans="1:1" ht="14.1" customHeight="1" x14ac:dyDescent="0.25">
      <c r="A599"/>
    </row>
    <row r="600" spans="1:1" ht="14.1" customHeight="1" x14ac:dyDescent="0.25">
      <c r="A600"/>
    </row>
    <row r="601" spans="1:1" ht="14.1" customHeight="1" x14ac:dyDescent="0.25">
      <c r="A601"/>
    </row>
    <row r="602" spans="1:1" ht="14.1" customHeight="1" x14ac:dyDescent="0.25">
      <c r="A602"/>
    </row>
    <row r="603" spans="1:1" ht="14.1" customHeight="1" x14ac:dyDescent="0.25">
      <c r="A603"/>
    </row>
    <row r="604" spans="1:1" ht="14.1" customHeight="1" x14ac:dyDescent="0.25">
      <c r="A604"/>
    </row>
    <row r="605" spans="1:1" ht="14.1" customHeight="1" x14ac:dyDescent="0.25">
      <c r="A605"/>
    </row>
    <row r="606" spans="1:1" ht="14.1" customHeight="1" x14ac:dyDescent="0.25">
      <c r="A606"/>
    </row>
    <row r="607" spans="1:1" ht="14.1" customHeight="1" x14ac:dyDescent="0.25">
      <c r="A607"/>
    </row>
    <row r="608" spans="1:1" ht="14.1" customHeight="1" x14ac:dyDescent="0.25">
      <c r="A608"/>
    </row>
    <row r="609" spans="1:1" ht="14.1" customHeight="1" x14ac:dyDescent="0.25">
      <c r="A609"/>
    </row>
    <row r="610" spans="1:1" ht="14.1" customHeight="1" x14ac:dyDescent="0.25">
      <c r="A610"/>
    </row>
    <row r="611" spans="1:1" ht="14.1" customHeight="1" x14ac:dyDescent="0.25">
      <c r="A611"/>
    </row>
    <row r="612" spans="1:1" ht="14.1" customHeight="1" x14ac:dyDescent="0.25">
      <c r="A612"/>
    </row>
    <row r="613" spans="1:1" ht="14.1" customHeight="1" x14ac:dyDescent="0.25">
      <c r="A613"/>
    </row>
    <row r="614" spans="1:1" ht="14.1" customHeight="1" x14ac:dyDescent="0.25">
      <c r="A614"/>
    </row>
    <row r="615" spans="1:1" ht="14.1" customHeight="1" x14ac:dyDescent="0.25">
      <c r="A615"/>
    </row>
    <row r="616" spans="1:1" ht="14.1" customHeight="1" x14ac:dyDescent="0.25">
      <c r="A616"/>
    </row>
    <row r="617" spans="1:1" ht="14.1" customHeight="1" x14ac:dyDescent="0.25">
      <c r="A617"/>
    </row>
    <row r="618" spans="1:1" ht="14.1" customHeight="1" x14ac:dyDescent="0.25">
      <c r="A618"/>
    </row>
    <row r="619" spans="1:1" ht="14.1" customHeight="1" x14ac:dyDescent="0.25">
      <c r="A619"/>
    </row>
    <row r="620" spans="1:1" ht="14.1" customHeight="1" x14ac:dyDescent="0.25">
      <c r="A620"/>
    </row>
    <row r="621" spans="1:1" ht="14.1" customHeight="1" x14ac:dyDescent="0.25">
      <c r="A621"/>
    </row>
    <row r="622" spans="1:1" ht="14.1" customHeight="1" x14ac:dyDescent="0.25">
      <c r="A622"/>
    </row>
    <row r="623" spans="1:1" ht="14.1" customHeight="1" x14ac:dyDescent="0.25">
      <c r="A623"/>
    </row>
    <row r="624" spans="1:1" ht="14.1" customHeight="1" x14ac:dyDescent="0.25">
      <c r="A624"/>
    </row>
    <row r="625" spans="1:1" ht="14.1" customHeight="1" x14ac:dyDescent="0.25">
      <c r="A625"/>
    </row>
    <row r="626" spans="1:1" ht="14.1" customHeight="1" x14ac:dyDescent="0.25">
      <c r="A626"/>
    </row>
    <row r="627" spans="1:1" ht="14.1" customHeight="1" x14ac:dyDescent="0.25">
      <c r="A627"/>
    </row>
    <row r="628" spans="1:1" ht="14.1" customHeight="1" x14ac:dyDescent="0.25">
      <c r="A628"/>
    </row>
    <row r="629" spans="1:1" ht="14.1" customHeight="1" x14ac:dyDescent="0.25">
      <c r="A629"/>
    </row>
    <row r="630" spans="1:1" ht="14.1" customHeight="1" x14ac:dyDescent="0.25">
      <c r="A630"/>
    </row>
    <row r="631" spans="1:1" ht="14.1" customHeight="1" x14ac:dyDescent="0.25">
      <c r="A631"/>
    </row>
    <row r="632" spans="1:1" ht="14.1" customHeight="1" x14ac:dyDescent="0.25">
      <c r="A632"/>
    </row>
    <row r="633" spans="1:1" ht="14.1" customHeight="1" x14ac:dyDescent="0.25">
      <c r="A633"/>
    </row>
    <row r="634" spans="1:1" ht="14.1" customHeight="1" x14ac:dyDescent="0.25">
      <c r="A634"/>
    </row>
    <row r="635" spans="1:1" ht="14.1" customHeight="1" x14ac:dyDescent="0.25">
      <c r="A635"/>
    </row>
    <row r="636" spans="1:1" ht="14.1" customHeight="1" x14ac:dyDescent="0.25">
      <c r="A636"/>
    </row>
    <row r="637" spans="1:1" ht="14.1" customHeight="1" x14ac:dyDescent="0.25">
      <c r="A637"/>
    </row>
    <row r="638" spans="1:1" ht="14.1" customHeight="1" x14ac:dyDescent="0.25">
      <c r="A638"/>
    </row>
    <row r="639" spans="1:1" ht="14.1" customHeight="1" x14ac:dyDescent="0.25">
      <c r="A639"/>
    </row>
    <row r="640" spans="1:1" ht="14.1" customHeight="1" x14ac:dyDescent="0.25">
      <c r="A640"/>
    </row>
    <row r="641" spans="1:1" ht="14.1" customHeight="1" x14ac:dyDescent="0.25">
      <c r="A641"/>
    </row>
    <row r="642" spans="1:1" ht="14.1" customHeight="1" x14ac:dyDescent="0.25">
      <c r="A642"/>
    </row>
    <row r="643" spans="1:1" ht="14.1" customHeight="1" x14ac:dyDescent="0.25">
      <c r="A643"/>
    </row>
    <row r="644" spans="1:1" ht="14.1" customHeight="1" x14ac:dyDescent="0.25">
      <c r="A644"/>
    </row>
    <row r="645" spans="1:1" ht="14.1" customHeight="1" x14ac:dyDescent="0.25">
      <c r="A645"/>
    </row>
    <row r="646" spans="1:1" ht="14.1" customHeight="1" x14ac:dyDescent="0.25">
      <c r="A646"/>
    </row>
    <row r="647" spans="1:1" ht="14.1" customHeight="1" x14ac:dyDescent="0.25">
      <c r="A647"/>
    </row>
    <row r="648" spans="1:1" ht="14.1" customHeight="1" x14ac:dyDescent="0.25">
      <c r="A648"/>
    </row>
    <row r="649" spans="1:1" ht="14.1" customHeight="1" x14ac:dyDescent="0.25">
      <c r="A649"/>
    </row>
    <row r="650" spans="1:1" ht="14.1" customHeight="1" x14ac:dyDescent="0.25">
      <c r="A650"/>
    </row>
    <row r="651" spans="1:1" ht="14.1" customHeight="1" x14ac:dyDescent="0.25">
      <c r="A651"/>
    </row>
    <row r="652" spans="1:1" ht="14.1" customHeight="1" x14ac:dyDescent="0.25">
      <c r="A652"/>
    </row>
    <row r="653" spans="1:1" ht="14.1" customHeight="1" x14ac:dyDescent="0.25">
      <c r="A653"/>
    </row>
    <row r="654" spans="1:1" ht="14.1" customHeight="1" x14ac:dyDescent="0.25">
      <c r="A654"/>
    </row>
    <row r="655" spans="1:1" ht="14.1" customHeight="1" x14ac:dyDescent="0.25">
      <c r="A655"/>
    </row>
    <row r="656" spans="1:1" ht="14.1" customHeight="1" x14ac:dyDescent="0.25">
      <c r="A656"/>
    </row>
    <row r="657" spans="1:1" ht="14.1" customHeight="1" x14ac:dyDescent="0.25">
      <c r="A657"/>
    </row>
    <row r="658" spans="1:1" ht="14.1" customHeight="1" x14ac:dyDescent="0.25">
      <c r="A658"/>
    </row>
    <row r="659" spans="1:1" ht="14.1" customHeight="1" x14ac:dyDescent="0.25">
      <c r="A659"/>
    </row>
    <row r="660" spans="1:1" ht="14.1" customHeight="1" x14ac:dyDescent="0.25">
      <c r="A660"/>
    </row>
    <row r="661" spans="1:1" ht="14.1" customHeight="1" x14ac:dyDescent="0.25">
      <c r="A661"/>
    </row>
    <row r="662" spans="1:1" ht="14.1" customHeight="1" x14ac:dyDescent="0.25">
      <c r="A662"/>
    </row>
    <row r="663" spans="1:1" ht="14.1" customHeight="1" x14ac:dyDescent="0.25">
      <c r="A663"/>
    </row>
    <row r="664" spans="1:1" ht="14.1" customHeight="1" x14ac:dyDescent="0.25">
      <c r="A664"/>
    </row>
    <row r="665" spans="1:1" ht="14.1" customHeight="1" x14ac:dyDescent="0.25">
      <c r="A665"/>
    </row>
    <row r="666" spans="1:1" ht="14.1" customHeight="1" x14ac:dyDescent="0.25">
      <c r="A666"/>
    </row>
    <row r="667" spans="1:1" ht="14.1" customHeight="1" x14ac:dyDescent="0.25">
      <c r="A667"/>
    </row>
    <row r="668" spans="1:1" ht="14.1" customHeight="1" x14ac:dyDescent="0.25">
      <c r="A668"/>
    </row>
    <row r="669" spans="1:1" ht="14.1" customHeight="1" x14ac:dyDescent="0.25">
      <c r="A669"/>
    </row>
    <row r="670" spans="1:1" ht="14.1" customHeight="1" x14ac:dyDescent="0.25">
      <c r="A670"/>
    </row>
    <row r="671" spans="1:1" ht="14.1" customHeight="1" x14ac:dyDescent="0.25">
      <c r="A671"/>
    </row>
    <row r="672" spans="1:1" ht="14.1" customHeight="1" x14ac:dyDescent="0.25">
      <c r="A672"/>
    </row>
    <row r="673" spans="1:1" ht="14.1" customHeight="1" x14ac:dyDescent="0.25">
      <c r="A673"/>
    </row>
    <row r="674" spans="1:1" ht="14.1" customHeight="1" x14ac:dyDescent="0.25">
      <c r="A674"/>
    </row>
    <row r="675" spans="1:1" ht="14.1" customHeight="1" x14ac:dyDescent="0.25">
      <c r="A675"/>
    </row>
    <row r="676" spans="1:1" ht="14.1" customHeight="1" x14ac:dyDescent="0.25">
      <c r="A676"/>
    </row>
    <row r="677" spans="1:1" ht="14.1" customHeight="1" x14ac:dyDescent="0.25">
      <c r="A677"/>
    </row>
    <row r="678" spans="1:1" ht="14.1" customHeight="1" x14ac:dyDescent="0.25">
      <c r="A678"/>
    </row>
    <row r="679" spans="1:1" ht="14.1" customHeight="1" x14ac:dyDescent="0.25">
      <c r="A679"/>
    </row>
    <row r="680" spans="1:1" ht="14.1" customHeight="1" x14ac:dyDescent="0.25">
      <c r="A680"/>
    </row>
    <row r="681" spans="1:1" ht="14.1" customHeight="1" x14ac:dyDescent="0.25">
      <c r="A681"/>
    </row>
    <row r="682" spans="1:1" ht="14.1" customHeight="1" x14ac:dyDescent="0.25">
      <c r="A682"/>
    </row>
    <row r="683" spans="1:1" ht="14.1" customHeight="1" x14ac:dyDescent="0.25">
      <c r="A683"/>
    </row>
    <row r="684" spans="1:1" ht="14.1" customHeight="1" x14ac:dyDescent="0.25">
      <c r="A684"/>
    </row>
    <row r="685" spans="1:1" ht="14.1" customHeight="1" x14ac:dyDescent="0.25">
      <c r="A685"/>
    </row>
    <row r="686" spans="1:1" ht="14.1" customHeight="1" x14ac:dyDescent="0.25">
      <c r="A686"/>
    </row>
    <row r="687" spans="1:1" ht="14.1" customHeight="1" x14ac:dyDescent="0.25">
      <c r="A687"/>
    </row>
    <row r="688" spans="1:1" ht="14.1" customHeight="1" x14ac:dyDescent="0.25">
      <c r="A688"/>
    </row>
    <row r="689" spans="1:1" ht="14.1" customHeight="1" x14ac:dyDescent="0.25">
      <c r="A689"/>
    </row>
    <row r="690" spans="1:1" ht="14.1" customHeight="1" x14ac:dyDescent="0.25">
      <c r="A690"/>
    </row>
    <row r="691" spans="1:1" ht="14.1" customHeight="1" x14ac:dyDescent="0.25">
      <c r="A691"/>
    </row>
    <row r="692" spans="1:1" ht="14.1" customHeight="1" x14ac:dyDescent="0.25">
      <c r="A692"/>
    </row>
    <row r="693" spans="1:1" ht="14.1" customHeight="1" x14ac:dyDescent="0.25">
      <c r="A693"/>
    </row>
    <row r="694" spans="1:1" ht="14.1" customHeight="1" x14ac:dyDescent="0.25">
      <c r="A694"/>
    </row>
    <row r="695" spans="1:1" ht="14.1" customHeight="1" x14ac:dyDescent="0.25">
      <c r="A695"/>
    </row>
    <row r="696" spans="1:1" ht="14.1" customHeight="1" x14ac:dyDescent="0.25">
      <c r="A696"/>
    </row>
    <row r="697" spans="1:1" ht="14.1" customHeight="1" x14ac:dyDescent="0.25">
      <c r="A697"/>
    </row>
    <row r="698" spans="1:1" ht="14.1" customHeight="1" x14ac:dyDescent="0.25">
      <c r="A698"/>
    </row>
    <row r="699" spans="1:1" ht="14.1" customHeight="1" x14ac:dyDescent="0.25">
      <c r="A699"/>
    </row>
    <row r="700" spans="1:1" ht="14.1" customHeight="1" x14ac:dyDescent="0.25">
      <c r="A700"/>
    </row>
    <row r="701" spans="1:1" ht="14.1" customHeight="1" x14ac:dyDescent="0.25">
      <c r="A701"/>
    </row>
    <row r="702" spans="1:1" ht="14.1" customHeight="1" x14ac:dyDescent="0.25">
      <c r="A702"/>
    </row>
    <row r="703" spans="1:1" ht="14.1" customHeight="1" x14ac:dyDescent="0.25">
      <c r="A703"/>
    </row>
    <row r="704" spans="1:1" ht="14.1" customHeight="1" x14ac:dyDescent="0.25">
      <c r="A704"/>
    </row>
    <row r="705" spans="1:1" ht="14.1" customHeight="1" x14ac:dyDescent="0.25">
      <c r="A705"/>
    </row>
    <row r="706" spans="1:1" ht="14.1" customHeight="1" x14ac:dyDescent="0.25">
      <c r="A706"/>
    </row>
    <row r="707" spans="1:1" ht="14.1" customHeight="1" x14ac:dyDescent="0.25">
      <c r="A707"/>
    </row>
    <row r="708" spans="1:1" ht="14.1" customHeight="1" x14ac:dyDescent="0.25">
      <c r="A708"/>
    </row>
    <row r="709" spans="1:1" ht="14.1" customHeight="1" x14ac:dyDescent="0.25">
      <c r="A709"/>
    </row>
    <row r="710" spans="1:1" ht="14.1" customHeight="1" x14ac:dyDescent="0.25">
      <c r="A710"/>
    </row>
    <row r="711" spans="1:1" ht="14.1" customHeight="1" x14ac:dyDescent="0.25">
      <c r="A711"/>
    </row>
    <row r="712" spans="1:1" ht="14.1" customHeight="1" x14ac:dyDescent="0.25">
      <c r="A712"/>
    </row>
    <row r="713" spans="1:1" ht="14.1" customHeight="1" x14ac:dyDescent="0.25">
      <c r="A713"/>
    </row>
    <row r="714" spans="1:1" ht="14.1" customHeight="1" x14ac:dyDescent="0.25">
      <c r="A714"/>
    </row>
    <row r="715" spans="1:1" ht="14.1" customHeight="1" x14ac:dyDescent="0.25">
      <c r="A715"/>
    </row>
    <row r="716" spans="1:1" ht="14.1" customHeight="1" x14ac:dyDescent="0.25">
      <c r="A716"/>
    </row>
    <row r="717" spans="1:1" ht="14.1" customHeight="1" x14ac:dyDescent="0.25">
      <c r="A717"/>
    </row>
    <row r="718" spans="1:1" ht="14.1" customHeight="1" x14ac:dyDescent="0.25">
      <c r="A718"/>
    </row>
    <row r="719" spans="1:1" ht="14.1" customHeight="1" x14ac:dyDescent="0.25">
      <c r="A719"/>
    </row>
    <row r="720" spans="1:1" ht="14.1" customHeight="1" x14ac:dyDescent="0.25">
      <c r="A720"/>
    </row>
    <row r="721" spans="1:1" ht="14.1" customHeight="1" x14ac:dyDescent="0.25">
      <c r="A721"/>
    </row>
    <row r="722" spans="1:1" ht="14.1" customHeight="1" x14ac:dyDescent="0.25">
      <c r="A722"/>
    </row>
    <row r="723" spans="1:1" ht="14.1" customHeight="1" x14ac:dyDescent="0.25">
      <c r="A723"/>
    </row>
    <row r="724" spans="1:1" ht="14.1" customHeight="1" x14ac:dyDescent="0.25">
      <c r="A724"/>
    </row>
    <row r="725" spans="1:1" ht="14.1" customHeight="1" x14ac:dyDescent="0.25">
      <c r="A725"/>
    </row>
    <row r="726" spans="1:1" ht="14.1" customHeight="1" x14ac:dyDescent="0.25">
      <c r="A726"/>
    </row>
    <row r="727" spans="1:1" ht="14.1" customHeight="1" x14ac:dyDescent="0.25">
      <c r="A727"/>
    </row>
    <row r="728" spans="1:1" ht="14.1" customHeight="1" x14ac:dyDescent="0.25">
      <c r="A728"/>
    </row>
    <row r="729" spans="1:1" ht="14.1" customHeight="1" x14ac:dyDescent="0.25">
      <c r="A729"/>
    </row>
    <row r="730" spans="1:1" ht="14.1" customHeight="1" x14ac:dyDescent="0.25">
      <c r="A730"/>
    </row>
    <row r="731" spans="1:1" ht="14.1" customHeight="1" x14ac:dyDescent="0.25">
      <c r="A731"/>
    </row>
    <row r="732" spans="1:1" ht="14.1" customHeight="1" x14ac:dyDescent="0.25">
      <c r="A732"/>
    </row>
    <row r="733" spans="1:1" ht="14.1" customHeight="1" x14ac:dyDescent="0.25">
      <c r="A733"/>
    </row>
    <row r="734" spans="1:1" ht="14.1" customHeight="1" x14ac:dyDescent="0.25">
      <c r="A734"/>
    </row>
    <row r="735" spans="1:1" ht="14.1" customHeight="1" x14ac:dyDescent="0.25">
      <c r="A735"/>
    </row>
    <row r="736" spans="1:1" ht="14.1" customHeight="1" x14ac:dyDescent="0.25">
      <c r="A736"/>
    </row>
    <row r="737" spans="1:1" ht="14.1" customHeight="1" x14ac:dyDescent="0.25">
      <c r="A737"/>
    </row>
    <row r="738" spans="1:1" ht="14.1" customHeight="1" x14ac:dyDescent="0.25">
      <c r="A738"/>
    </row>
    <row r="739" spans="1:1" ht="14.1" customHeight="1" x14ac:dyDescent="0.25">
      <c r="A739"/>
    </row>
    <row r="740" spans="1:1" ht="14.1" customHeight="1" x14ac:dyDescent="0.25">
      <c r="A740"/>
    </row>
    <row r="741" spans="1:1" ht="14.1" customHeight="1" x14ac:dyDescent="0.25">
      <c r="A741"/>
    </row>
    <row r="742" spans="1:1" ht="14.1" customHeight="1" x14ac:dyDescent="0.25">
      <c r="A742"/>
    </row>
    <row r="743" spans="1:1" ht="14.1" customHeight="1" x14ac:dyDescent="0.25">
      <c r="A743"/>
    </row>
    <row r="744" spans="1:1" ht="14.1" customHeight="1" x14ac:dyDescent="0.25">
      <c r="A744"/>
    </row>
    <row r="745" spans="1:1" ht="14.1" customHeight="1" x14ac:dyDescent="0.25">
      <c r="A745"/>
    </row>
    <row r="746" spans="1:1" ht="14.1" customHeight="1" x14ac:dyDescent="0.25">
      <c r="A746"/>
    </row>
    <row r="747" spans="1:1" ht="14.1" customHeight="1" x14ac:dyDescent="0.25">
      <c r="A747"/>
    </row>
    <row r="748" spans="1:1" ht="14.1" customHeight="1" x14ac:dyDescent="0.25">
      <c r="A748"/>
    </row>
    <row r="749" spans="1:1" ht="14.1" customHeight="1" x14ac:dyDescent="0.25">
      <c r="A749"/>
    </row>
    <row r="750" spans="1:1" ht="14.1" customHeight="1" x14ac:dyDescent="0.25">
      <c r="A750"/>
    </row>
    <row r="751" spans="1:1" ht="14.1" customHeight="1" x14ac:dyDescent="0.25">
      <c r="A751"/>
    </row>
    <row r="752" spans="1:1" ht="14.1" customHeight="1" x14ac:dyDescent="0.25">
      <c r="A752"/>
    </row>
    <row r="753" spans="1:1" ht="14.1" customHeight="1" x14ac:dyDescent="0.25">
      <c r="A753"/>
    </row>
    <row r="754" spans="1:1" ht="14.1" customHeight="1" x14ac:dyDescent="0.25">
      <c r="A754"/>
    </row>
    <row r="755" spans="1:1" ht="14.1" customHeight="1" x14ac:dyDescent="0.25">
      <c r="A755"/>
    </row>
    <row r="756" spans="1:1" ht="14.1" customHeight="1" x14ac:dyDescent="0.25">
      <c r="A756"/>
    </row>
    <row r="757" spans="1:1" ht="14.1" customHeight="1" x14ac:dyDescent="0.25">
      <c r="A757"/>
    </row>
    <row r="758" spans="1:1" ht="14.1" customHeight="1" x14ac:dyDescent="0.25">
      <c r="A758"/>
    </row>
    <row r="759" spans="1:1" ht="14.1" customHeight="1" x14ac:dyDescent="0.25">
      <c r="A759"/>
    </row>
    <row r="760" spans="1:1" ht="14.1" customHeight="1" x14ac:dyDescent="0.25">
      <c r="A760"/>
    </row>
    <row r="761" spans="1:1" ht="14.1" customHeight="1" x14ac:dyDescent="0.25">
      <c r="A761"/>
    </row>
    <row r="762" spans="1:1" ht="14.1" customHeight="1" x14ac:dyDescent="0.25">
      <c r="A762"/>
    </row>
    <row r="763" spans="1:1" ht="14.1" customHeight="1" x14ac:dyDescent="0.25">
      <c r="A763"/>
    </row>
    <row r="764" spans="1:1" ht="14.1" customHeight="1" x14ac:dyDescent="0.25">
      <c r="A764"/>
    </row>
    <row r="765" spans="1:1" ht="14.1" customHeight="1" x14ac:dyDescent="0.25">
      <c r="A765"/>
    </row>
    <row r="766" spans="1:1" ht="14.1" customHeight="1" x14ac:dyDescent="0.25">
      <c r="A766"/>
    </row>
    <row r="767" spans="1:1" ht="14.1" customHeight="1" x14ac:dyDescent="0.25">
      <c r="A767"/>
    </row>
    <row r="768" spans="1:1" ht="14.1" customHeight="1" x14ac:dyDescent="0.25">
      <c r="A768"/>
    </row>
    <row r="769" spans="1:1" ht="14.1" customHeight="1" x14ac:dyDescent="0.25">
      <c r="A769"/>
    </row>
    <row r="770" spans="1:1" ht="14.1" customHeight="1" x14ac:dyDescent="0.25">
      <c r="A770"/>
    </row>
    <row r="771" spans="1:1" ht="14.1" customHeight="1" x14ac:dyDescent="0.25">
      <c r="A771"/>
    </row>
    <row r="772" spans="1:1" ht="14.1" customHeight="1" x14ac:dyDescent="0.25">
      <c r="A772"/>
    </row>
    <row r="773" spans="1:1" ht="14.1" customHeight="1" x14ac:dyDescent="0.25">
      <c r="A773"/>
    </row>
    <row r="774" spans="1:1" ht="14.1" customHeight="1" x14ac:dyDescent="0.25">
      <c r="A774"/>
    </row>
    <row r="775" spans="1:1" ht="14.1" customHeight="1" x14ac:dyDescent="0.25">
      <c r="A775"/>
    </row>
    <row r="776" spans="1:1" ht="14.1" customHeight="1" x14ac:dyDescent="0.25">
      <c r="A776"/>
    </row>
    <row r="777" spans="1:1" ht="14.1" customHeight="1" x14ac:dyDescent="0.25">
      <c r="A777"/>
    </row>
    <row r="778" spans="1:1" ht="14.1" customHeight="1" x14ac:dyDescent="0.25">
      <c r="A778"/>
    </row>
    <row r="779" spans="1:1" ht="14.1" customHeight="1" x14ac:dyDescent="0.25">
      <c r="A779"/>
    </row>
    <row r="780" spans="1:1" ht="14.1" customHeight="1" x14ac:dyDescent="0.25">
      <c r="A780"/>
    </row>
    <row r="781" spans="1:1" ht="14.1" customHeight="1" x14ac:dyDescent="0.25">
      <c r="A781"/>
    </row>
    <row r="782" spans="1:1" ht="14.1" customHeight="1" x14ac:dyDescent="0.25">
      <c r="A782"/>
    </row>
    <row r="783" spans="1:1" ht="14.1" customHeight="1" x14ac:dyDescent="0.25">
      <c r="A783"/>
    </row>
    <row r="784" spans="1:1" ht="14.1" customHeight="1" x14ac:dyDescent="0.25">
      <c r="A784"/>
    </row>
    <row r="785" spans="1:1" ht="14.1" customHeight="1" x14ac:dyDescent="0.25">
      <c r="A785"/>
    </row>
    <row r="786" spans="1:1" ht="14.1" customHeight="1" x14ac:dyDescent="0.25">
      <c r="A786"/>
    </row>
    <row r="787" spans="1:1" ht="14.1" customHeight="1" x14ac:dyDescent="0.25">
      <c r="A787"/>
    </row>
    <row r="788" spans="1:1" ht="14.1" customHeight="1" x14ac:dyDescent="0.25">
      <c r="A788"/>
    </row>
    <row r="789" spans="1:1" ht="14.1" customHeight="1" x14ac:dyDescent="0.25">
      <c r="A789"/>
    </row>
    <row r="790" spans="1:1" ht="14.1" customHeight="1" x14ac:dyDescent="0.25">
      <c r="A790"/>
    </row>
    <row r="791" spans="1:1" ht="14.1" customHeight="1" x14ac:dyDescent="0.25">
      <c r="A791"/>
    </row>
    <row r="792" spans="1:1" ht="14.1" customHeight="1" x14ac:dyDescent="0.25">
      <c r="A792"/>
    </row>
    <row r="793" spans="1:1" ht="14.1" customHeight="1" x14ac:dyDescent="0.25">
      <c r="A793"/>
    </row>
    <row r="794" spans="1:1" ht="14.1" customHeight="1" x14ac:dyDescent="0.25">
      <c r="A794"/>
    </row>
    <row r="795" spans="1:1" ht="14.1" customHeight="1" x14ac:dyDescent="0.25">
      <c r="A795"/>
    </row>
    <row r="796" spans="1:1" ht="14.1" customHeight="1" x14ac:dyDescent="0.25">
      <c r="A796"/>
    </row>
    <row r="797" spans="1:1" ht="14.1" customHeight="1" x14ac:dyDescent="0.25">
      <c r="A797"/>
    </row>
    <row r="798" spans="1:1" ht="14.1" customHeight="1" x14ac:dyDescent="0.25">
      <c r="A798"/>
    </row>
    <row r="799" spans="1:1" ht="14.1" customHeight="1" x14ac:dyDescent="0.25">
      <c r="A799"/>
    </row>
    <row r="800" spans="1:1" ht="14.1" customHeight="1" x14ac:dyDescent="0.25">
      <c r="A800"/>
    </row>
    <row r="801" spans="1:1" ht="14.1" customHeight="1" x14ac:dyDescent="0.25">
      <c r="A801"/>
    </row>
    <row r="802" spans="1:1" ht="14.1" customHeight="1" x14ac:dyDescent="0.25">
      <c r="A802"/>
    </row>
    <row r="803" spans="1:1" ht="14.1" customHeight="1" x14ac:dyDescent="0.25">
      <c r="A803"/>
    </row>
    <row r="804" spans="1:1" ht="14.1" customHeight="1" x14ac:dyDescent="0.25">
      <c r="A804"/>
    </row>
    <row r="805" spans="1:1" ht="14.1" customHeight="1" x14ac:dyDescent="0.25">
      <c r="A805"/>
    </row>
    <row r="806" spans="1:1" ht="14.1" customHeight="1" x14ac:dyDescent="0.25">
      <c r="A806"/>
    </row>
    <row r="807" spans="1:1" ht="14.1" customHeight="1" x14ac:dyDescent="0.25">
      <c r="A807"/>
    </row>
    <row r="808" spans="1:1" ht="14.1" customHeight="1" x14ac:dyDescent="0.25">
      <c r="A808"/>
    </row>
    <row r="809" spans="1:1" ht="14.1" customHeight="1" x14ac:dyDescent="0.25">
      <c r="A809"/>
    </row>
    <row r="810" spans="1:1" ht="14.1" customHeight="1" x14ac:dyDescent="0.25">
      <c r="A810"/>
    </row>
    <row r="811" spans="1:1" ht="14.1" customHeight="1" x14ac:dyDescent="0.25">
      <c r="A811"/>
    </row>
    <row r="812" spans="1:1" ht="14.1" customHeight="1" x14ac:dyDescent="0.25">
      <c r="A812"/>
    </row>
    <row r="813" spans="1:1" ht="14.1" customHeight="1" x14ac:dyDescent="0.25">
      <c r="A813"/>
    </row>
    <row r="814" spans="1:1" ht="14.1" customHeight="1" x14ac:dyDescent="0.25">
      <c r="A814"/>
    </row>
    <row r="815" spans="1:1" ht="14.1" customHeight="1" x14ac:dyDescent="0.25">
      <c r="A815"/>
    </row>
    <row r="816" spans="1:1" ht="14.1" customHeight="1" x14ac:dyDescent="0.25">
      <c r="A816"/>
    </row>
    <row r="817" spans="1:1" ht="14.1" customHeight="1" x14ac:dyDescent="0.25">
      <c r="A817"/>
    </row>
    <row r="818" spans="1:1" ht="14.1" customHeight="1" x14ac:dyDescent="0.25">
      <c r="A818"/>
    </row>
    <row r="819" spans="1:1" ht="14.1" customHeight="1" x14ac:dyDescent="0.25">
      <c r="A819"/>
    </row>
    <row r="820" spans="1:1" ht="14.1" customHeight="1" x14ac:dyDescent="0.25">
      <c r="A820"/>
    </row>
    <row r="821" spans="1:1" ht="14.1" customHeight="1" x14ac:dyDescent="0.25">
      <c r="A821"/>
    </row>
    <row r="822" spans="1:1" ht="14.1" customHeight="1" x14ac:dyDescent="0.25">
      <c r="A822"/>
    </row>
    <row r="823" spans="1:1" ht="14.1" customHeight="1" x14ac:dyDescent="0.25">
      <c r="A823"/>
    </row>
    <row r="824" spans="1:1" ht="14.1" customHeight="1" x14ac:dyDescent="0.25">
      <c r="A824"/>
    </row>
    <row r="825" spans="1:1" ht="14.1" customHeight="1" x14ac:dyDescent="0.25">
      <c r="A825"/>
    </row>
    <row r="826" spans="1:1" ht="14.1" customHeight="1" x14ac:dyDescent="0.25">
      <c r="A826"/>
    </row>
    <row r="827" spans="1:1" ht="14.1" customHeight="1" x14ac:dyDescent="0.25">
      <c r="A827"/>
    </row>
    <row r="828" spans="1:1" ht="14.1" customHeight="1" x14ac:dyDescent="0.25">
      <c r="A828"/>
    </row>
    <row r="829" spans="1:1" ht="14.1" customHeight="1" x14ac:dyDescent="0.25">
      <c r="A829"/>
    </row>
    <row r="830" spans="1:1" ht="14.1" customHeight="1" x14ac:dyDescent="0.25">
      <c r="A830"/>
    </row>
    <row r="831" spans="1:1" ht="14.1" customHeight="1" x14ac:dyDescent="0.25">
      <c r="A831"/>
    </row>
    <row r="832" spans="1:1" ht="14.1" customHeight="1" x14ac:dyDescent="0.25">
      <c r="A832"/>
    </row>
    <row r="833" spans="1:1" ht="14.1" customHeight="1" x14ac:dyDescent="0.25">
      <c r="A833"/>
    </row>
    <row r="834" spans="1:1" ht="14.1" customHeight="1" x14ac:dyDescent="0.25">
      <c r="A834"/>
    </row>
    <row r="835" spans="1:1" ht="14.1" customHeight="1" x14ac:dyDescent="0.25">
      <c r="A835"/>
    </row>
    <row r="836" spans="1:1" ht="14.1" customHeight="1" x14ac:dyDescent="0.25">
      <c r="A836"/>
    </row>
    <row r="837" spans="1:1" ht="14.1" customHeight="1" x14ac:dyDescent="0.25">
      <c r="A837"/>
    </row>
    <row r="838" spans="1:1" ht="14.1" customHeight="1" x14ac:dyDescent="0.25">
      <c r="A838"/>
    </row>
    <row r="839" spans="1:1" ht="14.1" customHeight="1" x14ac:dyDescent="0.25">
      <c r="A839"/>
    </row>
    <row r="840" spans="1:1" ht="14.1" customHeight="1" x14ac:dyDescent="0.25">
      <c r="A840"/>
    </row>
    <row r="841" spans="1:1" ht="14.1" customHeight="1" x14ac:dyDescent="0.25">
      <c r="A841"/>
    </row>
    <row r="842" spans="1:1" ht="14.1" customHeight="1" x14ac:dyDescent="0.25">
      <c r="A842"/>
    </row>
    <row r="843" spans="1:1" ht="14.1" customHeight="1" x14ac:dyDescent="0.25">
      <c r="A843"/>
    </row>
    <row r="844" spans="1:1" ht="14.1" customHeight="1" x14ac:dyDescent="0.25">
      <c r="A844"/>
    </row>
    <row r="845" spans="1:1" ht="14.1" customHeight="1" x14ac:dyDescent="0.25">
      <c r="A845"/>
    </row>
    <row r="846" spans="1:1" ht="14.1" customHeight="1" x14ac:dyDescent="0.25">
      <c r="A846"/>
    </row>
    <row r="847" spans="1:1" ht="14.1" customHeight="1" x14ac:dyDescent="0.25">
      <c r="A847"/>
    </row>
    <row r="848" spans="1:1" ht="14.1" customHeight="1" x14ac:dyDescent="0.25">
      <c r="A848"/>
    </row>
    <row r="849" spans="1:1" ht="14.1" customHeight="1" x14ac:dyDescent="0.25">
      <c r="A849"/>
    </row>
    <row r="850" spans="1:1" ht="14.1" customHeight="1" x14ac:dyDescent="0.25">
      <c r="A850"/>
    </row>
    <row r="851" spans="1:1" ht="14.1" customHeight="1" x14ac:dyDescent="0.25">
      <c r="A851"/>
    </row>
    <row r="852" spans="1:1" ht="14.1" customHeight="1" x14ac:dyDescent="0.25">
      <c r="A852"/>
    </row>
    <row r="853" spans="1:1" ht="14.1" customHeight="1" x14ac:dyDescent="0.25">
      <c r="A853"/>
    </row>
    <row r="854" spans="1:1" ht="14.1" customHeight="1" x14ac:dyDescent="0.25">
      <c r="A854"/>
    </row>
    <row r="855" spans="1:1" ht="14.1" customHeight="1" x14ac:dyDescent="0.25">
      <c r="A855"/>
    </row>
    <row r="856" spans="1:1" ht="14.1" customHeight="1" x14ac:dyDescent="0.25">
      <c r="A856"/>
    </row>
    <row r="857" spans="1:1" ht="14.1" customHeight="1" x14ac:dyDescent="0.25">
      <c r="A857"/>
    </row>
    <row r="858" spans="1:1" ht="14.1" customHeight="1" x14ac:dyDescent="0.25">
      <c r="A858"/>
    </row>
    <row r="859" spans="1:1" ht="14.1" customHeight="1" x14ac:dyDescent="0.25">
      <c r="A859"/>
    </row>
    <row r="860" spans="1:1" ht="14.1" customHeight="1" x14ac:dyDescent="0.25">
      <c r="A860"/>
    </row>
    <row r="861" spans="1:1" ht="14.1" customHeight="1" x14ac:dyDescent="0.25">
      <c r="A861"/>
    </row>
    <row r="862" spans="1:1" ht="14.1" customHeight="1" x14ac:dyDescent="0.25">
      <c r="A862"/>
    </row>
    <row r="863" spans="1:1" ht="14.1" customHeight="1" x14ac:dyDescent="0.25">
      <c r="A863"/>
    </row>
    <row r="864" spans="1:1" ht="14.1" customHeight="1" x14ac:dyDescent="0.25">
      <c r="A864"/>
    </row>
    <row r="865" spans="1:1" ht="14.1" customHeight="1" x14ac:dyDescent="0.25">
      <c r="A865"/>
    </row>
    <row r="866" spans="1:1" ht="14.1" customHeight="1" x14ac:dyDescent="0.25">
      <c r="A866"/>
    </row>
    <row r="867" spans="1:1" ht="14.1" customHeight="1" x14ac:dyDescent="0.25">
      <c r="A867"/>
    </row>
    <row r="868" spans="1:1" ht="14.1" customHeight="1" x14ac:dyDescent="0.25">
      <c r="A868"/>
    </row>
    <row r="869" spans="1:1" ht="14.1" customHeight="1" x14ac:dyDescent="0.25">
      <c r="A869"/>
    </row>
    <row r="870" spans="1:1" ht="14.1" customHeight="1" x14ac:dyDescent="0.25">
      <c r="A870"/>
    </row>
    <row r="871" spans="1:1" ht="14.1" customHeight="1" x14ac:dyDescent="0.25">
      <c r="A871"/>
    </row>
    <row r="872" spans="1:1" ht="14.1" customHeight="1" x14ac:dyDescent="0.25">
      <c r="A872"/>
    </row>
    <row r="873" spans="1:1" ht="14.1" customHeight="1" x14ac:dyDescent="0.25">
      <c r="A873"/>
    </row>
    <row r="874" spans="1:1" ht="14.1" customHeight="1" x14ac:dyDescent="0.25">
      <c r="A874"/>
    </row>
    <row r="875" spans="1:1" ht="14.1" customHeight="1" x14ac:dyDescent="0.25">
      <c r="A875"/>
    </row>
    <row r="876" spans="1:1" ht="14.1" customHeight="1" x14ac:dyDescent="0.25">
      <c r="A876"/>
    </row>
    <row r="877" spans="1:1" ht="14.1" customHeight="1" x14ac:dyDescent="0.25">
      <c r="A877"/>
    </row>
    <row r="878" spans="1:1" ht="14.1" customHeight="1" x14ac:dyDescent="0.25">
      <c r="A878"/>
    </row>
    <row r="879" spans="1:1" ht="14.1" customHeight="1" x14ac:dyDescent="0.25">
      <c r="A879"/>
    </row>
    <row r="880" spans="1:1" ht="14.1" customHeight="1" x14ac:dyDescent="0.25">
      <c r="A880"/>
    </row>
    <row r="881" spans="1:1" ht="14.1" customHeight="1" x14ac:dyDescent="0.25">
      <c r="A881"/>
    </row>
    <row r="882" spans="1:1" ht="14.1" customHeight="1" x14ac:dyDescent="0.25">
      <c r="A882"/>
    </row>
    <row r="883" spans="1:1" ht="14.1" customHeight="1" x14ac:dyDescent="0.25">
      <c r="A883"/>
    </row>
    <row r="884" spans="1:1" ht="14.1" customHeight="1" x14ac:dyDescent="0.25">
      <c r="A884"/>
    </row>
    <row r="885" spans="1:1" ht="14.1" customHeight="1" x14ac:dyDescent="0.25">
      <c r="A885"/>
    </row>
    <row r="886" spans="1:1" ht="14.1" customHeight="1" x14ac:dyDescent="0.25">
      <c r="A886"/>
    </row>
    <row r="887" spans="1:1" ht="14.1" customHeight="1" x14ac:dyDescent="0.25">
      <c r="A887"/>
    </row>
    <row r="888" spans="1:1" ht="14.1" customHeight="1" x14ac:dyDescent="0.25">
      <c r="A888"/>
    </row>
    <row r="889" spans="1:1" ht="14.1" customHeight="1" x14ac:dyDescent="0.25">
      <c r="A889"/>
    </row>
    <row r="890" spans="1:1" ht="14.1" customHeight="1" x14ac:dyDescent="0.25">
      <c r="A890"/>
    </row>
    <row r="891" spans="1:1" ht="14.1" customHeight="1" x14ac:dyDescent="0.25">
      <c r="A891"/>
    </row>
    <row r="892" spans="1:1" ht="14.1" customHeight="1" x14ac:dyDescent="0.25">
      <c r="A892"/>
    </row>
    <row r="893" spans="1:1" ht="14.1" customHeight="1" x14ac:dyDescent="0.25">
      <c r="A893"/>
    </row>
    <row r="894" spans="1:1" ht="14.1" customHeight="1" x14ac:dyDescent="0.25">
      <c r="A894"/>
    </row>
    <row r="895" spans="1:1" ht="14.1" customHeight="1" x14ac:dyDescent="0.25">
      <c r="A895"/>
    </row>
    <row r="896" spans="1:1" ht="14.1" customHeight="1" x14ac:dyDescent="0.25">
      <c r="A896"/>
    </row>
    <row r="897" spans="1:1" ht="14.1" customHeight="1" x14ac:dyDescent="0.25">
      <c r="A897"/>
    </row>
    <row r="898" spans="1:1" ht="14.1" customHeight="1" x14ac:dyDescent="0.25">
      <c r="A898"/>
    </row>
    <row r="899" spans="1:1" ht="14.1" customHeight="1" x14ac:dyDescent="0.25">
      <c r="A899"/>
    </row>
    <row r="900" spans="1:1" ht="14.1" customHeight="1" x14ac:dyDescent="0.25">
      <c r="A900"/>
    </row>
    <row r="901" spans="1:1" ht="14.1" customHeight="1" x14ac:dyDescent="0.25">
      <c r="A901"/>
    </row>
    <row r="902" spans="1:1" ht="14.1" customHeight="1" x14ac:dyDescent="0.25">
      <c r="A902"/>
    </row>
    <row r="903" spans="1:1" ht="14.1" customHeight="1" x14ac:dyDescent="0.25">
      <c r="A903"/>
    </row>
    <row r="904" spans="1:1" ht="14.1" customHeight="1" x14ac:dyDescent="0.25">
      <c r="A904"/>
    </row>
    <row r="905" spans="1:1" ht="14.1" customHeight="1" x14ac:dyDescent="0.25">
      <c r="A905"/>
    </row>
    <row r="906" spans="1:1" ht="14.1" customHeight="1" x14ac:dyDescent="0.25">
      <c r="A906"/>
    </row>
    <row r="907" spans="1:1" ht="14.1" customHeight="1" x14ac:dyDescent="0.25">
      <c r="A907"/>
    </row>
    <row r="908" spans="1:1" ht="14.1" customHeight="1" x14ac:dyDescent="0.25">
      <c r="A908"/>
    </row>
    <row r="909" spans="1:1" ht="14.1" customHeight="1" x14ac:dyDescent="0.25">
      <c r="A909"/>
    </row>
    <row r="910" spans="1:1" ht="14.1" customHeight="1" x14ac:dyDescent="0.25">
      <c r="A910"/>
    </row>
    <row r="911" spans="1:1" ht="14.1" customHeight="1" x14ac:dyDescent="0.25">
      <c r="A911"/>
    </row>
    <row r="912" spans="1:1" ht="14.1" customHeight="1" x14ac:dyDescent="0.25">
      <c r="A912"/>
    </row>
    <row r="913" spans="1:1" ht="14.1" customHeight="1" x14ac:dyDescent="0.25">
      <c r="A913"/>
    </row>
    <row r="914" spans="1:1" ht="14.1" customHeight="1" x14ac:dyDescent="0.25">
      <c r="A914"/>
    </row>
    <row r="915" spans="1:1" ht="14.1" customHeight="1" x14ac:dyDescent="0.25">
      <c r="A915"/>
    </row>
    <row r="916" spans="1:1" ht="14.1" customHeight="1" x14ac:dyDescent="0.25">
      <c r="A916"/>
    </row>
    <row r="917" spans="1:1" ht="14.1" customHeight="1" x14ac:dyDescent="0.25">
      <c r="A917"/>
    </row>
    <row r="918" spans="1:1" ht="14.1" customHeight="1" x14ac:dyDescent="0.25">
      <c r="A918"/>
    </row>
    <row r="919" spans="1:1" ht="14.1" customHeight="1" x14ac:dyDescent="0.25">
      <c r="A919"/>
    </row>
    <row r="920" spans="1:1" ht="14.1" customHeight="1" x14ac:dyDescent="0.25">
      <c r="A920"/>
    </row>
    <row r="921" spans="1:1" ht="14.1" customHeight="1" x14ac:dyDescent="0.25">
      <c r="A921"/>
    </row>
    <row r="922" spans="1:1" ht="14.1" customHeight="1" x14ac:dyDescent="0.25">
      <c r="A922"/>
    </row>
    <row r="923" spans="1:1" ht="14.1" customHeight="1" x14ac:dyDescent="0.25">
      <c r="A923"/>
    </row>
    <row r="924" spans="1:1" ht="14.1" customHeight="1" x14ac:dyDescent="0.25">
      <c r="A924"/>
    </row>
    <row r="925" spans="1:1" ht="14.1" customHeight="1" x14ac:dyDescent="0.25">
      <c r="A925"/>
    </row>
    <row r="926" spans="1:1" ht="14.1" customHeight="1" x14ac:dyDescent="0.25">
      <c r="A926"/>
    </row>
    <row r="927" spans="1:1" ht="14.1" customHeight="1" x14ac:dyDescent="0.25">
      <c r="A927"/>
    </row>
    <row r="928" spans="1:1" ht="14.1" customHeight="1" x14ac:dyDescent="0.25">
      <c r="A928"/>
    </row>
    <row r="929" spans="1:1" ht="14.1" customHeight="1" x14ac:dyDescent="0.25">
      <c r="A929"/>
    </row>
    <row r="930" spans="1:1" ht="14.1" customHeight="1" x14ac:dyDescent="0.25">
      <c r="A930"/>
    </row>
    <row r="931" spans="1:1" ht="14.1" customHeight="1" x14ac:dyDescent="0.25">
      <c r="A931"/>
    </row>
    <row r="932" spans="1:1" ht="14.1" customHeight="1" x14ac:dyDescent="0.25">
      <c r="A932"/>
    </row>
    <row r="933" spans="1:1" ht="14.1" customHeight="1" x14ac:dyDescent="0.25">
      <c r="A933"/>
    </row>
    <row r="934" spans="1:1" ht="14.1" customHeight="1" x14ac:dyDescent="0.25">
      <c r="A934"/>
    </row>
    <row r="935" spans="1:1" ht="14.1" customHeight="1" x14ac:dyDescent="0.25">
      <c r="A935"/>
    </row>
    <row r="936" spans="1:1" ht="14.1" customHeight="1" x14ac:dyDescent="0.25">
      <c r="A936"/>
    </row>
    <row r="937" spans="1:1" ht="14.1" customHeight="1" x14ac:dyDescent="0.25">
      <c r="A937"/>
    </row>
    <row r="938" spans="1:1" ht="14.1" customHeight="1" x14ac:dyDescent="0.25">
      <c r="A938"/>
    </row>
    <row r="939" spans="1:1" ht="14.1" customHeight="1" x14ac:dyDescent="0.25">
      <c r="A939"/>
    </row>
    <row r="940" spans="1:1" ht="14.1" customHeight="1" x14ac:dyDescent="0.25">
      <c r="A940"/>
    </row>
    <row r="941" spans="1:1" ht="14.1" customHeight="1" x14ac:dyDescent="0.25">
      <c r="A941"/>
    </row>
    <row r="942" spans="1:1" ht="14.1" customHeight="1" x14ac:dyDescent="0.25">
      <c r="A942"/>
    </row>
    <row r="943" spans="1:1" ht="14.1" customHeight="1" x14ac:dyDescent="0.25">
      <c r="A943"/>
    </row>
    <row r="944" spans="1:1" ht="14.1" customHeight="1" x14ac:dyDescent="0.25">
      <c r="A944"/>
    </row>
    <row r="945" spans="1:1" ht="14.1" customHeight="1" x14ac:dyDescent="0.25">
      <c r="A945"/>
    </row>
    <row r="946" spans="1:1" ht="14.1" customHeight="1" x14ac:dyDescent="0.25">
      <c r="A946"/>
    </row>
    <row r="947" spans="1:1" ht="14.1" customHeight="1" x14ac:dyDescent="0.25">
      <c r="A947"/>
    </row>
    <row r="948" spans="1:1" ht="14.1" customHeight="1" x14ac:dyDescent="0.25">
      <c r="A948"/>
    </row>
    <row r="949" spans="1:1" ht="14.1" customHeight="1" x14ac:dyDescent="0.25">
      <c r="A949"/>
    </row>
    <row r="950" spans="1:1" ht="14.1" customHeight="1" x14ac:dyDescent="0.25">
      <c r="A950"/>
    </row>
    <row r="951" spans="1:1" ht="14.1" customHeight="1" x14ac:dyDescent="0.25">
      <c r="A951"/>
    </row>
    <row r="952" spans="1:1" ht="14.1" customHeight="1" x14ac:dyDescent="0.25">
      <c r="A952"/>
    </row>
    <row r="953" spans="1:1" ht="14.1" customHeight="1" x14ac:dyDescent="0.25">
      <c r="A953"/>
    </row>
    <row r="954" spans="1:1" ht="14.1" customHeight="1" x14ac:dyDescent="0.25">
      <c r="A954"/>
    </row>
    <row r="955" spans="1:1" ht="14.1" customHeight="1" x14ac:dyDescent="0.25">
      <c r="A955"/>
    </row>
    <row r="956" spans="1:1" ht="14.1" customHeight="1" x14ac:dyDescent="0.25">
      <c r="A956"/>
    </row>
    <row r="957" spans="1:1" ht="14.1" customHeight="1" x14ac:dyDescent="0.25">
      <c r="A957"/>
    </row>
    <row r="958" spans="1:1" ht="14.1" customHeight="1" x14ac:dyDescent="0.25">
      <c r="A958"/>
    </row>
    <row r="959" spans="1:1" ht="14.1" customHeight="1" x14ac:dyDescent="0.25">
      <c r="A959"/>
    </row>
    <row r="960" spans="1:1" ht="14.1" customHeight="1" x14ac:dyDescent="0.25">
      <c r="A960"/>
    </row>
    <row r="961" spans="1:1" ht="14.1" customHeight="1" x14ac:dyDescent="0.25">
      <c r="A961"/>
    </row>
    <row r="962" spans="1:1" ht="14.1" customHeight="1" x14ac:dyDescent="0.25">
      <c r="A962"/>
    </row>
    <row r="963" spans="1:1" ht="14.1" customHeight="1" x14ac:dyDescent="0.25">
      <c r="A963"/>
    </row>
    <row r="964" spans="1:1" ht="14.1" customHeight="1" x14ac:dyDescent="0.25">
      <c r="A964"/>
    </row>
    <row r="965" spans="1:1" ht="14.1" customHeight="1" x14ac:dyDescent="0.25">
      <c r="A965"/>
    </row>
    <row r="966" spans="1:1" ht="14.1" customHeight="1" x14ac:dyDescent="0.25">
      <c r="A966"/>
    </row>
    <row r="967" spans="1:1" ht="14.1" customHeight="1" x14ac:dyDescent="0.25">
      <c r="A967"/>
    </row>
    <row r="968" spans="1:1" ht="14.1" customHeight="1" x14ac:dyDescent="0.25">
      <c r="A968"/>
    </row>
    <row r="969" spans="1:1" ht="14.1" customHeight="1" x14ac:dyDescent="0.25">
      <c r="A969"/>
    </row>
    <row r="970" spans="1:1" ht="14.1" customHeight="1" x14ac:dyDescent="0.25">
      <c r="A970"/>
    </row>
    <row r="971" spans="1:1" ht="14.1" customHeight="1" x14ac:dyDescent="0.25">
      <c r="A971"/>
    </row>
    <row r="972" spans="1:1" ht="14.1" customHeight="1" x14ac:dyDescent="0.25">
      <c r="A972"/>
    </row>
    <row r="973" spans="1:1" ht="14.1" customHeight="1" x14ac:dyDescent="0.25">
      <c r="A973"/>
    </row>
    <row r="974" spans="1:1" ht="14.1" customHeight="1" x14ac:dyDescent="0.25">
      <c r="A974"/>
    </row>
    <row r="975" spans="1:1" ht="14.1" customHeight="1" x14ac:dyDescent="0.25">
      <c r="A975"/>
    </row>
    <row r="976" spans="1:1" ht="14.1" customHeight="1" x14ac:dyDescent="0.25">
      <c r="A976"/>
    </row>
    <row r="977" spans="1:1" ht="14.1" customHeight="1" x14ac:dyDescent="0.25">
      <c r="A977"/>
    </row>
    <row r="978" spans="1:1" ht="14.1" customHeight="1" x14ac:dyDescent="0.25">
      <c r="A978"/>
    </row>
    <row r="979" spans="1:1" ht="14.1" customHeight="1" x14ac:dyDescent="0.25">
      <c r="A979"/>
    </row>
    <row r="980" spans="1:1" ht="14.1" customHeight="1" x14ac:dyDescent="0.25">
      <c r="A980"/>
    </row>
    <row r="981" spans="1:1" ht="14.1" customHeight="1" x14ac:dyDescent="0.25">
      <c r="A981"/>
    </row>
    <row r="982" spans="1:1" ht="14.1" customHeight="1" x14ac:dyDescent="0.25">
      <c r="A982"/>
    </row>
    <row r="983" spans="1:1" ht="14.1" customHeight="1" x14ac:dyDescent="0.25">
      <c r="A983"/>
    </row>
    <row r="984" spans="1:1" ht="14.1" customHeight="1" x14ac:dyDescent="0.25">
      <c r="A984"/>
    </row>
    <row r="985" spans="1:1" ht="14.1" customHeight="1" x14ac:dyDescent="0.25">
      <c r="A985"/>
    </row>
    <row r="986" spans="1:1" ht="14.1" customHeight="1" x14ac:dyDescent="0.25">
      <c r="A986"/>
    </row>
    <row r="987" spans="1:1" ht="14.1" customHeight="1" x14ac:dyDescent="0.25">
      <c r="A987"/>
    </row>
    <row r="988" spans="1:1" ht="14.1" customHeight="1" x14ac:dyDescent="0.25">
      <c r="A988"/>
    </row>
    <row r="989" spans="1:1" ht="14.1" customHeight="1" x14ac:dyDescent="0.25">
      <c r="A989"/>
    </row>
    <row r="990" spans="1:1" ht="14.1" customHeight="1" x14ac:dyDescent="0.25">
      <c r="A990"/>
    </row>
    <row r="991" spans="1:1" ht="14.1" customHeight="1" x14ac:dyDescent="0.25">
      <c r="A991"/>
    </row>
    <row r="992" spans="1:1" ht="14.1" customHeight="1" x14ac:dyDescent="0.25">
      <c r="A992"/>
    </row>
    <row r="993" spans="1:1" ht="14.1" customHeight="1" x14ac:dyDescent="0.25">
      <c r="A993"/>
    </row>
    <row r="994" spans="1:1" ht="14.1" customHeight="1" x14ac:dyDescent="0.25">
      <c r="A994"/>
    </row>
    <row r="995" spans="1:1" ht="14.1" customHeight="1" x14ac:dyDescent="0.25">
      <c r="A995"/>
    </row>
    <row r="996" spans="1:1" ht="14.1" customHeight="1" x14ac:dyDescent="0.25">
      <c r="A996"/>
    </row>
    <row r="997" spans="1:1" ht="14.1" customHeight="1" x14ac:dyDescent="0.25">
      <c r="A997"/>
    </row>
    <row r="998" spans="1:1" ht="14.1" customHeight="1" x14ac:dyDescent="0.25">
      <c r="A998"/>
    </row>
    <row r="999" spans="1:1" ht="14.1" customHeight="1" x14ac:dyDescent="0.25">
      <c r="A999"/>
    </row>
    <row r="1000" spans="1:1" ht="14.1" customHeight="1" x14ac:dyDescent="0.25">
      <c r="A1000"/>
    </row>
    <row r="1001" spans="1:1" ht="14.1" customHeight="1" x14ac:dyDescent="0.25">
      <c r="A1001"/>
    </row>
    <row r="1002" spans="1:1" ht="14.1" customHeight="1" x14ac:dyDescent="0.25">
      <c r="A1002"/>
    </row>
    <row r="1003" spans="1:1" ht="14.1" customHeight="1" x14ac:dyDescent="0.25">
      <c r="A1003"/>
    </row>
    <row r="1004" spans="1:1" ht="14.1" customHeight="1" x14ac:dyDescent="0.25">
      <c r="A1004"/>
    </row>
    <row r="1005" spans="1:1" ht="14.1" customHeight="1" x14ac:dyDescent="0.25">
      <c r="A1005"/>
    </row>
    <row r="1006" spans="1:1" ht="14.1" customHeight="1" x14ac:dyDescent="0.25">
      <c r="A1006"/>
    </row>
    <row r="1007" spans="1:1" ht="14.1" customHeight="1" x14ac:dyDescent="0.25">
      <c r="A1007"/>
    </row>
    <row r="1008" spans="1:1" ht="14.1" customHeight="1" x14ac:dyDescent="0.25">
      <c r="A1008"/>
    </row>
    <row r="1009" spans="1:1" ht="14.1" customHeight="1" x14ac:dyDescent="0.25">
      <c r="A1009"/>
    </row>
    <row r="1010" spans="1:1" ht="14.1" customHeight="1" x14ac:dyDescent="0.25">
      <c r="A1010"/>
    </row>
    <row r="1011" spans="1:1" ht="14.1" customHeight="1" x14ac:dyDescent="0.25">
      <c r="A1011"/>
    </row>
    <row r="1012" spans="1:1" ht="14.1" customHeight="1" x14ac:dyDescent="0.25">
      <c r="A1012"/>
    </row>
    <row r="1013" spans="1:1" ht="14.1" customHeight="1" x14ac:dyDescent="0.25">
      <c r="A1013"/>
    </row>
    <row r="1014" spans="1:1" ht="14.1" customHeight="1" x14ac:dyDescent="0.25">
      <c r="A1014"/>
    </row>
    <row r="1015" spans="1:1" ht="14.1" customHeight="1" x14ac:dyDescent="0.25">
      <c r="A1015"/>
    </row>
    <row r="1016" spans="1:1" ht="14.1" customHeight="1" x14ac:dyDescent="0.25">
      <c r="A1016"/>
    </row>
    <row r="1017" spans="1:1" ht="14.1" customHeight="1" x14ac:dyDescent="0.25">
      <c r="A1017"/>
    </row>
    <row r="1018" spans="1:1" ht="14.1" customHeight="1" x14ac:dyDescent="0.25">
      <c r="A1018"/>
    </row>
    <row r="1019" spans="1:1" ht="14.1" customHeight="1" x14ac:dyDescent="0.25">
      <c r="A1019"/>
    </row>
    <row r="1020" spans="1:1" ht="14.1" customHeight="1" x14ac:dyDescent="0.25">
      <c r="A1020"/>
    </row>
    <row r="1021" spans="1:1" ht="14.1" customHeight="1" x14ac:dyDescent="0.25">
      <c r="A1021"/>
    </row>
    <row r="1022" spans="1:1" ht="14.1" customHeight="1" x14ac:dyDescent="0.25">
      <c r="A1022"/>
    </row>
    <row r="1023" spans="1:1" ht="14.1" customHeight="1" x14ac:dyDescent="0.25">
      <c r="A1023"/>
    </row>
    <row r="1024" spans="1:1" ht="14.1" customHeight="1" x14ac:dyDescent="0.25">
      <c r="A1024"/>
    </row>
    <row r="1025" spans="1:1" ht="14.1" customHeight="1" x14ac:dyDescent="0.25">
      <c r="A1025"/>
    </row>
    <row r="1026" spans="1:1" ht="14.1" customHeight="1" x14ac:dyDescent="0.25">
      <c r="A1026"/>
    </row>
    <row r="1027" spans="1:1" ht="14.1" customHeight="1" x14ac:dyDescent="0.25">
      <c r="A1027"/>
    </row>
    <row r="1028" spans="1:1" ht="14.1" customHeight="1" x14ac:dyDescent="0.25">
      <c r="A1028"/>
    </row>
    <row r="1029" spans="1:1" ht="14.1" customHeight="1" x14ac:dyDescent="0.25">
      <c r="A1029"/>
    </row>
    <row r="1030" spans="1:1" ht="14.1" customHeight="1" x14ac:dyDescent="0.25">
      <c r="A1030"/>
    </row>
    <row r="1031" spans="1:1" ht="14.1" customHeight="1" x14ac:dyDescent="0.25">
      <c r="A1031"/>
    </row>
    <row r="1032" spans="1:1" ht="14.1" customHeight="1" x14ac:dyDescent="0.25">
      <c r="A1032"/>
    </row>
    <row r="1033" spans="1:1" ht="14.1" customHeight="1" x14ac:dyDescent="0.25">
      <c r="A1033"/>
    </row>
    <row r="1034" spans="1:1" ht="14.1" customHeight="1" x14ac:dyDescent="0.25">
      <c r="A1034"/>
    </row>
    <row r="1035" spans="1:1" ht="14.1" customHeight="1" x14ac:dyDescent="0.25">
      <c r="A1035"/>
    </row>
    <row r="1036" spans="1:1" ht="14.1" customHeight="1" x14ac:dyDescent="0.25">
      <c r="A1036"/>
    </row>
    <row r="1037" spans="1:1" ht="14.1" customHeight="1" x14ac:dyDescent="0.25">
      <c r="A1037"/>
    </row>
    <row r="1038" spans="1:1" ht="14.1" customHeight="1" x14ac:dyDescent="0.25">
      <c r="A1038"/>
    </row>
    <row r="1039" spans="1:1" ht="14.1" customHeight="1" x14ac:dyDescent="0.25">
      <c r="A1039"/>
    </row>
    <row r="1040" spans="1:1" ht="14.1" customHeight="1" x14ac:dyDescent="0.25">
      <c r="A1040"/>
    </row>
    <row r="1041" spans="1:1" ht="14.1" customHeight="1" x14ac:dyDescent="0.25">
      <c r="A1041"/>
    </row>
    <row r="1042" spans="1:1" ht="14.1" customHeight="1" x14ac:dyDescent="0.25">
      <c r="A1042"/>
    </row>
    <row r="1043" spans="1:1" ht="14.1" customHeight="1" x14ac:dyDescent="0.25">
      <c r="A1043"/>
    </row>
    <row r="1044" spans="1:1" ht="14.1" customHeight="1" x14ac:dyDescent="0.25">
      <c r="A1044"/>
    </row>
    <row r="1045" spans="1:1" ht="14.1" customHeight="1" x14ac:dyDescent="0.25">
      <c r="A1045"/>
    </row>
    <row r="1046" spans="1:1" ht="14.1" customHeight="1" x14ac:dyDescent="0.25">
      <c r="A1046"/>
    </row>
    <row r="1047" spans="1:1" ht="14.1" customHeight="1" x14ac:dyDescent="0.25">
      <c r="A1047"/>
    </row>
    <row r="1048" spans="1:1" ht="14.1" customHeight="1" x14ac:dyDescent="0.25">
      <c r="A1048"/>
    </row>
    <row r="1049" spans="1:1" ht="14.1" customHeight="1" x14ac:dyDescent="0.25">
      <c r="A1049"/>
    </row>
    <row r="1050" spans="1:1" ht="14.1" customHeight="1" x14ac:dyDescent="0.25">
      <c r="A1050"/>
    </row>
    <row r="1051" spans="1:1" ht="14.1" customHeight="1" x14ac:dyDescent="0.25">
      <c r="A1051"/>
    </row>
    <row r="1052" spans="1:1" ht="14.1" customHeight="1" x14ac:dyDescent="0.25">
      <c r="A1052"/>
    </row>
    <row r="1053" spans="1:1" ht="14.1" customHeight="1" x14ac:dyDescent="0.25">
      <c r="A1053"/>
    </row>
    <row r="1054" spans="1:1" ht="14.1" customHeight="1" x14ac:dyDescent="0.25">
      <c r="A1054"/>
    </row>
    <row r="1055" spans="1:1" ht="14.1" customHeight="1" x14ac:dyDescent="0.25">
      <c r="A1055"/>
    </row>
    <row r="1056" spans="1:1" ht="14.1" customHeight="1" x14ac:dyDescent="0.25">
      <c r="A1056"/>
    </row>
    <row r="1057" spans="1:1" ht="14.1" customHeight="1" x14ac:dyDescent="0.25">
      <c r="A1057"/>
    </row>
    <row r="1058" spans="1:1" ht="14.1" customHeight="1" x14ac:dyDescent="0.25">
      <c r="A1058"/>
    </row>
    <row r="1059" spans="1:1" ht="14.1" customHeight="1" x14ac:dyDescent="0.25">
      <c r="A1059"/>
    </row>
    <row r="1060" spans="1:1" ht="14.1" customHeight="1" x14ac:dyDescent="0.25">
      <c r="A1060"/>
    </row>
    <row r="1061" spans="1:1" ht="14.1" customHeight="1" x14ac:dyDescent="0.25">
      <c r="A1061"/>
    </row>
    <row r="1062" spans="1:1" ht="14.1" customHeight="1" x14ac:dyDescent="0.25">
      <c r="A1062"/>
    </row>
    <row r="1063" spans="1:1" ht="14.1" customHeight="1" x14ac:dyDescent="0.25">
      <c r="A1063"/>
    </row>
    <row r="1064" spans="1:1" ht="14.1" customHeight="1" x14ac:dyDescent="0.25">
      <c r="A1064"/>
    </row>
    <row r="1065" spans="1:1" ht="14.1" customHeight="1" x14ac:dyDescent="0.25">
      <c r="A1065"/>
    </row>
    <row r="1066" spans="1:1" ht="14.1" customHeight="1" x14ac:dyDescent="0.25">
      <c r="A1066"/>
    </row>
    <row r="1067" spans="1:1" ht="14.1" customHeight="1" x14ac:dyDescent="0.25">
      <c r="A1067"/>
    </row>
    <row r="1068" spans="1:1" ht="14.1" customHeight="1" x14ac:dyDescent="0.25">
      <c r="A1068"/>
    </row>
    <row r="1069" spans="1:1" ht="14.1" customHeight="1" x14ac:dyDescent="0.25">
      <c r="A1069"/>
    </row>
    <row r="1070" spans="1:1" ht="14.1" customHeight="1" x14ac:dyDescent="0.25">
      <c r="A1070"/>
    </row>
    <row r="1071" spans="1:1" ht="14.1" customHeight="1" x14ac:dyDescent="0.25">
      <c r="A1071"/>
    </row>
    <row r="1072" spans="1:1" ht="14.1" customHeight="1" x14ac:dyDescent="0.25">
      <c r="A1072"/>
    </row>
    <row r="1073" spans="1:1" ht="14.1" customHeight="1" x14ac:dyDescent="0.25">
      <c r="A1073"/>
    </row>
    <row r="1074" spans="1:1" ht="14.1" customHeight="1" x14ac:dyDescent="0.25">
      <c r="A1074"/>
    </row>
    <row r="1075" spans="1:1" ht="14.1" customHeight="1" x14ac:dyDescent="0.25">
      <c r="A1075"/>
    </row>
    <row r="1076" spans="1:1" ht="14.1" customHeight="1" x14ac:dyDescent="0.25">
      <c r="A1076"/>
    </row>
    <row r="1077" spans="1:1" ht="14.1" customHeight="1" x14ac:dyDescent="0.25">
      <c r="A1077"/>
    </row>
    <row r="1078" spans="1:1" ht="14.1" customHeight="1" x14ac:dyDescent="0.25">
      <c r="A1078"/>
    </row>
    <row r="1079" spans="1:1" ht="14.1" customHeight="1" x14ac:dyDescent="0.25">
      <c r="A1079"/>
    </row>
    <row r="1080" spans="1:1" ht="14.1" customHeight="1" x14ac:dyDescent="0.25">
      <c r="A1080"/>
    </row>
    <row r="1081" spans="1:1" ht="14.1" customHeight="1" x14ac:dyDescent="0.25">
      <c r="A1081"/>
    </row>
    <row r="1082" spans="1:1" ht="14.1" customHeight="1" x14ac:dyDescent="0.25">
      <c r="A1082"/>
    </row>
    <row r="1083" spans="1:1" ht="14.1" customHeight="1" x14ac:dyDescent="0.25">
      <c r="A1083"/>
    </row>
    <row r="1084" spans="1:1" ht="14.1" customHeight="1" x14ac:dyDescent="0.25">
      <c r="A1084"/>
    </row>
    <row r="1085" spans="1:1" ht="14.1" customHeight="1" x14ac:dyDescent="0.25">
      <c r="A1085"/>
    </row>
    <row r="1086" spans="1:1" ht="14.1" customHeight="1" x14ac:dyDescent="0.25">
      <c r="A1086"/>
    </row>
    <row r="1087" spans="1:1" ht="14.1" customHeight="1" x14ac:dyDescent="0.25">
      <c r="A1087"/>
    </row>
    <row r="1088" spans="1:1" ht="14.1" customHeight="1" x14ac:dyDescent="0.25">
      <c r="A1088"/>
    </row>
    <row r="1089" spans="1:1" ht="14.1" customHeight="1" x14ac:dyDescent="0.25">
      <c r="A1089"/>
    </row>
    <row r="1090" spans="1:1" ht="14.1" customHeight="1" x14ac:dyDescent="0.25">
      <c r="A1090"/>
    </row>
    <row r="1091" spans="1:1" ht="14.1" customHeight="1" x14ac:dyDescent="0.25">
      <c r="A1091"/>
    </row>
    <row r="1092" spans="1:1" ht="14.1" customHeight="1" x14ac:dyDescent="0.25">
      <c r="A1092"/>
    </row>
    <row r="1093" spans="1:1" ht="14.1" customHeight="1" x14ac:dyDescent="0.25">
      <c r="A1093"/>
    </row>
    <row r="1094" spans="1:1" ht="14.1" customHeight="1" x14ac:dyDescent="0.25">
      <c r="A1094"/>
    </row>
    <row r="1095" spans="1:1" ht="14.1" customHeight="1" x14ac:dyDescent="0.25">
      <c r="A1095"/>
    </row>
    <row r="1096" spans="1:1" ht="14.1" customHeight="1" x14ac:dyDescent="0.25">
      <c r="A1096"/>
    </row>
    <row r="1097" spans="1:1" ht="14.1" customHeight="1" x14ac:dyDescent="0.25">
      <c r="A1097"/>
    </row>
    <row r="1098" spans="1:1" ht="14.1" customHeight="1" x14ac:dyDescent="0.25">
      <c r="A1098"/>
    </row>
    <row r="1099" spans="1:1" ht="14.1" customHeight="1" x14ac:dyDescent="0.25">
      <c r="A1099"/>
    </row>
    <row r="1100" spans="1:1" ht="14.1" customHeight="1" x14ac:dyDescent="0.25">
      <c r="A1100"/>
    </row>
    <row r="1101" spans="1:1" ht="14.1" customHeight="1" x14ac:dyDescent="0.25">
      <c r="A1101"/>
    </row>
    <row r="1102" spans="1:1" ht="14.1" customHeight="1" x14ac:dyDescent="0.25">
      <c r="A1102"/>
    </row>
    <row r="1103" spans="1:1" ht="14.1" customHeight="1" x14ac:dyDescent="0.25">
      <c r="A1103"/>
    </row>
    <row r="1104" spans="1:1" ht="14.1" customHeight="1" x14ac:dyDescent="0.25">
      <c r="A1104"/>
    </row>
    <row r="1105" spans="1:1" ht="14.1" customHeight="1" x14ac:dyDescent="0.25">
      <c r="A1105"/>
    </row>
    <row r="1106" spans="1:1" ht="14.1" customHeight="1" x14ac:dyDescent="0.25">
      <c r="A1106"/>
    </row>
    <row r="1107" spans="1:1" ht="14.1" customHeight="1" x14ac:dyDescent="0.25">
      <c r="A1107"/>
    </row>
    <row r="1108" spans="1:1" ht="14.1" customHeight="1" x14ac:dyDescent="0.25">
      <c r="A1108"/>
    </row>
    <row r="1109" spans="1:1" ht="14.1" customHeight="1" x14ac:dyDescent="0.25">
      <c r="A1109"/>
    </row>
    <row r="1110" spans="1:1" ht="14.1" customHeight="1" x14ac:dyDescent="0.25">
      <c r="A1110"/>
    </row>
    <row r="1111" spans="1:1" ht="14.1" customHeight="1" x14ac:dyDescent="0.25">
      <c r="A1111"/>
    </row>
    <row r="1112" spans="1:1" ht="14.1" customHeight="1" x14ac:dyDescent="0.25">
      <c r="A1112"/>
    </row>
    <row r="1113" spans="1:1" ht="14.1" customHeight="1" x14ac:dyDescent="0.25">
      <c r="A1113"/>
    </row>
    <row r="1114" spans="1:1" ht="14.1" customHeight="1" x14ac:dyDescent="0.25">
      <c r="A1114"/>
    </row>
    <row r="1115" spans="1:1" ht="14.1" customHeight="1" x14ac:dyDescent="0.25">
      <c r="A1115"/>
    </row>
    <row r="1116" spans="1:1" ht="14.1" customHeight="1" x14ac:dyDescent="0.25">
      <c r="A1116"/>
    </row>
    <row r="1117" spans="1:1" ht="14.1" customHeight="1" x14ac:dyDescent="0.25">
      <c r="A1117"/>
    </row>
    <row r="1118" spans="1:1" ht="14.1" customHeight="1" x14ac:dyDescent="0.25">
      <c r="A1118"/>
    </row>
    <row r="1119" spans="1:1" ht="14.1" customHeight="1" x14ac:dyDescent="0.25">
      <c r="A1119"/>
    </row>
    <row r="1120" spans="1:1" ht="14.1" customHeight="1" x14ac:dyDescent="0.25">
      <c r="A1120"/>
    </row>
    <row r="1121" spans="1:1" ht="14.1" customHeight="1" x14ac:dyDescent="0.25">
      <c r="A1121"/>
    </row>
    <row r="1122" spans="1:1" ht="14.1" customHeight="1" x14ac:dyDescent="0.25">
      <c r="A1122"/>
    </row>
    <row r="1123" spans="1:1" ht="14.1" customHeight="1" x14ac:dyDescent="0.25">
      <c r="A1123"/>
    </row>
    <row r="1124" spans="1:1" ht="14.1" customHeight="1" x14ac:dyDescent="0.25">
      <c r="A1124"/>
    </row>
    <row r="1125" spans="1:1" ht="14.1" customHeight="1" x14ac:dyDescent="0.25">
      <c r="A1125"/>
    </row>
    <row r="1126" spans="1:1" ht="14.1" customHeight="1" x14ac:dyDescent="0.25">
      <c r="A1126"/>
    </row>
    <row r="1127" spans="1:1" ht="14.1" customHeight="1" x14ac:dyDescent="0.25">
      <c r="A1127"/>
    </row>
    <row r="1128" spans="1:1" ht="14.1" customHeight="1" x14ac:dyDescent="0.25">
      <c r="A1128"/>
    </row>
    <row r="1129" spans="1:1" ht="14.1" customHeight="1" x14ac:dyDescent="0.25">
      <c r="A1129"/>
    </row>
    <row r="1130" spans="1:1" ht="14.1" customHeight="1" x14ac:dyDescent="0.25">
      <c r="A1130"/>
    </row>
    <row r="1131" spans="1:1" ht="14.1" customHeight="1" x14ac:dyDescent="0.25">
      <c r="A1131"/>
    </row>
    <row r="1132" spans="1:1" ht="14.1" customHeight="1" x14ac:dyDescent="0.25">
      <c r="A1132"/>
    </row>
    <row r="1133" spans="1:1" ht="14.1" customHeight="1" x14ac:dyDescent="0.25">
      <c r="A1133"/>
    </row>
    <row r="1134" spans="1:1" ht="14.1" customHeight="1" x14ac:dyDescent="0.25">
      <c r="A1134"/>
    </row>
    <row r="1135" spans="1:1" ht="14.1" customHeight="1" x14ac:dyDescent="0.25">
      <c r="A1135"/>
    </row>
    <row r="1136" spans="1:1" ht="14.1" customHeight="1" x14ac:dyDescent="0.25">
      <c r="A1136"/>
    </row>
    <row r="1137" spans="1:1" ht="14.1" customHeight="1" x14ac:dyDescent="0.25">
      <c r="A1137"/>
    </row>
    <row r="1138" spans="1:1" ht="14.1" customHeight="1" x14ac:dyDescent="0.25">
      <c r="A1138"/>
    </row>
    <row r="1139" spans="1:1" ht="14.1" customHeight="1" x14ac:dyDescent="0.25">
      <c r="A1139"/>
    </row>
    <row r="1140" spans="1:1" ht="14.1" customHeight="1" x14ac:dyDescent="0.25">
      <c r="A1140"/>
    </row>
    <row r="1141" spans="1:1" ht="14.1" customHeight="1" x14ac:dyDescent="0.25">
      <c r="A1141"/>
    </row>
    <row r="1142" spans="1:1" ht="14.1" customHeight="1" x14ac:dyDescent="0.25">
      <c r="A1142"/>
    </row>
    <row r="1143" spans="1:1" ht="14.1" customHeight="1" x14ac:dyDescent="0.25">
      <c r="A1143"/>
    </row>
    <row r="1144" spans="1:1" ht="14.1" customHeight="1" x14ac:dyDescent="0.25">
      <c r="A1144"/>
    </row>
    <row r="1145" spans="1:1" ht="14.1" customHeight="1" x14ac:dyDescent="0.25">
      <c r="A1145"/>
    </row>
    <row r="1146" spans="1:1" ht="14.1" customHeight="1" x14ac:dyDescent="0.25">
      <c r="A1146"/>
    </row>
    <row r="1147" spans="1:1" ht="14.1" customHeight="1" x14ac:dyDescent="0.25">
      <c r="A1147"/>
    </row>
    <row r="1148" spans="1:1" ht="14.1" customHeight="1" x14ac:dyDescent="0.25">
      <c r="A1148"/>
    </row>
    <row r="1149" spans="1:1" ht="14.1" customHeight="1" x14ac:dyDescent="0.25">
      <c r="A1149"/>
    </row>
    <row r="1150" spans="1:1" ht="14.1" customHeight="1" x14ac:dyDescent="0.25">
      <c r="A1150"/>
    </row>
    <row r="1151" spans="1:1" ht="14.1" customHeight="1" x14ac:dyDescent="0.25">
      <c r="A1151"/>
    </row>
    <row r="1152" spans="1:1" ht="14.1" customHeight="1" x14ac:dyDescent="0.25">
      <c r="A1152"/>
    </row>
    <row r="1153" spans="1:1" ht="14.1" customHeight="1" x14ac:dyDescent="0.25">
      <c r="A1153"/>
    </row>
    <row r="1154" spans="1:1" ht="14.1" customHeight="1" x14ac:dyDescent="0.25">
      <c r="A1154"/>
    </row>
    <row r="1155" spans="1:1" ht="14.1" customHeight="1" x14ac:dyDescent="0.25">
      <c r="A1155"/>
    </row>
    <row r="1156" spans="1:1" ht="14.1" customHeight="1" x14ac:dyDescent="0.25">
      <c r="A1156"/>
    </row>
    <row r="1157" spans="1:1" ht="14.1" customHeight="1" x14ac:dyDescent="0.25">
      <c r="A1157"/>
    </row>
    <row r="1158" spans="1:1" ht="14.1" customHeight="1" x14ac:dyDescent="0.25">
      <c r="A1158"/>
    </row>
    <row r="1159" spans="1:1" ht="14.1" customHeight="1" x14ac:dyDescent="0.25">
      <c r="A1159"/>
    </row>
    <row r="1160" spans="1:1" ht="14.1" customHeight="1" x14ac:dyDescent="0.25">
      <c r="A1160"/>
    </row>
    <row r="1161" spans="1:1" ht="14.1" customHeight="1" x14ac:dyDescent="0.25">
      <c r="A1161"/>
    </row>
    <row r="1162" spans="1:1" ht="14.1" customHeight="1" x14ac:dyDescent="0.25">
      <c r="A1162"/>
    </row>
    <row r="1163" spans="1:1" ht="14.1" customHeight="1" x14ac:dyDescent="0.25">
      <c r="A1163"/>
    </row>
    <row r="1164" spans="1:1" ht="14.1" customHeight="1" x14ac:dyDescent="0.25">
      <c r="A1164"/>
    </row>
    <row r="1165" spans="1:1" ht="14.1" customHeight="1" x14ac:dyDescent="0.25">
      <c r="A1165"/>
    </row>
    <row r="1166" spans="1:1" ht="14.1" customHeight="1" x14ac:dyDescent="0.25">
      <c r="A1166"/>
    </row>
    <row r="1167" spans="1:1" ht="14.1" customHeight="1" x14ac:dyDescent="0.25">
      <c r="A1167"/>
    </row>
    <row r="1168" spans="1:1" ht="14.1" customHeight="1" x14ac:dyDescent="0.25">
      <c r="A1168"/>
    </row>
    <row r="1169" spans="1:1" ht="14.1" customHeight="1" x14ac:dyDescent="0.25">
      <c r="A1169"/>
    </row>
    <row r="1170" spans="1:1" ht="14.1" customHeight="1" x14ac:dyDescent="0.25">
      <c r="A1170"/>
    </row>
    <row r="1171" spans="1:1" ht="14.1" customHeight="1" x14ac:dyDescent="0.25">
      <c r="A1171"/>
    </row>
    <row r="1172" spans="1:1" ht="14.1" customHeight="1" x14ac:dyDescent="0.25">
      <c r="A1172"/>
    </row>
    <row r="1173" spans="1:1" ht="14.1" customHeight="1" x14ac:dyDescent="0.25">
      <c r="A1173"/>
    </row>
    <row r="1174" spans="1:1" ht="14.1" customHeight="1" x14ac:dyDescent="0.25">
      <c r="A1174"/>
    </row>
    <row r="1175" spans="1:1" ht="14.1" customHeight="1" x14ac:dyDescent="0.25">
      <c r="A1175"/>
    </row>
    <row r="1176" spans="1:1" ht="14.1" customHeight="1" x14ac:dyDescent="0.25">
      <c r="A1176"/>
    </row>
    <row r="1177" spans="1:1" ht="14.1" customHeight="1" x14ac:dyDescent="0.25">
      <c r="A1177"/>
    </row>
    <row r="1178" spans="1:1" ht="14.1" customHeight="1" x14ac:dyDescent="0.25">
      <c r="A1178"/>
    </row>
    <row r="1179" spans="1:1" ht="14.1" customHeight="1" x14ac:dyDescent="0.25">
      <c r="A1179"/>
    </row>
    <row r="1180" spans="1:1" ht="14.1" customHeight="1" x14ac:dyDescent="0.25">
      <c r="A1180"/>
    </row>
    <row r="1181" spans="1:1" ht="14.1" customHeight="1" x14ac:dyDescent="0.25">
      <c r="A1181"/>
    </row>
    <row r="1182" spans="1:1" ht="14.1" customHeight="1" x14ac:dyDescent="0.25">
      <c r="A1182"/>
    </row>
    <row r="1183" spans="1:1" ht="14.1" customHeight="1" x14ac:dyDescent="0.25">
      <c r="A1183"/>
    </row>
    <row r="1184" spans="1:1" ht="14.1" customHeight="1" x14ac:dyDescent="0.25">
      <c r="A1184"/>
    </row>
    <row r="1185" spans="1:1" ht="14.1" customHeight="1" x14ac:dyDescent="0.25">
      <c r="A1185"/>
    </row>
    <row r="1186" spans="1:1" ht="14.1" customHeight="1" x14ac:dyDescent="0.25">
      <c r="A1186"/>
    </row>
    <row r="1187" spans="1:1" ht="14.1" customHeight="1" x14ac:dyDescent="0.25">
      <c r="A1187"/>
    </row>
    <row r="1188" spans="1:1" ht="14.1" customHeight="1" x14ac:dyDescent="0.25">
      <c r="A1188"/>
    </row>
    <row r="1189" spans="1:1" ht="14.1" customHeight="1" x14ac:dyDescent="0.25">
      <c r="A1189"/>
    </row>
    <row r="1190" spans="1:1" ht="14.1" customHeight="1" x14ac:dyDescent="0.25">
      <c r="A1190"/>
    </row>
    <row r="1191" spans="1:1" ht="14.1" customHeight="1" x14ac:dyDescent="0.25">
      <c r="A1191"/>
    </row>
    <row r="1192" spans="1:1" ht="14.1" customHeight="1" x14ac:dyDescent="0.25">
      <c r="A1192"/>
    </row>
    <row r="1193" spans="1:1" ht="14.1" customHeight="1" x14ac:dyDescent="0.25">
      <c r="A1193"/>
    </row>
    <row r="1194" spans="1:1" ht="14.1" customHeight="1" x14ac:dyDescent="0.25">
      <c r="A1194"/>
    </row>
    <row r="1195" spans="1:1" ht="14.1" customHeight="1" x14ac:dyDescent="0.25">
      <c r="A1195"/>
    </row>
    <row r="1196" spans="1:1" ht="14.1" customHeight="1" x14ac:dyDescent="0.25">
      <c r="A1196"/>
    </row>
    <row r="1197" spans="1:1" ht="14.1" customHeight="1" x14ac:dyDescent="0.25">
      <c r="A1197"/>
    </row>
    <row r="1198" spans="1:1" ht="14.1" customHeight="1" x14ac:dyDescent="0.25">
      <c r="A1198"/>
    </row>
    <row r="1199" spans="1:1" ht="14.1" customHeight="1" x14ac:dyDescent="0.25">
      <c r="A1199"/>
    </row>
    <row r="1200" spans="1:1" ht="14.1" customHeight="1" x14ac:dyDescent="0.25">
      <c r="A1200"/>
    </row>
    <row r="1201" spans="1:1" ht="14.1" customHeight="1" x14ac:dyDescent="0.25">
      <c r="A1201"/>
    </row>
    <row r="1202" spans="1:1" ht="14.1" customHeight="1" x14ac:dyDescent="0.25">
      <c r="A1202"/>
    </row>
    <row r="1203" spans="1:1" ht="14.1" customHeight="1" x14ac:dyDescent="0.25">
      <c r="A1203"/>
    </row>
    <row r="1204" spans="1:1" ht="14.1" customHeight="1" x14ac:dyDescent="0.25">
      <c r="A1204"/>
    </row>
    <row r="1205" spans="1:1" ht="14.1" customHeight="1" x14ac:dyDescent="0.25">
      <c r="A1205"/>
    </row>
    <row r="1206" spans="1:1" ht="14.1" customHeight="1" x14ac:dyDescent="0.25">
      <c r="A1206"/>
    </row>
    <row r="1207" spans="1:1" ht="14.1" customHeight="1" x14ac:dyDescent="0.25">
      <c r="A1207"/>
    </row>
    <row r="1208" spans="1:1" ht="14.1" customHeight="1" x14ac:dyDescent="0.25">
      <c r="A1208"/>
    </row>
    <row r="1209" spans="1:1" ht="14.1" customHeight="1" x14ac:dyDescent="0.25">
      <c r="A1209"/>
    </row>
    <row r="1210" spans="1:1" ht="14.1" customHeight="1" x14ac:dyDescent="0.25">
      <c r="A1210"/>
    </row>
    <row r="1211" spans="1:1" ht="14.1" customHeight="1" x14ac:dyDescent="0.25">
      <c r="A1211"/>
    </row>
    <row r="1212" spans="1:1" ht="14.1" customHeight="1" x14ac:dyDescent="0.25">
      <c r="A1212"/>
    </row>
    <row r="1213" spans="1:1" ht="14.1" customHeight="1" x14ac:dyDescent="0.25">
      <c r="A1213"/>
    </row>
    <row r="1214" spans="1:1" ht="14.1" customHeight="1" x14ac:dyDescent="0.25">
      <c r="A1214"/>
    </row>
    <row r="1215" spans="1:1" ht="14.1" customHeight="1" x14ac:dyDescent="0.25">
      <c r="A1215"/>
    </row>
    <row r="1216" spans="1:1" ht="14.1" customHeight="1" x14ac:dyDescent="0.25">
      <c r="A1216"/>
    </row>
    <row r="1217" spans="1:1" ht="14.1" customHeight="1" x14ac:dyDescent="0.25">
      <c r="A1217"/>
    </row>
    <row r="1218" spans="1:1" ht="14.1" customHeight="1" x14ac:dyDescent="0.25">
      <c r="A1218"/>
    </row>
    <row r="1219" spans="1:1" ht="14.1" customHeight="1" x14ac:dyDescent="0.25">
      <c r="A1219"/>
    </row>
    <row r="1220" spans="1:1" ht="14.1" customHeight="1" x14ac:dyDescent="0.25">
      <c r="A1220"/>
    </row>
    <row r="1221" spans="1:1" ht="14.1" customHeight="1" x14ac:dyDescent="0.25">
      <c r="A1221"/>
    </row>
    <row r="1222" spans="1:1" ht="14.1" customHeight="1" x14ac:dyDescent="0.25">
      <c r="A1222"/>
    </row>
    <row r="1223" spans="1:1" ht="14.1" customHeight="1" x14ac:dyDescent="0.25">
      <c r="A1223"/>
    </row>
    <row r="1224" spans="1:1" ht="14.1" customHeight="1" x14ac:dyDescent="0.25">
      <c r="A1224"/>
    </row>
    <row r="1225" spans="1:1" ht="14.1" customHeight="1" x14ac:dyDescent="0.25">
      <c r="A1225"/>
    </row>
    <row r="1226" spans="1:1" ht="14.1" customHeight="1" x14ac:dyDescent="0.25">
      <c r="A1226"/>
    </row>
    <row r="1227" spans="1:1" ht="14.1" customHeight="1" x14ac:dyDescent="0.25">
      <c r="A1227"/>
    </row>
    <row r="1228" spans="1:1" ht="14.1" customHeight="1" x14ac:dyDescent="0.25">
      <c r="A1228"/>
    </row>
    <row r="1229" spans="1:1" ht="14.1" customHeight="1" x14ac:dyDescent="0.25">
      <c r="A1229"/>
    </row>
    <row r="1230" spans="1:1" ht="14.1" customHeight="1" x14ac:dyDescent="0.25">
      <c r="A1230"/>
    </row>
    <row r="1231" spans="1:1" ht="14.1" customHeight="1" x14ac:dyDescent="0.25">
      <c r="A1231"/>
    </row>
    <row r="1232" spans="1:1" ht="14.1" customHeight="1" x14ac:dyDescent="0.25">
      <c r="A1232"/>
    </row>
    <row r="1233" spans="1:1" ht="14.1" customHeight="1" x14ac:dyDescent="0.25">
      <c r="A1233"/>
    </row>
    <row r="1234" spans="1:1" ht="14.1" customHeight="1" x14ac:dyDescent="0.25">
      <c r="A1234"/>
    </row>
    <row r="1235" spans="1:1" ht="14.1" customHeight="1" x14ac:dyDescent="0.25">
      <c r="A1235"/>
    </row>
    <row r="1236" spans="1:1" ht="14.1" customHeight="1" x14ac:dyDescent="0.25">
      <c r="A1236"/>
    </row>
    <row r="1237" spans="1:1" ht="14.1" customHeight="1" x14ac:dyDescent="0.25">
      <c r="A1237"/>
    </row>
    <row r="1238" spans="1:1" ht="14.1" customHeight="1" x14ac:dyDescent="0.25">
      <c r="A1238"/>
    </row>
    <row r="1239" spans="1:1" ht="14.1" customHeight="1" x14ac:dyDescent="0.25">
      <c r="A1239"/>
    </row>
    <row r="1240" spans="1:1" ht="14.1" customHeight="1" x14ac:dyDescent="0.25">
      <c r="A1240"/>
    </row>
    <row r="1241" spans="1:1" ht="14.1" customHeight="1" x14ac:dyDescent="0.25">
      <c r="A1241"/>
    </row>
    <row r="1242" spans="1:1" ht="14.1" customHeight="1" x14ac:dyDescent="0.25">
      <c r="A1242"/>
    </row>
    <row r="1243" spans="1:1" ht="14.1" customHeight="1" x14ac:dyDescent="0.25">
      <c r="A1243"/>
    </row>
    <row r="1244" spans="1:1" ht="14.1" customHeight="1" x14ac:dyDescent="0.25">
      <c r="A1244"/>
    </row>
    <row r="1245" spans="1:1" ht="14.1" customHeight="1" x14ac:dyDescent="0.25">
      <c r="A1245"/>
    </row>
    <row r="1246" spans="1:1" ht="14.1" customHeight="1" x14ac:dyDescent="0.25">
      <c r="A1246"/>
    </row>
    <row r="1247" spans="1:1" ht="14.1" customHeight="1" x14ac:dyDescent="0.25">
      <c r="A1247"/>
    </row>
    <row r="1248" spans="1:1" ht="14.1" customHeight="1" x14ac:dyDescent="0.25">
      <c r="A1248"/>
    </row>
    <row r="1249" spans="1:1" ht="14.1" customHeight="1" x14ac:dyDescent="0.25">
      <c r="A1249"/>
    </row>
    <row r="1250" spans="1:1" ht="14.1" customHeight="1" x14ac:dyDescent="0.25">
      <c r="A1250"/>
    </row>
    <row r="1251" spans="1:1" ht="14.1" customHeight="1" x14ac:dyDescent="0.25">
      <c r="A1251"/>
    </row>
    <row r="1252" spans="1:1" ht="14.1" customHeight="1" x14ac:dyDescent="0.25">
      <c r="A1252"/>
    </row>
    <row r="1253" spans="1:1" ht="14.1" customHeight="1" x14ac:dyDescent="0.25">
      <c r="A1253"/>
    </row>
    <row r="1254" spans="1:1" ht="14.1" customHeight="1" x14ac:dyDescent="0.25">
      <c r="A1254"/>
    </row>
    <row r="1255" spans="1:1" ht="14.1" customHeight="1" x14ac:dyDescent="0.25">
      <c r="A1255"/>
    </row>
    <row r="1256" spans="1:1" ht="14.1" customHeight="1" x14ac:dyDescent="0.25">
      <c r="A1256"/>
    </row>
    <row r="1257" spans="1:1" ht="14.1" customHeight="1" x14ac:dyDescent="0.25">
      <c r="A1257"/>
    </row>
    <row r="1258" spans="1:1" ht="14.1" customHeight="1" x14ac:dyDescent="0.25">
      <c r="A1258"/>
    </row>
    <row r="1259" spans="1:1" ht="14.1" customHeight="1" x14ac:dyDescent="0.25">
      <c r="A1259"/>
    </row>
    <row r="1260" spans="1:1" ht="14.1" customHeight="1" x14ac:dyDescent="0.25">
      <c r="A1260"/>
    </row>
    <row r="1261" spans="1:1" ht="14.1" customHeight="1" x14ac:dyDescent="0.25">
      <c r="A1261"/>
    </row>
    <row r="1262" spans="1:1" ht="14.1" customHeight="1" x14ac:dyDescent="0.25">
      <c r="A1262"/>
    </row>
    <row r="1263" spans="1:1" ht="14.1" customHeight="1" x14ac:dyDescent="0.25">
      <c r="A1263"/>
    </row>
    <row r="1264" spans="1:1" ht="14.1" customHeight="1" x14ac:dyDescent="0.25">
      <c r="A1264"/>
    </row>
    <row r="1265" spans="1:1" ht="14.1" customHeight="1" x14ac:dyDescent="0.25">
      <c r="A1265"/>
    </row>
    <row r="1266" spans="1:1" ht="14.1" customHeight="1" x14ac:dyDescent="0.25">
      <c r="A1266"/>
    </row>
    <row r="1267" spans="1:1" ht="14.1" customHeight="1" x14ac:dyDescent="0.25">
      <c r="A1267"/>
    </row>
    <row r="1268" spans="1:1" ht="14.1" customHeight="1" x14ac:dyDescent="0.25">
      <c r="A1268"/>
    </row>
    <row r="1269" spans="1:1" ht="14.1" customHeight="1" x14ac:dyDescent="0.25">
      <c r="A1269"/>
    </row>
    <row r="1270" spans="1:1" ht="14.1" customHeight="1" x14ac:dyDescent="0.25">
      <c r="A1270"/>
    </row>
    <row r="1271" spans="1:1" ht="14.1" customHeight="1" x14ac:dyDescent="0.25">
      <c r="A1271"/>
    </row>
    <row r="1272" spans="1:1" ht="14.1" customHeight="1" x14ac:dyDescent="0.25">
      <c r="A1272"/>
    </row>
    <row r="1273" spans="1:1" ht="14.1" customHeight="1" x14ac:dyDescent="0.25">
      <c r="A1273"/>
    </row>
    <row r="1274" spans="1:1" ht="14.1" customHeight="1" x14ac:dyDescent="0.25">
      <c r="A1274"/>
    </row>
    <row r="1275" spans="1:1" ht="14.1" customHeight="1" x14ac:dyDescent="0.25">
      <c r="A1275"/>
    </row>
    <row r="1276" spans="1:1" ht="14.1" customHeight="1" x14ac:dyDescent="0.25">
      <c r="A1276"/>
    </row>
    <row r="1277" spans="1:1" ht="14.1" customHeight="1" x14ac:dyDescent="0.25">
      <c r="A1277"/>
    </row>
    <row r="1278" spans="1:1" ht="14.1" customHeight="1" x14ac:dyDescent="0.25">
      <c r="A1278"/>
    </row>
    <row r="1279" spans="1:1" ht="14.1" customHeight="1" x14ac:dyDescent="0.25">
      <c r="A1279"/>
    </row>
    <row r="1280" spans="1:1" ht="14.1" customHeight="1" x14ac:dyDescent="0.25">
      <c r="A1280"/>
    </row>
    <row r="1281" spans="1:1" ht="14.1" customHeight="1" x14ac:dyDescent="0.25">
      <c r="A1281"/>
    </row>
    <row r="1282" spans="1:1" ht="14.1" customHeight="1" x14ac:dyDescent="0.25">
      <c r="A1282"/>
    </row>
    <row r="1283" spans="1:1" ht="14.1" customHeight="1" x14ac:dyDescent="0.25">
      <c r="A1283"/>
    </row>
    <row r="1284" spans="1:1" ht="14.1" customHeight="1" x14ac:dyDescent="0.25">
      <c r="A1284"/>
    </row>
    <row r="1285" spans="1:1" ht="14.1" customHeight="1" x14ac:dyDescent="0.25">
      <c r="A1285"/>
    </row>
    <row r="1286" spans="1:1" ht="14.1" customHeight="1" x14ac:dyDescent="0.25">
      <c r="A1286"/>
    </row>
    <row r="1287" spans="1:1" ht="14.1" customHeight="1" x14ac:dyDescent="0.25">
      <c r="A1287"/>
    </row>
    <row r="1288" spans="1:1" ht="14.1" customHeight="1" x14ac:dyDescent="0.25">
      <c r="A1288"/>
    </row>
    <row r="1289" spans="1:1" ht="14.1" customHeight="1" x14ac:dyDescent="0.25">
      <c r="A1289"/>
    </row>
    <row r="1290" spans="1:1" ht="14.1" customHeight="1" x14ac:dyDescent="0.25">
      <c r="A1290"/>
    </row>
    <row r="1291" spans="1:1" ht="14.1" customHeight="1" x14ac:dyDescent="0.25">
      <c r="A1291"/>
    </row>
    <row r="1292" spans="1:1" ht="14.1" customHeight="1" x14ac:dyDescent="0.25">
      <c r="A1292"/>
    </row>
    <row r="1293" spans="1:1" ht="14.1" customHeight="1" x14ac:dyDescent="0.25">
      <c r="A1293"/>
    </row>
    <row r="1294" spans="1:1" ht="14.1" customHeight="1" x14ac:dyDescent="0.25">
      <c r="A1294"/>
    </row>
    <row r="1295" spans="1:1" ht="14.1" customHeight="1" x14ac:dyDescent="0.25">
      <c r="A1295"/>
    </row>
    <row r="1296" spans="1:1" ht="14.1" customHeight="1" x14ac:dyDescent="0.25">
      <c r="A1296"/>
    </row>
    <row r="1297" spans="1:1" ht="14.1" customHeight="1" x14ac:dyDescent="0.25">
      <c r="A1297"/>
    </row>
    <row r="1298" spans="1:1" ht="14.1" customHeight="1" x14ac:dyDescent="0.25">
      <c r="A1298"/>
    </row>
    <row r="1299" spans="1:1" ht="14.1" customHeight="1" x14ac:dyDescent="0.25">
      <c r="A1299"/>
    </row>
    <row r="1300" spans="1:1" ht="14.1" customHeight="1" x14ac:dyDescent="0.25">
      <c r="A1300"/>
    </row>
    <row r="1301" spans="1:1" ht="14.1" customHeight="1" x14ac:dyDescent="0.25">
      <c r="A1301"/>
    </row>
    <row r="1302" spans="1:1" ht="14.1" customHeight="1" x14ac:dyDescent="0.25">
      <c r="A1302"/>
    </row>
    <row r="1303" spans="1:1" ht="14.1" customHeight="1" x14ac:dyDescent="0.25">
      <c r="A1303"/>
    </row>
    <row r="1304" spans="1:1" ht="14.1" customHeight="1" x14ac:dyDescent="0.25">
      <c r="A1304"/>
    </row>
    <row r="1305" spans="1:1" ht="14.1" customHeight="1" x14ac:dyDescent="0.25">
      <c r="A1305"/>
    </row>
    <row r="1306" spans="1:1" ht="14.1" customHeight="1" x14ac:dyDescent="0.25">
      <c r="A1306"/>
    </row>
    <row r="1307" spans="1:1" ht="14.1" customHeight="1" x14ac:dyDescent="0.25">
      <c r="A1307"/>
    </row>
    <row r="1308" spans="1:1" ht="14.1" customHeight="1" x14ac:dyDescent="0.25">
      <c r="A1308"/>
    </row>
    <row r="1309" spans="1:1" ht="14.1" customHeight="1" x14ac:dyDescent="0.25">
      <c r="A1309"/>
    </row>
    <row r="1310" spans="1:1" ht="14.1" customHeight="1" x14ac:dyDescent="0.25">
      <c r="A1310"/>
    </row>
    <row r="1311" spans="1:1" ht="14.1" customHeight="1" x14ac:dyDescent="0.25">
      <c r="A1311"/>
    </row>
    <row r="1312" spans="1:1" ht="14.1" customHeight="1" x14ac:dyDescent="0.25">
      <c r="A1312"/>
    </row>
    <row r="1313" spans="1:1" ht="14.1" customHeight="1" x14ac:dyDescent="0.25">
      <c r="A1313"/>
    </row>
    <row r="1314" spans="1:1" ht="14.1" customHeight="1" x14ac:dyDescent="0.25">
      <c r="A1314"/>
    </row>
    <row r="1315" spans="1:1" ht="14.1" customHeight="1" x14ac:dyDescent="0.25">
      <c r="A1315"/>
    </row>
    <row r="1316" spans="1:1" ht="14.1" customHeight="1" x14ac:dyDescent="0.25">
      <c r="A1316"/>
    </row>
    <row r="1317" spans="1:1" ht="14.1" customHeight="1" x14ac:dyDescent="0.25">
      <c r="A1317"/>
    </row>
    <row r="1318" spans="1:1" ht="14.1" customHeight="1" x14ac:dyDescent="0.25">
      <c r="A1318"/>
    </row>
    <row r="1319" spans="1:1" ht="14.1" customHeight="1" x14ac:dyDescent="0.25">
      <c r="A1319"/>
    </row>
    <row r="1320" spans="1:1" ht="14.1" customHeight="1" x14ac:dyDescent="0.25">
      <c r="A1320"/>
    </row>
    <row r="1321" spans="1:1" ht="14.1" customHeight="1" x14ac:dyDescent="0.25">
      <c r="A1321"/>
    </row>
    <row r="1322" spans="1:1" ht="14.1" customHeight="1" x14ac:dyDescent="0.25">
      <c r="A1322"/>
    </row>
    <row r="1323" spans="1:1" ht="14.1" customHeight="1" x14ac:dyDescent="0.25">
      <c r="A1323"/>
    </row>
    <row r="1324" spans="1:1" ht="14.1" customHeight="1" x14ac:dyDescent="0.25">
      <c r="A1324"/>
    </row>
    <row r="1325" spans="1:1" ht="14.1" customHeight="1" x14ac:dyDescent="0.25">
      <c r="A1325"/>
    </row>
    <row r="1326" spans="1:1" ht="14.1" customHeight="1" x14ac:dyDescent="0.25">
      <c r="A1326"/>
    </row>
    <row r="1327" spans="1:1" ht="14.1" customHeight="1" x14ac:dyDescent="0.25">
      <c r="A1327"/>
    </row>
    <row r="1328" spans="1:1" ht="14.1" customHeight="1" x14ac:dyDescent="0.25">
      <c r="A1328"/>
    </row>
    <row r="1329" spans="1:1" ht="14.1" customHeight="1" x14ac:dyDescent="0.25">
      <c r="A1329"/>
    </row>
    <row r="1330" spans="1:1" ht="14.1" customHeight="1" x14ac:dyDescent="0.25">
      <c r="A1330"/>
    </row>
    <row r="1331" spans="1:1" ht="14.1" customHeight="1" x14ac:dyDescent="0.25">
      <c r="A1331"/>
    </row>
    <row r="1332" spans="1:1" ht="14.1" customHeight="1" x14ac:dyDescent="0.25">
      <c r="A1332"/>
    </row>
    <row r="1333" spans="1:1" ht="14.1" customHeight="1" x14ac:dyDescent="0.25">
      <c r="A1333"/>
    </row>
    <row r="1334" spans="1:1" ht="14.1" customHeight="1" x14ac:dyDescent="0.25">
      <c r="A1334"/>
    </row>
    <row r="1335" spans="1:1" ht="14.1" customHeight="1" x14ac:dyDescent="0.25">
      <c r="A1335"/>
    </row>
    <row r="1336" spans="1:1" ht="14.1" customHeight="1" x14ac:dyDescent="0.25">
      <c r="A1336"/>
    </row>
    <row r="1337" spans="1:1" ht="14.1" customHeight="1" x14ac:dyDescent="0.25">
      <c r="A1337"/>
    </row>
    <row r="1338" spans="1:1" ht="14.1" customHeight="1" x14ac:dyDescent="0.25">
      <c r="A1338"/>
    </row>
    <row r="1339" spans="1:1" ht="14.1" customHeight="1" x14ac:dyDescent="0.25">
      <c r="A1339"/>
    </row>
    <row r="1340" spans="1:1" ht="14.1" customHeight="1" x14ac:dyDescent="0.25">
      <c r="A1340"/>
    </row>
    <row r="1341" spans="1:1" ht="14.1" customHeight="1" x14ac:dyDescent="0.25">
      <c r="A1341"/>
    </row>
    <row r="1342" spans="1:1" ht="14.1" customHeight="1" x14ac:dyDescent="0.25">
      <c r="A1342"/>
    </row>
    <row r="1343" spans="1:1" ht="14.1" customHeight="1" x14ac:dyDescent="0.25">
      <c r="A1343"/>
    </row>
    <row r="1344" spans="1:1" ht="14.1" customHeight="1" x14ac:dyDescent="0.25">
      <c r="A1344"/>
    </row>
    <row r="1345" spans="1:1" ht="14.1" customHeight="1" x14ac:dyDescent="0.25">
      <c r="A1345"/>
    </row>
    <row r="1346" spans="1:1" ht="14.1" customHeight="1" x14ac:dyDescent="0.25">
      <c r="A1346"/>
    </row>
    <row r="1347" spans="1:1" ht="14.1" customHeight="1" x14ac:dyDescent="0.25">
      <c r="A1347"/>
    </row>
    <row r="1348" spans="1:1" ht="14.1" customHeight="1" x14ac:dyDescent="0.25">
      <c r="A1348"/>
    </row>
    <row r="1349" spans="1:1" ht="14.1" customHeight="1" x14ac:dyDescent="0.25">
      <c r="A1349"/>
    </row>
    <row r="1350" spans="1:1" ht="14.1" customHeight="1" x14ac:dyDescent="0.25">
      <c r="A1350"/>
    </row>
    <row r="1351" spans="1:1" ht="14.1" customHeight="1" x14ac:dyDescent="0.25">
      <c r="A1351"/>
    </row>
    <row r="1352" spans="1:1" ht="14.1" customHeight="1" x14ac:dyDescent="0.25">
      <c r="A1352"/>
    </row>
    <row r="1353" spans="1:1" ht="14.1" customHeight="1" x14ac:dyDescent="0.25">
      <c r="A1353"/>
    </row>
    <row r="1354" spans="1:1" ht="14.1" customHeight="1" x14ac:dyDescent="0.25">
      <c r="A1354"/>
    </row>
    <row r="1355" spans="1:1" ht="14.1" customHeight="1" x14ac:dyDescent="0.25">
      <c r="A1355"/>
    </row>
    <row r="1356" spans="1:1" ht="14.1" customHeight="1" x14ac:dyDescent="0.25">
      <c r="A1356"/>
    </row>
    <row r="1357" spans="1:1" ht="14.1" customHeight="1" x14ac:dyDescent="0.25">
      <c r="A1357"/>
    </row>
    <row r="1358" spans="1:1" ht="14.1" customHeight="1" x14ac:dyDescent="0.25">
      <c r="A1358"/>
    </row>
    <row r="1359" spans="1:1" ht="14.1" customHeight="1" x14ac:dyDescent="0.25">
      <c r="A1359"/>
    </row>
    <row r="1360" spans="1:1" ht="14.1" customHeight="1" x14ac:dyDescent="0.25">
      <c r="A1360"/>
    </row>
    <row r="1361" spans="1:1" ht="14.1" customHeight="1" x14ac:dyDescent="0.25">
      <c r="A1361"/>
    </row>
    <row r="1362" spans="1:1" ht="14.1" customHeight="1" x14ac:dyDescent="0.25">
      <c r="A1362"/>
    </row>
    <row r="1363" spans="1:1" ht="14.1" customHeight="1" x14ac:dyDescent="0.25">
      <c r="A1363"/>
    </row>
    <row r="1364" spans="1:1" ht="14.1" customHeight="1" x14ac:dyDescent="0.25">
      <c r="A1364"/>
    </row>
    <row r="1365" spans="1:1" ht="14.1" customHeight="1" x14ac:dyDescent="0.25">
      <c r="A1365"/>
    </row>
    <row r="1366" spans="1:1" ht="14.1" customHeight="1" x14ac:dyDescent="0.25">
      <c r="A1366"/>
    </row>
    <row r="1367" spans="1:1" ht="14.1" customHeight="1" x14ac:dyDescent="0.25">
      <c r="A1367"/>
    </row>
    <row r="1368" spans="1:1" ht="14.1" customHeight="1" x14ac:dyDescent="0.25">
      <c r="A1368"/>
    </row>
    <row r="1369" spans="1:1" ht="14.1" customHeight="1" x14ac:dyDescent="0.25">
      <c r="A1369"/>
    </row>
    <row r="1370" spans="1:1" ht="14.1" customHeight="1" x14ac:dyDescent="0.25">
      <c r="A1370"/>
    </row>
    <row r="1371" spans="1:1" ht="14.1" customHeight="1" x14ac:dyDescent="0.25">
      <c r="A1371"/>
    </row>
    <row r="1372" spans="1:1" ht="14.1" customHeight="1" x14ac:dyDescent="0.25">
      <c r="A1372"/>
    </row>
    <row r="1373" spans="1:1" ht="14.1" customHeight="1" x14ac:dyDescent="0.25">
      <c r="A1373"/>
    </row>
    <row r="1374" spans="1:1" ht="14.1" customHeight="1" x14ac:dyDescent="0.25">
      <c r="A1374"/>
    </row>
    <row r="1375" spans="1:1" ht="14.1" customHeight="1" x14ac:dyDescent="0.25">
      <c r="A1375"/>
    </row>
    <row r="1376" spans="1:1" ht="14.1" customHeight="1" x14ac:dyDescent="0.25">
      <c r="A1376"/>
    </row>
    <row r="1377" spans="1:1" ht="14.1" customHeight="1" x14ac:dyDescent="0.25">
      <c r="A1377"/>
    </row>
    <row r="1378" spans="1:1" ht="14.1" customHeight="1" x14ac:dyDescent="0.25">
      <c r="A1378"/>
    </row>
    <row r="1379" spans="1:1" ht="14.1" customHeight="1" x14ac:dyDescent="0.25">
      <c r="A1379"/>
    </row>
    <row r="1380" spans="1:1" ht="14.1" customHeight="1" x14ac:dyDescent="0.25">
      <c r="A1380"/>
    </row>
    <row r="1381" spans="1:1" ht="14.1" customHeight="1" x14ac:dyDescent="0.25">
      <c r="A1381"/>
    </row>
    <row r="1382" spans="1:1" ht="14.1" customHeight="1" x14ac:dyDescent="0.25">
      <c r="A1382"/>
    </row>
    <row r="1383" spans="1:1" ht="14.1" customHeight="1" x14ac:dyDescent="0.25">
      <c r="A1383"/>
    </row>
    <row r="1384" spans="1:1" ht="14.1" customHeight="1" x14ac:dyDescent="0.25">
      <c r="A1384"/>
    </row>
    <row r="1385" spans="1:1" ht="14.1" customHeight="1" x14ac:dyDescent="0.25">
      <c r="A1385"/>
    </row>
    <row r="1386" spans="1:1" ht="14.1" customHeight="1" x14ac:dyDescent="0.25">
      <c r="A1386"/>
    </row>
    <row r="1387" spans="1:1" ht="14.1" customHeight="1" x14ac:dyDescent="0.25">
      <c r="A1387"/>
    </row>
    <row r="1388" spans="1:1" ht="14.1" customHeight="1" x14ac:dyDescent="0.25">
      <c r="A1388"/>
    </row>
    <row r="1389" spans="1:1" ht="14.1" customHeight="1" x14ac:dyDescent="0.25">
      <c r="A1389"/>
    </row>
    <row r="1390" spans="1:1" ht="14.1" customHeight="1" x14ac:dyDescent="0.25">
      <c r="A1390"/>
    </row>
    <row r="1391" spans="1:1" ht="14.1" customHeight="1" x14ac:dyDescent="0.25">
      <c r="A1391"/>
    </row>
    <row r="1392" spans="1:1" ht="14.1" customHeight="1" x14ac:dyDescent="0.25">
      <c r="A1392"/>
    </row>
    <row r="1393" spans="1:1" ht="14.1" customHeight="1" x14ac:dyDescent="0.25">
      <c r="A1393"/>
    </row>
    <row r="1394" spans="1:1" ht="14.1" customHeight="1" x14ac:dyDescent="0.25">
      <c r="A1394"/>
    </row>
    <row r="1395" spans="1:1" ht="14.1" customHeight="1" x14ac:dyDescent="0.25">
      <c r="A1395"/>
    </row>
    <row r="1396" spans="1:1" ht="14.1" customHeight="1" x14ac:dyDescent="0.25">
      <c r="A1396"/>
    </row>
    <row r="1397" spans="1:1" ht="14.1" customHeight="1" x14ac:dyDescent="0.25">
      <c r="A1397"/>
    </row>
    <row r="1398" spans="1:1" ht="14.1" customHeight="1" x14ac:dyDescent="0.25">
      <c r="A1398"/>
    </row>
    <row r="1399" spans="1:1" ht="14.1" customHeight="1" x14ac:dyDescent="0.25">
      <c r="A1399"/>
    </row>
    <row r="1400" spans="1:1" ht="14.1" customHeight="1" x14ac:dyDescent="0.25">
      <c r="A1400"/>
    </row>
    <row r="1401" spans="1:1" ht="14.1" customHeight="1" x14ac:dyDescent="0.25">
      <c r="A1401"/>
    </row>
    <row r="1402" spans="1:1" ht="14.1" customHeight="1" x14ac:dyDescent="0.25">
      <c r="A1402"/>
    </row>
    <row r="1403" spans="1:1" ht="14.1" customHeight="1" x14ac:dyDescent="0.25">
      <c r="A1403"/>
    </row>
    <row r="1404" spans="1:1" ht="14.1" customHeight="1" x14ac:dyDescent="0.25">
      <c r="A1404"/>
    </row>
    <row r="1405" spans="1:1" ht="14.1" customHeight="1" x14ac:dyDescent="0.25">
      <c r="A1405"/>
    </row>
    <row r="1406" spans="1:1" ht="14.1" customHeight="1" x14ac:dyDescent="0.25">
      <c r="A1406"/>
    </row>
    <row r="1407" spans="1:1" ht="14.1" customHeight="1" x14ac:dyDescent="0.25">
      <c r="A1407"/>
    </row>
    <row r="1408" spans="1:1" ht="14.1" customHeight="1" x14ac:dyDescent="0.25">
      <c r="A1408"/>
    </row>
    <row r="1409" spans="1:1" ht="14.1" customHeight="1" x14ac:dyDescent="0.25">
      <c r="A1409"/>
    </row>
    <row r="1410" spans="1:1" ht="14.1" customHeight="1" x14ac:dyDescent="0.25">
      <c r="A1410"/>
    </row>
    <row r="1411" spans="1:1" ht="14.1" customHeight="1" x14ac:dyDescent="0.25">
      <c r="A1411"/>
    </row>
    <row r="1412" spans="1:1" ht="14.1" customHeight="1" x14ac:dyDescent="0.25">
      <c r="A1412"/>
    </row>
    <row r="1413" spans="1:1" ht="14.1" customHeight="1" x14ac:dyDescent="0.25">
      <c r="A1413"/>
    </row>
    <row r="1414" spans="1:1" ht="14.1" customHeight="1" x14ac:dyDescent="0.25">
      <c r="A1414"/>
    </row>
    <row r="1415" spans="1:1" ht="14.1" customHeight="1" x14ac:dyDescent="0.25">
      <c r="A1415"/>
    </row>
    <row r="1416" spans="1:1" ht="14.1" customHeight="1" x14ac:dyDescent="0.25">
      <c r="A1416"/>
    </row>
    <row r="1417" spans="1:1" ht="14.1" customHeight="1" x14ac:dyDescent="0.25">
      <c r="A1417"/>
    </row>
    <row r="1418" spans="1:1" ht="14.1" customHeight="1" x14ac:dyDescent="0.25">
      <c r="A1418"/>
    </row>
    <row r="1419" spans="1:1" ht="14.1" customHeight="1" x14ac:dyDescent="0.25">
      <c r="A1419"/>
    </row>
    <row r="1420" spans="1:1" ht="14.1" customHeight="1" x14ac:dyDescent="0.25">
      <c r="A1420"/>
    </row>
    <row r="1421" spans="1:1" ht="14.1" customHeight="1" x14ac:dyDescent="0.25">
      <c r="A1421"/>
    </row>
    <row r="1422" spans="1:1" ht="14.1" customHeight="1" x14ac:dyDescent="0.25">
      <c r="A1422"/>
    </row>
    <row r="1423" spans="1:1" ht="14.1" customHeight="1" x14ac:dyDescent="0.25">
      <c r="A1423"/>
    </row>
    <row r="1424" spans="1:1" ht="14.1" customHeight="1" x14ac:dyDescent="0.25">
      <c r="A1424"/>
    </row>
    <row r="1425" spans="1:1" ht="14.1" customHeight="1" x14ac:dyDescent="0.25">
      <c r="A1425"/>
    </row>
    <row r="1426" spans="1:1" ht="14.1" customHeight="1" x14ac:dyDescent="0.25">
      <c r="A1426"/>
    </row>
    <row r="1427" spans="1:1" ht="14.1" customHeight="1" x14ac:dyDescent="0.25">
      <c r="A1427"/>
    </row>
    <row r="1428" spans="1:1" ht="14.1" customHeight="1" x14ac:dyDescent="0.25">
      <c r="A1428"/>
    </row>
    <row r="1429" spans="1:1" ht="14.1" customHeight="1" x14ac:dyDescent="0.25">
      <c r="A1429"/>
    </row>
    <row r="1430" spans="1:1" ht="14.1" customHeight="1" x14ac:dyDescent="0.25">
      <c r="A1430"/>
    </row>
    <row r="1431" spans="1:1" ht="14.1" customHeight="1" x14ac:dyDescent="0.25">
      <c r="A1431"/>
    </row>
    <row r="1432" spans="1:1" ht="14.1" customHeight="1" x14ac:dyDescent="0.25">
      <c r="A1432"/>
    </row>
    <row r="1433" spans="1:1" ht="14.1" customHeight="1" x14ac:dyDescent="0.25">
      <c r="A1433"/>
    </row>
    <row r="1434" spans="1:1" ht="14.1" customHeight="1" x14ac:dyDescent="0.25">
      <c r="A1434"/>
    </row>
    <row r="1435" spans="1:1" ht="14.1" customHeight="1" x14ac:dyDescent="0.25">
      <c r="A1435"/>
    </row>
    <row r="1436" spans="1:1" ht="14.1" customHeight="1" x14ac:dyDescent="0.25">
      <c r="A1436"/>
    </row>
    <row r="1437" spans="1:1" ht="14.1" customHeight="1" x14ac:dyDescent="0.25">
      <c r="A1437"/>
    </row>
    <row r="1438" spans="1:1" ht="14.1" customHeight="1" x14ac:dyDescent="0.25">
      <c r="A1438"/>
    </row>
    <row r="1439" spans="1:1" ht="14.1" customHeight="1" x14ac:dyDescent="0.25">
      <c r="A1439"/>
    </row>
    <row r="1440" spans="1:1" ht="14.1" customHeight="1" x14ac:dyDescent="0.25">
      <c r="A1440"/>
    </row>
    <row r="1441" spans="1:1" ht="14.1" customHeight="1" x14ac:dyDescent="0.25">
      <c r="A1441"/>
    </row>
    <row r="1442" spans="1:1" ht="14.1" customHeight="1" x14ac:dyDescent="0.25">
      <c r="A1442"/>
    </row>
    <row r="1443" spans="1:1" ht="14.1" customHeight="1" x14ac:dyDescent="0.25">
      <c r="A1443"/>
    </row>
    <row r="1444" spans="1:1" ht="14.1" customHeight="1" x14ac:dyDescent="0.25">
      <c r="A1444"/>
    </row>
    <row r="1445" spans="1:1" ht="14.1" customHeight="1" x14ac:dyDescent="0.25">
      <c r="A1445"/>
    </row>
    <row r="1446" spans="1:1" ht="14.1" customHeight="1" x14ac:dyDescent="0.25">
      <c r="A1446"/>
    </row>
    <row r="1447" spans="1:1" ht="14.1" customHeight="1" x14ac:dyDescent="0.25">
      <c r="A1447"/>
    </row>
    <row r="1448" spans="1:1" ht="14.1" customHeight="1" x14ac:dyDescent="0.25">
      <c r="A1448"/>
    </row>
    <row r="1449" spans="1:1" ht="14.1" customHeight="1" x14ac:dyDescent="0.25">
      <c r="A1449"/>
    </row>
    <row r="1450" spans="1:1" ht="14.1" customHeight="1" x14ac:dyDescent="0.25">
      <c r="A1450"/>
    </row>
    <row r="1451" spans="1:1" ht="14.1" customHeight="1" x14ac:dyDescent="0.25">
      <c r="A1451"/>
    </row>
    <row r="1452" spans="1:1" ht="14.1" customHeight="1" x14ac:dyDescent="0.25">
      <c r="A1452"/>
    </row>
    <row r="1453" spans="1:1" ht="14.1" customHeight="1" x14ac:dyDescent="0.25">
      <c r="A1453"/>
    </row>
    <row r="1454" spans="1:1" ht="14.1" customHeight="1" x14ac:dyDescent="0.25">
      <c r="A1454"/>
    </row>
    <row r="1455" spans="1:1" ht="14.1" customHeight="1" x14ac:dyDescent="0.25">
      <c r="A1455"/>
    </row>
    <row r="1456" spans="1:1" ht="14.1" customHeight="1" x14ac:dyDescent="0.25">
      <c r="A1456"/>
    </row>
    <row r="1457" spans="1:1" ht="14.1" customHeight="1" x14ac:dyDescent="0.25">
      <c r="A1457"/>
    </row>
    <row r="1458" spans="1:1" ht="14.1" customHeight="1" x14ac:dyDescent="0.25">
      <c r="A1458"/>
    </row>
    <row r="1459" spans="1:1" ht="14.1" customHeight="1" x14ac:dyDescent="0.25">
      <c r="A1459"/>
    </row>
    <row r="1460" spans="1:1" ht="14.1" customHeight="1" x14ac:dyDescent="0.25">
      <c r="A1460"/>
    </row>
    <row r="1461" spans="1:1" ht="14.1" customHeight="1" x14ac:dyDescent="0.25">
      <c r="A1461"/>
    </row>
    <row r="1462" spans="1:1" ht="14.1" customHeight="1" x14ac:dyDescent="0.25">
      <c r="A1462"/>
    </row>
    <row r="1463" spans="1:1" ht="14.1" customHeight="1" x14ac:dyDescent="0.25">
      <c r="A1463"/>
    </row>
    <row r="1464" spans="1:1" ht="14.1" customHeight="1" x14ac:dyDescent="0.25">
      <c r="A1464"/>
    </row>
    <row r="1465" spans="1:1" ht="14.1" customHeight="1" x14ac:dyDescent="0.25">
      <c r="A1465"/>
    </row>
    <row r="1466" spans="1:1" ht="14.1" customHeight="1" x14ac:dyDescent="0.25">
      <c r="A1466"/>
    </row>
    <row r="1467" spans="1:1" ht="14.1" customHeight="1" x14ac:dyDescent="0.25">
      <c r="A1467"/>
    </row>
    <row r="1468" spans="1:1" ht="14.1" customHeight="1" x14ac:dyDescent="0.25">
      <c r="A1468"/>
    </row>
    <row r="1469" spans="1:1" ht="14.1" customHeight="1" x14ac:dyDescent="0.25">
      <c r="A1469"/>
    </row>
    <row r="1470" spans="1:1" ht="14.1" customHeight="1" x14ac:dyDescent="0.25">
      <c r="A1470"/>
    </row>
    <row r="1471" spans="1:1" ht="14.1" customHeight="1" x14ac:dyDescent="0.25">
      <c r="A1471"/>
    </row>
    <row r="1472" spans="1:1" ht="14.1" customHeight="1" x14ac:dyDescent="0.25">
      <c r="A1472"/>
    </row>
    <row r="1473" spans="1:1" ht="14.1" customHeight="1" x14ac:dyDescent="0.25">
      <c r="A1473"/>
    </row>
    <row r="1474" spans="1:1" ht="14.1" customHeight="1" x14ac:dyDescent="0.25">
      <c r="A1474"/>
    </row>
    <row r="1475" spans="1:1" ht="14.1" customHeight="1" x14ac:dyDescent="0.25">
      <c r="A1475"/>
    </row>
    <row r="1476" spans="1:1" ht="14.1" customHeight="1" x14ac:dyDescent="0.25">
      <c r="A1476"/>
    </row>
    <row r="1477" spans="1:1" ht="14.1" customHeight="1" x14ac:dyDescent="0.25">
      <c r="A1477"/>
    </row>
    <row r="1478" spans="1:1" ht="14.1" customHeight="1" x14ac:dyDescent="0.25">
      <c r="A1478"/>
    </row>
    <row r="1479" spans="1:1" ht="14.1" customHeight="1" x14ac:dyDescent="0.25">
      <c r="A1479"/>
    </row>
    <row r="1480" spans="1:1" ht="14.1" customHeight="1" x14ac:dyDescent="0.25">
      <c r="A1480"/>
    </row>
    <row r="1481" spans="1:1" ht="14.1" customHeight="1" x14ac:dyDescent="0.25">
      <c r="A1481"/>
    </row>
    <row r="1482" spans="1:1" ht="14.1" customHeight="1" x14ac:dyDescent="0.25">
      <c r="A1482"/>
    </row>
    <row r="1483" spans="1:1" ht="14.1" customHeight="1" x14ac:dyDescent="0.25">
      <c r="A1483"/>
    </row>
    <row r="1484" spans="1:1" ht="14.1" customHeight="1" x14ac:dyDescent="0.25">
      <c r="A1484"/>
    </row>
    <row r="1485" spans="1:1" ht="14.1" customHeight="1" x14ac:dyDescent="0.25">
      <c r="A1485"/>
    </row>
    <row r="1486" spans="1:1" ht="14.1" customHeight="1" x14ac:dyDescent="0.25">
      <c r="A1486"/>
    </row>
    <row r="1487" spans="1:1" ht="14.1" customHeight="1" x14ac:dyDescent="0.25">
      <c r="A1487"/>
    </row>
    <row r="1488" spans="1:1" ht="14.1" customHeight="1" x14ac:dyDescent="0.25">
      <c r="A1488"/>
    </row>
    <row r="1489" spans="1:1" ht="14.1" customHeight="1" x14ac:dyDescent="0.25">
      <c r="A1489"/>
    </row>
    <row r="1490" spans="1:1" ht="14.1" customHeight="1" x14ac:dyDescent="0.25">
      <c r="A1490"/>
    </row>
    <row r="1491" spans="1:1" ht="14.1" customHeight="1" x14ac:dyDescent="0.25">
      <c r="A1491"/>
    </row>
    <row r="1492" spans="1:1" ht="14.1" customHeight="1" x14ac:dyDescent="0.25">
      <c r="A1492"/>
    </row>
    <row r="1493" spans="1:1" ht="14.1" customHeight="1" x14ac:dyDescent="0.25">
      <c r="A1493"/>
    </row>
    <row r="1494" spans="1:1" ht="14.1" customHeight="1" x14ac:dyDescent="0.25">
      <c r="A1494"/>
    </row>
    <row r="1495" spans="1:1" ht="14.1" customHeight="1" x14ac:dyDescent="0.25">
      <c r="A1495"/>
    </row>
    <row r="1496" spans="1:1" ht="14.1" customHeight="1" x14ac:dyDescent="0.25">
      <c r="A1496"/>
    </row>
    <row r="1497" spans="1:1" ht="14.1" customHeight="1" x14ac:dyDescent="0.25">
      <c r="A1497"/>
    </row>
    <row r="1498" spans="1:1" ht="14.1" customHeight="1" x14ac:dyDescent="0.25">
      <c r="A1498"/>
    </row>
    <row r="1499" spans="1:1" ht="14.1" customHeight="1" x14ac:dyDescent="0.25">
      <c r="A1499"/>
    </row>
    <row r="1500" spans="1:1" ht="14.1" customHeight="1" x14ac:dyDescent="0.25">
      <c r="A1500"/>
    </row>
    <row r="1501" spans="1:1" ht="14.1" customHeight="1" x14ac:dyDescent="0.25">
      <c r="A1501"/>
    </row>
    <row r="1502" spans="1:1" ht="14.1" customHeight="1" x14ac:dyDescent="0.25">
      <c r="A1502"/>
    </row>
    <row r="1503" spans="1:1" ht="14.1" customHeight="1" x14ac:dyDescent="0.25">
      <c r="A1503"/>
    </row>
    <row r="1504" spans="1:1" ht="14.1" customHeight="1" x14ac:dyDescent="0.25">
      <c r="A1504"/>
    </row>
    <row r="1505" spans="1:1" ht="14.1" customHeight="1" x14ac:dyDescent="0.25">
      <c r="A1505"/>
    </row>
    <row r="1506" spans="1:1" ht="14.1" customHeight="1" x14ac:dyDescent="0.25">
      <c r="A1506"/>
    </row>
    <row r="1507" spans="1:1" ht="14.1" customHeight="1" x14ac:dyDescent="0.25">
      <c r="A1507"/>
    </row>
    <row r="1508" spans="1:1" ht="14.1" customHeight="1" x14ac:dyDescent="0.25">
      <c r="A1508"/>
    </row>
    <row r="1509" spans="1:1" ht="14.1" customHeight="1" x14ac:dyDescent="0.25">
      <c r="A1509"/>
    </row>
    <row r="1510" spans="1:1" ht="14.1" customHeight="1" x14ac:dyDescent="0.25">
      <c r="A1510"/>
    </row>
    <row r="1511" spans="1:1" ht="14.1" customHeight="1" x14ac:dyDescent="0.25">
      <c r="A1511"/>
    </row>
    <row r="1512" spans="1:1" ht="14.1" customHeight="1" x14ac:dyDescent="0.25">
      <c r="A1512"/>
    </row>
    <row r="1513" spans="1:1" ht="14.1" customHeight="1" x14ac:dyDescent="0.25">
      <c r="A1513"/>
    </row>
    <row r="1514" spans="1:1" ht="14.1" customHeight="1" x14ac:dyDescent="0.25">
      <c r="A1514"/>
    </row>
    <row r="1515" spans="1:1" ht="14.1" customHeight="1" x14ac:dyDescent="0.25">
      <c r="A1515"/>
    </row>
    <row r="1516" spans="1:1" ht="14.1" customHeight="1" x14ac:dyDescent="0.25">
      <c r="A1516"/>
    </row>
    <row r="1517" spans="1:1" ht="14.1" customHeight="1" x14ac:dyDescent="0.25">
      <c r="A1517"/>
    </row>
    <row r="1518" spans="1:1" ht="14.1" customHeight="1" x14ac:dyDescent="0.25">
      <c r="A1518"/>
    </row>
    <row r="1519" spans="1:1" ht="14.1" customHeight="1" x14ac:dyDescent="0.25">
      <c r="A1519"/>
    </row>
    <row r="1520" spans="1:1" ht="14.1" customHeight="1" x14ac:dyDescent="0.25">
      <c r="A1520"/>
    </row>
    <row r="1521" spans="1:1" ht="14.1" customHeight="1" x14ac:dyDescent="0.25">
      <c r="A1521"/>
    </row>
    <row r="1522" spans="1:1" ht="14.1" customHeight="1" x14ac:dyDescent="0.25">
      <c r="A1522"/>
    </row>
    <row r="1523" spans="1:1" ht="14.1" customHeight="1" x14ac:dyDescent="0.25">
      <c r="A1523"/>
    </row>
    <row r="1524" spans="1:1" ht="14.1" customHeight="1" x14ac:dyDescent="0.25">
      <c r="A1524"/>
    </row>
    <row r="1525" spans="1:1" ht="14.1" customHeight="1" x14ac:dyDescent="0.25">
      <c r="A1525"/>
    </row>
    <row r="1526" spans="1:1" ht="14.1" customHeight="1" x14ac:dyDescent="0.25">
      <c r="A1526"/>
    </row>
    <row r="1527" spans="1:1" ht="14.1" customHeight="1" x14ac:dyDescent="0.25">
      <c r="A1527"/>
    </row>
    <row r="1528" spans="1:1" ht="14.1" customHeight="1" x14ac:dyDescent="0.25">
      <c r="A1528"/>
    </row>
    <row r="1529" spans="1:1" ht="14.1" customHeight="1" x14ac:dyDescent="0.25">
      <c r="A1529"/>
    </row>
    <row r="1530" spans="1:1" ht="14.1" customHeight="1" x14ac:dyDescent="0.25">
      <c r="A1530"/>
    </row>
    <row r="1531" spans="1:1" ht="14.1" customHeight="1" x14ac:dyDescent="0.25">
      <c r="A1531"/>
    </row>
    <row r="1532" spans="1:1" ht="14.1" customHeight="1" x14ac:dyDescent="0.25">
      <c r="A1532"/>
    </row>
    <row r="1533" spans="1:1" ht="14.1" customHeight="1" x14ac:dyDescent="0.25">
      <c r="A1533"/>
    </row>
    <row r="1534" spans="1:1" ht="14.1" customHeight="1" x14ac:dyDescent="0.25">
      <c r="A1534"/>
    </row>
    <row r="1535" spans="1:1" ht="14.1" customHeight="1" x14ac:dyDescent="0.25">
      <c r="A1535"/>
    </row>
    <row r="1536" spans="1:1" ht="14.1" customHeight="1" x14ac:dyDescent="0.25">
      <c r="A1536"/>
    </row>
    <row r="1537" spans="1:1" ht="14.1" customHeight="1" x14ac:dyDescent="0.25">
      <c r="A1537"/>
    </row>
    <row r="1538" spans="1:1" ht="14.1" customHeight="1" x14ac:dyDescent="0.25">
      <c r="A1538"/>
    </row>
    <row r="1539" spans="1:1" ht="14.1" customHeight="1" x14ac:dyDescent="0.25">
      <c r="A1539"/>
    </row>
    <row r="1540" spans="1:1" ht="14.1" customHeight="1" x14ac:dyDescent="0.25">
      <c r="A1540"/>
    </row>
    <row r="1541" spans="1:1" ht="14.1" customHeight="1" x14ac:dyDescent="0.25">
      <c r="A1541"/>
    </row>
    <row r="1542" spans="1:1" ht="14.1" customHeight="1" x14ac:dyDescent="0.25">
      <c r="A1542"/>
    </row>
    <row r="1543" spans="1:1" ht="14.1" customHeight="1" x14ac:dyDescent="0.25">
      <c r="A1543"/>
    </row>
    <row r="1544" spans="1:1" ht="14.1" customHeight="1" x14ac:dyDescent="0.25">
      <c r="A1544"/>
    </row>
    <row r="1545" spans="1:1" ht="14.1" customHeight="1" x14ac:dyDescent="0.25">
      <c r="A1545"/>
    </row>
    <row r="1546" spans="1:1" ht="14.1" customHeight="1" x14ac:dyDescent="0.25">
      <c r="A1546"/>
    </row>
    <row r="1547" spans="1:1" ht="14.1" customHeight="1" x14ac:dyDescent="0.25">
      <c r="A1547"/>
    </row>
    <row r="1548" spans="1:1" ht="14.1" customHeight="1" x14ac:dyDescent="0.25">
      <c r="A1548"/>
    </row>
    <row r="1549" spans="1:1" ht="14.1" customHeight="1" x14ac:dyDescent="0.25">
      <c r="A1549"/>
    </row>
    <row r="1550" spans="1:1" ht="14.1" customHeight="1" x14ac:dyDescent="0.25">
      <c r="A1550"/>
    </row>
    <row r="1551" spans="1:1" ht="14.1" customHeight="1" x14ac:dyDescent="0.25">
      <c r="A1551"/>
    </row>
    <row r="1552" spans="1:1" ht="14.1" customHeight="1" x14ac:dyDescent="0.25">
      <c r="A1552"/>
    </row>
    <row r="1553" spans="1:1" ht="14.1" customHeight="1" x14ac:dyDescent="0.25">
      <c r="A1553"/>
    </row>
    <row r="1554" spans="1:1" ht="14.1" customHeight="1" x14ac:dyDescent="0.25">
      <c r="A1554"/>
    </row>
    <row r="1555" spans="1:1" ht="14.1" customHeight="1" x14ac:dyDescent="0.25">
      <c r="A1555"/>
    </row>
    <row r="1556" spans="1:1" ht="14.1" customHeight="1" x14ac:dyDescent="0.25">
      <c r="A1556"/>
    </row>
    <row r="1557" spans="1:1" ht="14.1" customHeight="1" x14ac:dyDescent="0.25">
      <c r="A1557"/>
    </row>
    <row r="1558" spans="1:1" ht="14.1" customHeight="1" x14ac:dyDescent="0.25">
      <c r="A1558"/>
    </row>
    <row r="1559" spans="1:1" ht="14.1" customHeight="1" x14ac:dyDescent="0.25">
      <c r="A1559"/>
    </row>
    <row r="1560" spans="1:1" ht="14.1" customHeight="1" x14ac:dyDescent="0.25">
      <c r="A1560"/>
    </row>
    <row r="1561" spans="1:1" ht="14.1" customHeight="1" x14ac:dyDescent="0.25">
      <c r="A1561"/>
    </row>
    <row r="1562" spans="1:1" ht="14.1" customHeight="1" x14ac:dyDescent="0.25">
      <c r="A1562"/>
    </row>
    <row r="1563" spans="1:1" ht="14.1" customHeight="1" x14ac:dyDescent="0.25">
      <c r="A1563"/>
    </row>
    <row r="1564" spans="1:1" ht="14.1" customHeight="1" x14ac:dyDescent="0.25">
      <c r="A1564"/>
    </row>
    <row r="1565" spans="1:1" ht="14.1" customHeight="1" x14ac:dyDescent="0.25">
      <c r="A1565"/>
    </row>
    <row r="1566" spans="1:1" ht="14.1" customHeight="1" x14ac:dyDescent="0.25">
      <c r="A1566"/>
    </row>
    <row r="1567" spans="1:1" ht="14.1" customHeight="1" x14ac:dyDescent="0.25">
      <c r="A1567"/>
    </row>
    <row r="1568" spans="1:1" ht="14.1" customHeight="1" x14ac:dyDescent="0.25">
      <c r="A1568"/>
    </row>
    <row r="1569" spans="1:1" ht="14.1" customHeight="1" x14ac:dyDescent="0.25">
      <c r="A1569"/>
    </row>
    <row r="1570" spans="1:1" ht="14.1" customHeight="1" x14ac:dyDescent="0.25">
      <c r="A1570"/>
    </row>
    <row r="1571" spans="1:1" ht="14.1" customHeight="1" x14ac:dyDescent="0.25">
      <c r="A1571"/>
    </row>
    <row r="1572" spans="1:1" ht="14.1" customHeight="1" x14ac:dyDescent="0.25">
      <c r="A1572"/>
    </row>
    <row r="1573" spans="1:1" ht="14.1" customHeight="1" x14ac:dyDescent="0.25">
      <c r="A1573"/>
    </row>
    <row r="1574" spans="1:1" ht="14.1" customHeight="1" x14ac:dyDescent="0.25">
      <c r="A1574"/>
    </row>
    <row r="1575" spans="1:1" ht="14.1" customHeight="1" x14ac:dyDescent="0.25">
      <c r="A1575"/>
    </row>
    <row r="1576" spans="1:1" ht="14.1" customHeight="1" x14ac:dyDescent="0.25">
      <c r="A1576"/>
    </row>
    <row r="1577" spans="1:1" ht="14.1" customHeight="1" x14ac:dyDescent="0.25">
      <c r="A1577"/>
    </row>
    <row r="1578" spans="1:1" ht="14.1" customHeight="1" x14ac:dyDescent="0.25">
      <c r="A1578"/>
    </row>
    <row r="1579" spans="1:1" ht="14.1" customHeight="1" x14ac:dyDescent="0.25">
      <c r="A1579"/>
    </row>
    <row r="1580" spans="1:1" ht="14.1" customHeight="1" x14ac:dyDescent="0.25">
      <c r="A1580"/>
    </row>
    <row r="1581" spans="1:1" ht="14.1" customHeight="1" x14ac:dyDescent="0.25">
      <c r="A1581"/>
    </row>
    <row r="1582" spans="1:1" ht="14.1" customHeight="1" x14ac:dyDescent="0.25">
      <c r="A1582"/>
    </row>
    <row r="1583" spans="1:1" ht="14.1" customHeight="1" x14ac:dyDescent="0.25">
      <c r="A1583"/>
    </row>
    <row r="1584" spans="1:1" ht="14.1" customHeight="1" x14ac:dyDescent="0.25">
      <c r="A1584"/>
    </row>
    <row r="1585" spans="1:1" ht="14.1" customHeight="1" x14ac:dyDescent="0.25">
      <c r="A1585"/>
    </row>
    <row r="1586" spans="1:1" ht="14.1" customHeight="1" x14ac:dyDescent="0.25">
      <c r="A1586"/>
    </row>
    <row r="1587" spans="1:1" ht="14.1" customHeight="1" x14ac:dyDescent="0.25">
      <c r="A1587"/>
    </row>
    <row r="1588" spans="1:1" ht="14.1" customHeight="1" x14ac:dyDescent="0.25">
      <c r="A1588"/>
    </row>
    <row r="1589" spans="1:1" ht="14.1" customHeight="1" x14ac:dyDescent="0.25">
      <c r="A1589"/>
    </row>
    <row r="1590" spans="1:1" ht="14.1" customHeight="1" x14ac:dyDescent="0.25">
      <c r="A1590"/>
    </row>
    <row r="1591" spans="1:1" ht="14.1" customHeight="1" x14ac:dyDescent="0.25">
      <c r="A1591"/>
    </row>
    <row r="1592" spans="1:1" ht="14.1" customHeight="1" x14ac:dyDescent="0.25">
      <c r="A1592"/>
    </row>
    <row r="1593" spans="1:1" ht="14.1" customHeight="1" x14ac:dyDescent="0.25">
      <c r="A1593"/>
    </row>
    <row r="1594" spans="1:1" ht="14.1" customHeight="1" x14ac:dyDescent="0.25">
      <c r="A1594"/>
    </row>
    <row r="1595" spans="1:1" ht="14.1" customHeight="1" x14ac:dyDescent="0.25">
      <c r="A1595"/>
    </row>
    <row r="1596" spans="1:1" ht="14.1" customHeight="1" x14ac:dyDescent="0.25">
      <c r="A1596"/>
    </row>
    <row r="1597" spans="1:1" ht="14.1" customHeight="1" x14ac:dyDescent="0.25">
      <c r="A1597"/>
    </row>
    <row r="1598" spans="1:1" ht="14.1" customHeight="1" x14ac:dyDescent="0.25">
      <c r="A1598"/>
    </row>
    <row r="1599" spans="1:1" ht="14.1" customHeight="1" x14ac:dyDescent="0.25">
      <c r="A1599"/>
    </row>
    <row r="1600" spans="1:1" ht="14.1" customHeight="1" x14ac:dyDescent="0.25">
      <c r="A1600"/>
    </row>
    <row r="1601" spans="1:1" ht="14.1" customHeight="1" x14ac:dyDescent="0.25">
      <c r="A1601"/>
    </row>
    <row r="1602" spans="1:1" ht="14.1" customHeight="1" x14ac:dyDescent="0.25">
      <c r="A1602"/>
    </row>
    <row r="1603" spans="1:1" ht="14.1" customHeight="1" x14ac:dyDescent="0.25">
      <c r="A1603"/>
    </row>
    <row r="1604" spans="1:1" ht="14.1" customHeight="1" x14ac:dyDescent="0.25">
      <c r="A1604"/>
    </row>
    <row r="1605" spans="1:1" ht="14.1" customHeight="1" x14ac:dyDescent="0.25">
      <c r="A1605"/>
    </row>
    <row r="1606" spans="1:1" ht="14.1" customHeight="1" x14ac:dyDescent="0.25">
      <c r="A1606"/>
    </row>
    <row r="1607" spans="1:1" ht="14.1" customHeight="1" x14ac:dyDescent="0.25">
      <c r="A1607"/>
    </row>
    <row r="1608" spans="1:1" ht="14.1" customHeight="1" x14ac:dyDescent="0.25">
      <c r="A1608"/>
    </row>
    <row r="1609" spans="1:1" ht="14.1" customHeight="1" x14ac:dyDescent="0.25">
      <c r="A1609"/>
    </row>
    <row r="1610" spans="1:1" ht="14.1" customHeight="1" x14ac:dyDescent="0.25">
      <c r="A1610"/>
    </row>
    <row r="1611" spans="1:1" ht="14.1" customHeight="1" x14ac:dyDescent="0.25">
      <c r="A1611"/>
    </row>
    <row r="1612" spans="1:1" ht="14.1" customHeight="1" x14ac:dyDescent="0.25">
      <c r="A1612"/>
    </row>
    <row r="1613" spans="1:1" ht="14.1" customHeight="1" x14ac:dyDescent="0.25">
      <c r="A1613"/>
    </row>
    <row r="1614" spans="1:1" ht="14.1" customHeight="1" x14ac:dyDescent="0.25">
      <c r="A1614"/>
    </row>
    <row r="1615" spans="1:1" ht="14.1" customHeight="1" x14ac:dyDescent="0.25">
      <c r="A1615"/>
    </row>
    <row r="1616" spans="1:1" ht="14.1" customHeight="1" x14ac:dyDescent="0.25">
      <c r="A1616"/>
    </row>
    <row r="1617" spans="1:1" ht="14.1" customHeight="1" x14ac:dyDescent="0.25">
      <c r="A1617"/>
    </row>
    <row r="1618" spans="1:1" ht="14.1" customHeight="1" x14ac:dyDescent="0.25">
      <c r="A1618"/>
    </row>
    <row r="1619" spans="1:1" ht="14.1" customHeight="1" x14ac:dyDescent="0.25">
      <c r="A1619"/>
    </row>
    <row r="1620" spans="1:1" ht="14.1" customHeight="1" x14ac:dyDescent="0.25">
      <c r="A1620"/>
    </row>
    <row r="1621" spans="1:1" ht="14.1" customHeight="1" x14ac:dyDescent="0.25">
      <c r="A1621"/>
    </row>
    <row r="1622" spans="1:1" ht="14.1" customHeight="1" x14ac:dyDescent="0.25">
      <c r="A1622"/>
    </row>
    <row r="1623" spans="1:1" ht="14.1" customHeight="1" x14ac:dyDescent="0.25">
      <c r="A1623"/>
    </row>
    <row r="1624" spans="1:1" ht="14.1" customHeight="1" x14ac:dyDescent="0.25">
      <c r="A1624"/>
    </row>
    <row r="1625" spans="1:1" ht="14.1" customHeight="1" x14ac:dyDescent="0.25">
      <c r="A1625"/>
    </row>
    <row r="1626" spans="1:1" ht="14.1" customHeight="1" x14ac:dyDescent="0.25">
      <c r="A1626"/>
    </row>
    <row r="1627" spans="1:1" ht="14.1" customHeight="1" x14ac:dyDescent="0.25">
      <c r="A1627"/>
    </row>
    <row r="1628" spans="1:1" ht="14.1" customHeight="1" x14ac:dyDescent="0.25">
      <c r="A1628"/>
    </row>
    <row r="1629" spans="1:1" ht="14.1" customHeight="1" x14ac:dyDescent="0.25">
      <c r="A1629"/>
    </row>
    <row r="1630" spans="1:1" ht="14.1" customHeight="1" x14ac:dyDescent="0.25">
      <c r="A1630"/>
    </row>
    <row r="1631" spans="1:1" ht="14.1" customHeight="1" x14ac:dyDescent="0.25">
      <c r="A1631"/>
    </row>
    <row r="1632" spans="1:1" ht="14.1" customHeight="1" x14ac:dyDescent="0.25">
      <c r="A1632"/>
    </row>
    <row r="1633" spans="1:1" ht="14.1" customHeight="1" x14ac:dyDescent="0.25">
      <c r="A1633"/>
    </row>
    <row r="1634" spans="1:1" ht="14.1" customHeight="1" x14ac:dyDescent="0.25">
      <c r="A1634"/>
    </row>
    <row r="1635" spans="1:1" ht="14.1" customHeight="1" x14ac:dyDescent="0.25">
      <c r="A1635"/>
    </row>
    <row r="1636" spans="1:1" ht="14.1" customHeight="1" x14ac:dyDescent="0.25">
      <c r="A1636"/>
    </row>
    <row r="1637" spans="1:1" ht="14.1" customHeight="1" x14ac:dyDescent="0.25">
      <c r="A1637"/>
    </row>
    <row r="1638" spans="1:1" ht="14.1" customHeight="1" x14ac:dyDescent="0.25">
      <c r="A1638"/>
    </row>
    <row r="1639" spans="1:1" ht="14.1" customHeight="1" x14ac:dyDescent="0.25">
      <c r="A1639"/>
    </row>
    <row r="1640" spans="1:1" ht="14.1" customHeight="1" x14ac:dyDescent="0.25">
      <c r="A1640"/>
    </row>
    <row r="1641" spans="1:1" ht="14.1" customHeight="1" x14ac:dyDescent="0.25">
      <c r="A1641"/>
    </row>
    <row r="1642" spans="1:1" ht="14.1" customHeight="1" x14ac:dyDescent="0.25">
      <c r="A1642"/>
    </row>
    <row r="1643" spans="1:1" ht="14.1" customHeight="1" x14ac:dyDescent="0.25">
      <c r="A1643"/>
    </row>
    <row r="1644" spans="1:1" ht="14.1" customHeight="1" x14ac:dyDescent="0.25">
      <c r="A1644"/>
    </row>
    <row r="1645" spans="1:1" ht="14.1" customHeight="1" x14ac:dyDescent="0.25">
      <c r="A1645"/>
    </row>
    <row r="1646" spans="1:1" ht="14.1" customHeight="1" x14ac:dyDescent="0.25">
      <c r="A1646"/>
    </row>
    <row r="1647" spans="1:1" ht="14.1" customHeight="1" x14ac:dyDescent="0.25">
      <c r="A1647"/>
    </row>
    <row r="1648" spans="1:1" ht="14.1" customHeight="1" x14ac:dyDescent="0.25">
      <c r="A1648"/>
    </row>
    <row r="1649" spans="1:1" ht="14.1" customHeight="1" x14ac:dyDescent="0.25">
      <c r="A1649"/>
    </row>
    <row r="1650" spans="1:1" ht="14.1" customHeight="1" x14ac:dyDescent="0.25">
      <c r="A1650"/>
    </row>
    <row r="1651" spans="1:1" ht="14.1" customHeight="1" x14ac:dyDescent="0.25">
      <c r="A1651"/>
    </row>
    <row r="1652" spans="1:1" ht="14.1" customHeight="1" x14ac:dyDescent="0.25">
      <c r="A1652"/>
    </row>
    <row r="1653" spans="1:1" ht="14.1" customHeight="1" x14ac:dyDescent="0.25">
      <c r="A1653"/>
    </row>
    <row r="1654" spans="1:1" ht="14.1" customHeight="1" x14ac:dyDescent="0.25">
      <c r="A1654"/>
    </row>
    <row r="1655" spans="1:1" ht="14.1" customHeight="1" x14ac:dyDescent="0.25">
      <c r="A1655"/>
    </row>
    <row r="1656" spans="1:1" ht="14.1" customHeight="1" x14ac:dyDescent="0.25">
      <c r="A1656"/>
    </row>
    <row r="1657" spans="1:1" ht="14.1" customHeight="1" x14ac:dyDescent="0.25">
      <c r="A1657"/>
    </row>
    <row r="1658" spans="1:1" ht="14.1" customHeight="1" x14ac:dyDescent="0.25">
      <c r="A1658"/>
    </row>
    <row r="1659" spans="1:1" ht="14.1" customHeight="1" x14ac:dyDescent="0.25">
      <c r="A1659"/>
    </row>
    <row r="1660" spans="1:1" ht="14.1" customHeight="1" x14ac:dyDescent="0.25">
      <c r="A1660"/>
    </row>
    <row r="1661" spans="1:1" ht="14.1" customHeight="1" x14ac:dyDescent="0.25">
      <c r="A1661"/>
    </row>
    <row r="1662" spans="1:1" ht="14.1" customHeight="1" x14ac:dyDescent="0.25">
      <c r="A1662"/>
    </row>
    <row r="1663" spans="1:1" ht="14.1" customHeight="1" x14ac:dyDescent="0.25">
      <c r="A1663"/>
    </row>
    <row r="1664" spans="1:1" ht="14.1" customHeight="1" x14ac:dyDescent="0.25">
      <c r="A1664"/>
    </row>
    <row r="1665" spans="1:1" ht="14.1" customHeight="1" x14ac:dyDescent="0.25">
      <c r="A1665"/>
    </row>
    <row r="1666" spans="1:1" ht="14.1" customHeight="1" x14ac:dyDescent="0.25">
      <c r="A1666"/>
    </row>
    <row r="1667" spans="1:1" ht="14.1" customHeight="1" x14ac:dyDescent="0.25">
      <c r="A1667"/>
    </row>
    <row r="1668" spans="1:1" ht="14.1" customHeight="1" x14ac:dyDescent="0.25">
      <c r="A1668"/>
    </row>
    <row r="1669" spans="1:1" ht="14.1" customHeight="1" x14ac:dyDescent="0.25">
      <c r="A1669"/>
    </row>
    <row r="1670" spans="1:1" ht="14.1" customHeight="1" x14ac:dyDescent="0.25">
      <c r="A1670"/>
    </row>
    <row r="1671" spans="1:1" ht="14.1" customHeight="1" x14ac:dyDescent="0.25">
      <c r="A1671"/>
    </row>
    <row r="1672" spans="1:1" ht="14.1" customHeight="1" x14ac:dyDescent="0.25">
      <c r="A1672"/>
    </row>
    <row r="1673" spans="1:1" ht="14.1" customHeight="1" x14ac:dyDescent="0.25">
      <c r="A1673"/>
    </row>
    <row r="1674" spans="1:1" ht="14.1" customHeight="1" x14ac:dyDescent="0.25">
      <c r="A1674"/>
    </row>
    <row r="1675" spans="1:1" ht="14.1" customHeight="1" x14ac:dyDescent="0.25">
      <c r="A1675"/>
    </row>
    <row r="1676" spans="1:1" ht="14.1" customHeight="1" x14ac:dyDescent="0.25">
      <c r="A1676"/>
    </row>
    <row r="1677" spans="1:1" ht="14.1" customHeight="1" x14ac:dyDescent="0.25">
      <c r="A1677"/>
    </row>
    <row r="1678" spans="1:1" ht="14.1" customHeight="1" x14ac:dyDescent="0.25">
      <c r="A1678"/>
    </row>
    <row r="1679" spans="1:1" ht="14.1" customHeight="1" x14ac:dyDescent="0.25">
      <c r="A1679"/>
    </row>
    <row r="1680" spans="1:1" ht="14.1" customHeight="1" x14ac:dyDescent="0.25">
      <c r="A1680"/>
    </row>
    <row r="1681" spans="1:1" ht="14.1" customHeight="1" x14ac:dyDescent="0.25">
      <c r="A1681"/>
    </row>
    <row r="1682" spans="1:1" ht="14.1" customHeight="1" x14ac:dyDescent="0.25">
      <c r="A1682"/>
    </row>
    <row r="1683" spans="1:1" ht="14.1" customHeight="1" x14ac:dyDescent="0.25">
      <c r="A1683"/>
    </row>
    <row r="1684" spans="1:1" ht="14.1" customHeight="1" x14ac:dyDescent="0.25">
      <c r="A1684"/>
    </row>
    <row r="1685" spans="1:1" ht="14.1" customHeight="1" x14ac:dyDescent="0.25">
      <c r="A1685"/>
    </row>
    <row r="1686" spans="1:1" ht="14.1" customHeight="1" x14ac:dyDescent="0.25">
      <c r="A1686"/>
    </row>
    <row r="1687" spans="1:1" ht="14.1" customHeight="1" x14ac:dyDescent="0.25">
      <c r="A1687"/>
    </row>
    <row r="1688" spans="1:1" ht="14.1" customHeight="1" x14ac:dyDescent="0.25">
      <c r="A1688"/>
    </row>
    <row r="1689" spans="1:1" ht="14.1" customHeight="1" x14ac:dyDescent="0.25">
      <c r="A1689"/>
    </row>
    <row r="1690" spans="1:1" ht="14.1" customHeight="1" x14ac:dyDescent="0.25">
      <c r="A1690"/>
    </row>
    <row r="1691" spans="1:1" ht="14.1" customHeight="1" x14ac:dyDescent="0.25">
      <c r="A1691"/>
    </row>
    <row r="1692" spans="1:1" ht="14.1" customHeight="1" x14ac:dyDescent="0.25">
      <c r="A1692"/>
    </row>
    <row r="1693" spans="1:1" ht="14.1" customHeight="1" x14ac:dyDescent="0.25">
      <c r="A1693"/>
    </row>
    <row r="1694" spans="1:1" ht="14.1" customHeight="1" x14ac:dyDescent="0.25">
      <c r="A1694"/>
    </row>
    <row r="1695" spans="1:1" ht="14.1" customHeight="1" x14ac:dyDescent="0.25">
      <c r="A1695"/>
    </row>
    <row r="1696" spans="1:1" ht="14.1" customHeight="1" x14ac:dyDescent="0.25">
      <c r="A1696"/>
    </row>
    <row r="1697" spans="1:1" ht="14.1" customHeight="1" x14ac:dyDescent="0.25">
      <c r="A1697"/>
    </row>
    <row r="1698" spans="1:1" ht="14.1" customHeight="1" x14ac:dyDescent="0.25">
      <c r="A1698"/>
    </row>
    <row r="1699" spans="1:1" ht="14.1" customHeight="1" x14ac:dyDescent="0.25">
      <c r="A1699"/>
    </row>
    <row r="1700" spans="1:1" ht="14.1" customHeight="1" x14ac:dyDescent="0.25">
      <c r="A1700"/>
    </row>
    <row r="1701" spans="1:1" ht="14.1" customHeight="1" x14ac:dyDescent="0.25">
      <c r="A1701"/>
    </row>
    <row r="1702" spans="1:1" ht="14.1" customHeight="1" x14ac:dyDescent="0.25">
      <c r="A1702"/>
    </row>
    <row r="1703" spans="1:1" ht="14.1" customHeight="1" x14ac:dyDescent="0.25">
      <c r="A1703"/>
    </row>
    <row r="1704" spans="1:1" ht="14.1" customHeight="1" x14ac:dyDescent="0.25">
      <c r="A1704"/>
    </row>
    <row r="1705" spans="1:1" ht="14.1" customHeight="1" x14ac:dyDescent="0.25">
      <c r="A1705"/>
    </row>
    <row r="1706" spans="1:1" ht="14.1" customHeight="1" x14ac:dyDescent="0.25">
      <c r="A1706"/>
    </row>
    <row r="1707" spans="1:1" ht="14.1" customHeight="1" x14ac:dyDescent="0.25">
      <c r="A1707"/>
    </row>
    <row r="1708" spans="1:1" ht="14.1" customHeight="1" x14ac:dyDescent="0.25">
      <c r="A1708"/>
    </row>
    <row r="1709" spans="1:1" ht="14.1" customHeight="1" x14ac:dyDescent="0.25">
      <c r="A1709"/>
    </row>
    <row r="1710" spans="1:1" ht="14.1" customHeight="1" x14ac:dyDescent="0.25">
      <c r="A1710"/>
    </row>
    <row r="1711" spans="1:1" ht="14.1" customHeight="1" x14ac:dyDescent="0.25">
      <c r="A1711"/>
    </row>
    <row r="1712" spans="1:1" ht="14.1" customHeight="1" x14ac:dyDescent="0.25">
      <c r="A1712"/>
    </row>
    <row r="1713" spans="1:1" ht="14.1" customHeight="1" x14ac:dyDescent="0.25">
      <c r="A1713"/>
    </row>
    <row r="1714" spans="1:1" ht="14.1" customHeight="1" x14ac:dyDescent="0.25">
      <c r="A1714"/>
    </row>
    <row r="1715" spans="1:1" ht="14.1" customHeight="1" x14ac:dyDescent="0.25">
      <c r="A1715"/>
    </row>
    <row r="1716" spans="1:1" ht="14.1" customHeight="1" x14ac:dyDescent="0.25">
      <c r="A1716"/>
    </row>
    <row r="1717" spans="1:1" ht="14.1" customHeight="1" x14ac:dyDescent="0.25">
      <c r="A1717"/>
    </row>
    <row r="1718" spans="1:1" ht="14.1" customHeight="1" x14ac:dyDescent="0.25">
      <c r="A1718"/>
    </row>
    <row r="1719" spans="1:1" ht="14.1" customHeight="1" x14ac:dyDescent="0.25">
      <c r="A1719"/>
    </row>
    <row r="1720" spans="1:1" ht="14.1" customHeight="1" x14ac:dyDescent="0.25">
      <c r="A1720"/>
    </row>
    <row r="1721" spans="1:1" ht="14.1" customHeight="1" x14ac:dyDescent="0.25">
      <c r="A1721"/>
    </row>
    <row r="1722" spans="1:1" ht="14.1" customHeight="1" x14ac:dyDescent="0.25">
      <c r="A1722"/>
    </row>
    <row r="1723" spans="1:1" ht="14.1" customHeight="1" x14ac:dyDescent="0.25">
      <c r="A1723"/>
    </row>
    <row r="1724" spans="1:1" ht="14.1" customHeight="1" x14ac:dyDescent="0.25">
      <c r="A1724"/>
    </row>
    <row r="1725" spans="1:1" ht="14.1" customHeight="1" x14ac:dyDescent="0.25">
      <c r="A1725"/>
    </row>
    <row r="1726" spans="1:1" ht="14.1" customHeight="1" x14ac:dyDescent="0.25">
      <c r="A1726"/>
    </row>
    <row r="1727" spans="1:1" ht="14.1" customHeight="1" x14ac:dyDescent="0.25">
      <c r="A1727"/>
    </row>
    <row r="1728" spans="1:1" ht="14.1" customHeight="1" x14ac:dyDescent="0.25">
      <c r="A1728"/>
    </row>
    <row r="1729" spans="1:1" ht="14.1" customHeight="1" x14ac:dyDescent="0.25">
      <c r="A1729"/>
    </row>
    <row r="1730" spans="1:1" ht="14.1" customHeight="1" x14ac:dyDescent="0.25">
      <c r="A1730"/>
    </row>
    <row r="1731" spans="1:1" ht="14.1" customHeight="1" x14ac:dyDescent="0.25">
      <c r="A1731"/>
    </row>
    <row r="1732" spans="1:1" ht="14.1" customHeight="1" x14ac:dyDescent="0.25">
      <c r="A1732"/>
    </row>
    <row r="1733" spans="1:1" ht="14.1" customHeight="1" x14ac:dyDescent="0.25">
      <c r="A1733"/>
    </row>
    <row r="1734" spans="1:1" ht="14.1" customHeight="1" x14ac:dyDescent="0.25">
      <c r="A1734"/>
    </row>
    <row r="1735" spans="1:1" ht="14.1" customHeight="1" x14ac:dyDescent="0.25">
      <c r="A1735"/>
    </row>
    <row r="1736" spans="1:1" ht="14.1" customHeight="1" x14ac:dyDescent="0.25">
      <c r="A1736"/>
    </row>
    <row r="1737" spans="1:1" ht="14.1" customHeight="1" x14ac:dyDescent="0.25">
      <c r="A1737"/>
    </row>
    <row r="1738" spans="1:1" ht="14.1" customHeight="1" x14ac:dyDescent="0.25">
      <c r="A1738"/>
    </row>
    <row r="1739" spans="1:1" ht="14.1" customHeight="1" x14ac:dyDescent="0.25">
      <c r="A1739"/>
    </row>
    <row r="1740" spans="1:1" ht="14.1" customHeight="1" x14ac:dyDescent="0.25">
      <c r="A1740"/>
    </row>
    <row r="1741" spans="1:1" ht="14.1" customHeight="1" x14ac:dyDescent="0.25">
      <c r="A1741"/>
    </row>
    <row r="1742" spans="1:1" ht="14.1" customHeight="1" x14ac:dyDescent="0.25">
      <c r="A1742"/>
    </row>
    <row r="1743" spans="1:1" ht="14.1" customHeight="1" x14ac:dyDescent="0.25">
      <c r="A1743"/>
    </row>
    <row r="1744" spans="1:1" ht="14.1" customHeight="1" x14ac:dyDescent="0.25">
      <c r="A1744"/>
    </row>
    <row r="1745" spans="1:1" ht="14.1" customHeight="1" x14ac:dyDescent="0.25">
      <c r="A1745"/>
    </row>
    <row r="1746" spans="1:1" ht="14.1" customHeight="1" x14ac:dyDescent="0.25">
      <c r="A1746"/>
    </row>
    <row r="1747" spans="1:1" ht="14.1" customHeight="1" x14ac:dyDescent="0.25">
      <c r="A1747"/>
    </row>
    <row r="1748" spans="1:1" ht="14.1" customHeight="1" x14ac:dyDescent="0.25">
      <c r="A1748"/>
    </row>
    <row r="1749" spans="1:1" ht="14.1" customHeight="1" x14ac:dyDescent="0.25">
      <c r="A1749"/>
    </row>
    <row r="1750" spans="1:1" ht="14.1" customHeight="1" x14ac:dyDescent="0.25">
      <c r="A1750"/>
    </row>
    <row r="1751" spans="1:1" ht="14.1" customHeight="1" x14ac:dyDescent="0.25">
      <c r="A1751"/>
    </row>
    <row r="1752" spans="1:1" ht="14.1" customHeight="1" x14ac:dyDescent="0.25">
      <c r="A1752"/>
    </row>
    <row r="1753" spans="1:1" ht="14.1" customHeight="1" x14ac:dyDescent="0.25">
      <c r="A1753"/>
    </row>
    <row r="1754" spans="1:1" ht="14.1" customHeight="1" x14ac:dyDescent="0.25">
      <c r="A1754"/>
    </row>
    <row r="1755" spans="1:1" ht="14.1" customHeight="1" x14ac:dyDescent="0.25">
      <c r="A1755"/>
    </row>
    <row r="1756" spans="1:1" ht="14.1" customHeight="1" x14ac:dyDescent="0.25">
      <c r="A1756"/>
    </row>
    <row r="1757" spans="1:1" ht="14.1" customHeight="1" x14ac:dyDescent="0.25">
      <c r="A1757"/>
    </row>
    <row r="1758" spans="1:1" ht="14.1" customHeight="1" x14ac:dyDescent="0.25">
      <c r="A1758"/>
    </row>
    <row r="1759" spans="1:1" ht="14.1" customHeight="1" x14ac:dyDescent="0.25">
      <c r="A1759"/>
    </row>
    <row r="1760" spans="1:1" ht="14.1" customHeight="1" x14ac:dyDescent="0.25">
      <c r="A1760"/>
    </row>
    <row r="1761" spans="1:1" ht="14.1" customHeight="1" x14ac:dyDescent="0.25">
      <c r="A1761"/>
    </row>
    <row r="1762" spans="1:1" ht="14.1" customHeight="1" x14ac:dyDescent="0.25">
      <c r="A1762"/>
    </row>
    <row r="1763" spans="1:1" ht="14.1" customHeight="1" x14ac:dyDescent="0.25">
      <c r="A1763"/>
    </row>
    <row r="1764" spans="1:1" ht="14.1" customHeight="1" x14ac:dyDescent="0.25">
      <c r="A1764"/>
    </row>
    <row r="1765" spans="1:1" ht="14.1" customHeight="1" x14ac:dyDescent="0.25">
      <c r="A1765"/>
    </row>
    <row r="1766" spans="1:1" ht="14.1" customHeight="1" x14ac:dyDescent="0.25">
      <c r="A1766"/>
    </row>
    <row r="1767" spans="1:1" ht="14.1" customHeight="1" x14ac:dyDescent="0.25">
      <c r="A1767"/>
    </row>
    <row r="1768" spans="1:1" ht="14.1" customHeight="1" x14ac:dyDescent="0.25">
      <c r="A1768"/>
    </row>
    <row r="1769" spans="1:1" ht="14.1" customHeight="1" x14ac:dyDescent="0.25">
      <c r="A1769"/>
    </row>
    <row r="1770" spans="1:1" ht="14.1" customHeight="1" x14ac:dyDescent="0.25">
      <c r="A1770"/>
    </row>
    <row r="1771" spans="1:1" ht="14.1" customHeight="1" x14ac:dyDescent="0.25">
      <c r="A1771"/>
    </row>
    <row r="1772" spans="1:1" ht="14.1" customHeight="1" x14ac:dyDescent="0.25">
      <c r="A1772"/>
    </row>
    <row r="1773" spans="1:1" ht="14.1" customHeight="1" x14ac:dyDescent="0.25">
      <c r="A1773"/>
    </row>
    <row r="1774" spans="1:1" ht="14.1" customHeight="1" x14ac:dyDescent="0.25">
      <c r="A1774"/>
    </row>
    <row r="1775" spans="1:1" ht="14.1" customHeight="1" x14ac:dyDescent="0.25">
      <c r="A1775"/>
    </row>
    <row r="1776" spans="1:1" ht="14.1" customHeight="1" x14ac:dyDescent="0.25">
      <c r="A1776"/>
    </row>
    <row r="1777" spans="1:1" ht="14.1" customHeight="1" x14ac:dyDescent="0.25">
      <c r="A1777"/>
    </row>
    <row r="1778" spans="1:1" ht="14.1" customHeight="1" x14ac:dyDescent="0.25">
      <c r="A1778"/>
    </row>
    <row r="1779" spans="1:1" ht="14.1" customHeight="1" x14ac:dyDescent="0.25">
      <c r="A1779"/>
    </row>
    <row r="1780" spans="1:1" ht="14.1" customHeight="1" x14ac:dyDescent="0.25">
      <c r="A1780"/>
    </row>
    <row r="1781" spans="1:1" ht="14.1" customHeight="1" x14ac:dyDescent="0.25">
      <c r="A1781"/>
    </row>
    <row r="1782" spans="1:1" ht="14.1" customHeight="1" x14ac:dyDescent="0.25">
      <c r="A1782"/>
    </row>
    <row r="1783" spans="1:1" ht="14.1" customHeight="1" x14ac:dyDescent="0.25">
      <c r="A1783"/>
    </row>
    <row r="1784" spans="1:1" ht="14.1" customHeight="1" x14ac:dyDescent="0.25">
      <c r="A1784"/>
    </row>
    <row r="1785" spans="1:1" ht="14.1" customHeight="1" x14ac:dyDescent="0.25">
      <c r="A1785"/>
    </row>
    <row r="1786" spans="1:1" ht="14.1" customHeight="1" x14ac:dyDescent="0.25">
      <c r="A1786"/>
    </row>
    <row r="1787" spans="1:1" ht="14.1" customHeight="1" x14ac:dyDescent="0.25">
      <c r="A1787"/>
    </row>
    <row r="1788" spans="1:1" ht="14.1" customHeight="1" x14ac:dyDescent="0.25">
      <c r="A1788"/>
    </row>
    <row r="1789" spans="1:1" ht="14.1" customHeight="1" x14ac:dyDescent="0.25">
      <c r="A1789"/>
    </row>
    <row r="1790" spans="1:1" ht="14.1" customHeight="1" x14ac:dyDescent="0.25">
      <c r="A1790"/>
    </row>
    <row r="1791" spans="1:1" ht="14.1" customHeight="1" x14ac:dyDescent="0.25">
      <c r="A1791"/>
    </row>
    <row r="1792" spans="1:1" ht="14.1" customHeight="1" x14ac:dyDescent="0.25">
      <c r="A1792"/>
    </row>
    <row r="1793" spans="1:1" ht="14.1" customHeight="1" x14ac:dyDescent="0.25">
      <c r="A1793"/>
    </row>
    <row r="1794" spans="1:1" ht="14.1" customHeight="1" x14ac:dyDescent="0.25">
      <c r="A1794"/>
    </row>
    <row r="1795" spans="1:1" ht="14.1" customHeight="1" x14ac:dyDescent="0.25">
      <c r="A1795"/>
    </row>
    <row r="1796" spans="1:1" ht="14.1" customHeight="1" x14ac:dyDescent="0.25">
      <c r="A1796"/>
    </row>
    <row r="1797" spans="1:1" ht="14.1" customHeight="1" x14ac:dyDescent="0.25">
      <c r="A1797"/>
    </row>
    <row r="1798" spans="1:1" ht="14.1" customHeight="1" x14ac:dyDescent="0.25">
      <c r="A1798"/>
    </row>
    <row r="1799" spans="1:1" ht="14.1" customHeight="1" x14ac:dyDescent="0.25">
      <c r="A1799"/>
    </row>
    <row r="1800" spans="1:1" ht="14.1" customHeight="1" x14ac:dyDescent="0.25">
      <c r="A1800"/>
    </row>
    <row r="1801" spans="1:1" ht="14.1" customHeight="1" x14ac:dyDescent="0.25">
      <c r="A1801"/>
    </row>
    <row r="1802" spans="1:1" ht="14.1" customHeight="1" x14ac:dyDescent="0.25">
      <c r="A1802"/>
    </row>
    <row r="1803" spans="1:1" ht="14.1" customHeight="1" x14ac:dyDescent="0.25">
      <c r="A1803"/>
    </row>
    <row r="1804" spans="1:1" ht="14.1" customHeight="1" x14ac:dyDescent="0.25">
      <c r="A1804"/>
    </row>
    <row r="1805" spans="1:1" ht="14.1" customHeight="1" x14ac:dyDescent="0.25">
      <c r="A1805"/>
    </row>
    <row r="1806" spans="1:1" ht="14.1" customHeight="1" x14ac:dyDescent="0.25">
      <c r="A1806"/>
    </row>
    <row r="1807" spans="1:1" ht="14.1" customHeight="1" x14ac:dyDescent="0.25">
      <c r="A1807"/>
    </row>
    <row r="1808" spans="1:1" ht="14.1" customHeight="1" x14ac:dyDescent="0.25">
      <c r="A1808"/>
    </row>
    <row r="1809" spans="1:1" ht="14.1" customHeight="1" x14ac:dyDescent="0.25">
      <c r="A1809"/>
    </row>
    <row r="1810" spans="1:1" ht="14.1" customHeight="1" x14ac:dyDescent="0.25">
      <c r="A1810"/>
    </row>
    <row r="1811" spans="1:1" ht="14.1" customHeight="1" x14ac:dyDescent="0.25">
      <c r="A1811"/>
    </row>
    <row r="1812" spans="1:1" ht="14.1" customHeight="1" x14ac:dyDescent="0.25">
      <c r="A1812"/>
    </row>
    <row r="1813" spans="1:1" ht="14.1" customHeight="1" x14ac:dyDescent="0.25">
      <c r="A1813"/>
    </row>
    <row r="1814" spans="1:1" ht="14.1" customHeight="1" x14ac:dyDescent="0.25">
      <c r="A1814"/>
    </row>
    <row r="1815" spans="1:1" ht="14.1" customHeight="1" x14ac:dyDescent="0.25">
      <c r="A1815"/>
    </row>
    <row r="1816" spans="1:1" ht="14.1" customHeight="1" x14ac:dyDescent="0.25">
      <c r="A1816"/>
    </row>
    <row r="1817" spans="1:1" ht="14.1" customHeight="1" x14ac:dyDescent="0.25">
      <c r="A1817"/>
    </row>
    <row r="1818" spans="1:1" ht="14.1" customHeight="1" x14ac:dyDescent="0.25">
      <c r="A1818"/>
    </row>
    <row r="1819" spans="1:1" ht="14.1" customHeight="1" x14ac:dyDescent="0.25">
      <c r="A1819"/>
    </row>
    <row r="1820" spans="1:1" ht="14.1" customHeight="1" x14ac:dyDescent="0.25">
      <c r="A1820"/>
    </row>
    <row r="1821" spans="1:1" ht="14.1" customHeight="1" x14ac:dyDescent="0.25">
      <c r="A1821"/>
    </row>
    <row r="1822" spans="1:1" ht="14.1" customHeight="1" x14ac:dyDescent="0.25">
      <c r="A1822"/>
    </row>
    <row r="1823" spans="1:1" ht="14.1" customHeight="1" x14ac:dyDescent="0.25">
      <c r="A1823"/>
    </row>
    <row r="1824" spans="1:1" ht="14.1" customHeight="1" x14ac:dyDescent="0.25">
      <c r="A1824"/>
    </row>
    <row r="1825" spans="1:1" ht="14.1" customHeight="1" x14ac:dyDescent="0.25">
      <c r="A1825"/>
    </row>
    <row r="1826" spans="1:1" ht="14.1" customHeight="1" x14ac:dyDescent="0.25">
      <c r="A1826"/>
    </row>
    <row r="1827" spans="1:1" ht="14.1" customHeight="1" x14ac:dyDescent="0.25">
      <c r="A1827"/>
    </row>
    <row r="1828" spans="1:1" ht="14.1" customHeight="1" x14ac:dyDescent="0.25">
      <c r="A1828"/>
    </row>
    <row r="1829" spans="1:1" ht="14.1" customHeight="1" x14ac:dyDescent="0.25">
      <c r="A1829"/>
    </row>
    <row r="1830" spans="1:1" ht="14.1" customHeight="1" x14ac:dyDescent="0.25">
      <c r="A1830"/>
    </row>
    <row r="1831" spans="1:1" ht="14.1" customHeight="1" x14ac:dyDescent="0.25">
      <c r="A1831"/>
    </row>
    <row r="1832" spans="1:1" ht="14.1" customHeight="1" x14ac:dyDescent="0.25">
      <c r="A1832"/>
    </row>
    <row r="1833" spans="1:1" ht="14.1" customHeight="1" x14ac:dyDescent="0.25">
      <c r="A1833"/>
    </row>
    <row r="1834" spans="1:1" ht="14.1" customHeight="1" x14ac:dyDescent="0.25">
      <c r="A1834"/>
    </row>
    <row r="1835" spans="1:1" ht="14.1" customHeight="1" x14ac:dyDescent="0.25">
      <c r="A1835"/>
    </row>
    <row r="1836" spans="1:1" ht="14.1" customHeight="1" x14ac:dyDescent="0.25">
      <c r="A1836"/>
    </row>
    <row r="1837" spans="1:1" ht="14.1" customHeight="1" x14ac:dyDescent="0.25">
      <c r="A1837"/>
    </row>
    <row r="1838" spans="1:1" ht="14.1" customHeight="1" x14ac:dyDescent="0.25">
      <c r="A1838"/>
    </row>
    <row r="1839" spans="1:1" ht="14.1" customHeight="1" x14ac:dyDescent="0.25">
      <c r="A1839"/>
    </row>
    <row r="1840" spans="1:1" ht="14.1" customHeight="1" x14ac:dyDescent="0.25">
      <c r="A1840"/>
    </row>
    <row r="1841" spans="1:1" ht="14.1" customHeight="1" x14ac:dyDescent="0.25">
      <c r="A1841"/>
    </row>
    <row r="1842" spans="1:1" ht="14.1" customHeight="1" x14ac:dyDescent="0.25">
      <c r="A1842"/>
    </row>
    <row r="1843" spans="1:1" ht="14.1" customHeight="1" x14ac:dyDescent="0.25">
      <c r="A1843"/>
    </row>
    <row r="1844" spans="1:1" ht="14.1" customHeight="1" x14ac:dyDescent="0.25">
      <c r="A1844"/>
    </row>
    <row r="1845" spans="1:1" ht="14.1" customHeight="1" x14ac:dyDescent="0.25">
      <c r="A1845"/>
    </row>
    <row r="1846" spans="1:1" ht="14.1" customHeight="1" x14ac:dyDescent="0.25">
      <c r="A1846"/>
    </row>
    <row r="1847" spans="1:1" ht="14.1" customHeight="1" x14ac:dyDescent="0.25">
      <c r="A1847"/>
    </row>
    <row r="1848" spans="1:1" ht="14.1" customHeight="1" x14ac:dyDescent="0.25">
      <c r="A1848"/>
    </row>
    <row r="1849" spans="1:1" ht="14.1" customHeight="1" x14ac:dyDescent="0.25">
      <c r="A1849"/>
    </row>
    <row r="1850" spans="1:1" ht="14.1" customHeight="1" x14ac:dyDescent="0.25">
      <c r="A1850"/>
    </row>
    <row r="1851" spans="1:1" ht="14.1" customHeight="1" x14ac:dyDescent="0.25">
      <c r="A1851"/>
    </row>
    <row r="1852" spans="1:1" ht="14.1" customHeight="1" x14ac:dyDescent="0.25">
      <c r="A1852"/>
    </row>
    <row r="1853" spans="1:1" ht="14.1" customHeight="1" x14ac:dyDescent="0.25">
      <c r="A1853"/>
    </row>
    <row r="1854" spans="1:1" ht="14.1" customHeight="1" x14ac:dyDescent="0.25">
      <c r="A1854"/>
    </row>
    <row r="1855" spans="1:1" ht="14.1" customHeight="1" x14ac:dyDescent="0.25">
      <c r="A1855"/>
    </row>
    <row r="1856" spans="1:1" ht="14.1" customHeight="1" x14ac:dyDescent="0.25">
      <c r="A1856"/>
    </row>
    <row r="1857" spans="1:1" ht="14.1" customHeight="1" x14ac:dyDescent="0.25">
      <c r="A1857"/>
    </row>
    <row r="1858" spans="1:1" ht="14.1" customHeight="1" x14ac:dyDescent="0.25">
      <c r="A1858"/>
    </row>
    <row r="1859" spans="1:1" ht="14.1" customHeight="1" x14ac:dyDescent="0.25">
      <c r="A1859"/>
    </row>
    <row r="1860" spans="1:1" ht="14.1" customHeight="1" x14ac:dyDescent="0.25">
      <c r="A1860"/>
    </row>
    <row r="1861" spans="1:1" ht="14.1" customHeight="1" x14ac:dyDescent="0.25">
      <c r="A1861"/>
    </row>
    <row r="1862" spans="1:1" ht="14.1" customHeight="1" x14ac:dyDescent="0.25">
      <c r="A1862"/>
    </row>
    <row r="1863" spans="1:1" ht="14.1" customHeight="1" x14ac:dyDescent="0.25">
      <c r="A1863"/>
    </row>
    <row r="1864" spans="1:1" ht="14.1" customHeight="1" x14ac:dyDescent="0.25">
      <c r="A1864"/>
    </row>
    <row r="1865" spans="1:1" ht="14.1" customHeight="1" x14ac:dyDescent="0.25">
      <c r="A1865"/>
    </row>
    <row r="1866" spans="1:1" ht="14.1" customHeight="1" x14ac:dyDescent="0.25">
      <c r="A1866"/>
    </row>
    <row r="1867" spans="1:1" ht="14.1" customHeight="1" x14ac:dyDescent="0.25">
      <c r="A1867"/>
    </row>
    <row r="1868" spans="1:1" ht="14.1" customHeight="1" x14ac:dyDescent="0.25">
      <c r="A1868"/>
    </row>
    <row r="1869" spans="1:1" ht="14.1" customHeight="1" x14ac:dyDescent="0.25">
      <c r="A1869"/>
    </row>
    <row r="1870" spans="1:1" ht="14.1" customHeight="1" x14ac:dyDescent="0.25">
      <c r="A1870"/>
    </row>
    <row r="1871" spans="1:1" ht="14.1" customHeight="1" x14ac:dyDescent="0.25">
      <c r="A1871"/>
    </row>
    <row r="1872" spans="1:1" ht="14.1" customHeight="1" x14ac:dyDescent="0.25">
      <c r="A1872"/>
    </row>
    <row r="1873" spans="1:1" ht="14.1" customHeight="1" x14ac:dyDescent="0.25">
      <c r="A1873"/>
    </row>
    <row r="1874" spans="1:1" ht="14.1" customHeight="1" x14ac:dyDescent="0.25">
      <c r="A1874"/>
    </row>
    <row r="1875" spans="1:1" ht="14.1" customHeight="1" x14ac:dyDescent="0.25">
      <c r="A1875"/>
    </row>
    <row r="1876" spans="1:1" ht="14.1" customHeight="1" x14ac:dyDescent="0.25">
      <c r="A1876"/>
    </row>
    <row r="1877" spans="1:1" ht="14.1" customHeight="1" x14ac:dyDescent="0.25">
      <c r="A1877"/>
    </row>
    <row r="1878" spans="1:1" ht="14.1" customHeight="1" x14ac:dyDescent="0.25">
      <c r="A1878"/>
    </row>
    <row r="1879" spans="1:1" ht="14.1" customHeight="1" x14ac:dyDescent="0.25">
      <c r="A1879"/>
    </row>
    <row r="1880" spans="1:1" ht="14.1" customHeight="1" x14ac:dyDescent="0.25">
      <c r="A1880"/>
    </row>
    <row r="1881" spans="1:1" ht="14.1" customHeight="1" x14ac:dyDescent="0.25">
      <c r="A1881"/>
    </row>
    <row r="1882" spans="1:1" ht="14.1" customHeight="1" x14ac:dyDescent="0.25">
      <c r="A1882"/>
    </row>
    <row r="1883" spans="1:1" ht="14.1" customHeight="1" x14ac:dyDescent="0.25">
      <c r="A1883"/>
    </row>
    <row r="1884" spans="1:1" ht="14.1" customHeight="1" x14ac:dyDescent="0.25">
      <c r="A1884"/>
    </row>
    <row r="1885" spans="1:1" ht="14.1" customHeight="1" x14ac:dyDescent="0.25">
      <c r="A1885"/>
    </row>
    <row r="1886" spans="1:1" ht="14.1" customHeight="1" x14ac:dyDescent="0.25">
      <c r="A1886"/>
    </row>
    <row r="1887" spans="1:1" ht="14.1" customHeight="1" x14ac:dyDescent="0.25">
      <c r="A1887"/>
    </row>
    <row r="1888" spans="1:1" ht="14.1" customHeight="1" x14ac:dyDescent="0.25">
      <c r="A1888"/>
    </row>
    <row r="1889" spans="1:1" ht="14.1" customHeight="1" x14ac:dyDescent="0.25">
      <c r="A1889"/>
    </row>
    <row r="1890" spans="1:1" ht="14.1" customHeight="1" x14ac:dyDescent="0.25">
      <c r="A1890"/>
    </row>
    <row r="1891" spans="1:1" ht="14.1" customHeight="1" x14ac:dyDescent="0.25">
      <c r="A1891"/>
    </row>
    <row r="1892" spans="1:1" ht="14.1" customHeight="1" x14ac:dyDescent="0.25">
      <c r="A1892"/>
    </row>
    <row r="1893" spans="1:1" ht="14.1" customHeight="1" x14ac:dyDescent="0.25">
      <c r="A1893"/>
    </row>
    <row r="1894" spans="1:1" ht="14.1" customHeight="1" x14ac:dyDescent="0.25">
      <c r="A1894"/>
    </row>
    <row r="1895" spans="1:1" ht="14.1" customHeight="1" x14ac:dyDescent="0.25">
      <c r="A1895"/>
    </row>
    <row r="1896" spans="1:1" ht="14.1" customHeight="1" x14ac:dyDescent="0.25">
      <c r="A1896"/>
    </row>
    <row r="1897" spans="1:1" ht="14.1" customHeight="1" x14ac:dyDescent="0.25">
      <c r="A1897"/>
    </row>
    <row r="1898" spans="1:1" ht="14.1" customHeight="1" x14ac:dyDescent="0.25">
      <c r="A1898"/>
    </row>
    <row r="1899" spans="1:1" ht="14.1" customHeight="1" x14ac:dyDescent="0.25">
      <c r="A1899"/>
    </row>
    <row r="1900" spans="1:1" ht="14.1" customHeight="1" x14ac:dyDescent="0.25">
      <c r="A1900"/>
    </row>
    <row r="1901" spans="1:1" ht="14.1" customHeight="1" x14ac:dyDescent="0.25">
      <c r="A1901"/>
    </row>
    <row r="1902" spans="1:1" ht="14.1" customHeight="1" x14ac:dyDescent="0.25">
      <c r="A1902"/>
    </row>
    <row r="1903" spans="1:1" ht="14.1" customHeight="1" x14ac:dyDescent="0.25">
      <c r="A1903"/>
    </row>
    <row r="1904" spans="1:1" ht="14.1" customHeight="1" x14ac:dyDescent="0.25">
      <c r="A1904"/>
    </row>
    <row r="1905" spans="1:1" ht="14.1" customHeight="1" x14ac:dyDescent="0.25">
      <c r="A1905"/>
    </row>
    <row r="1906" spans="1:1" ht="14.1" customHeight="1" x14ac:dyDescent="0.25">
      <c r="A1906"/>
    </row>
    <row r="1907" spans="1:1" ht="14.1" customHeight="1" x14ac:dyDescent="0.25">
      <c r="A1907"/>
    </row>
    <row r="1908" spans="1:1" ht="14.1" customHeight="1" x14ac:dyDescent="0.25">
      <c r="A1908"/>
    </row>
    <row r="1909" spans="1:1" ht="14.1" customHeight="1" x14ac:dyDescent="0.25">
      <c r="A1909"/>
    </row>
    <row r="1910" spans="1:1" ht="14.1" customHeight="1" x14ac:dyDescent="0.25">
      <c r="A1910"/>
    </row>
    <row r="1911" spans="1:1" ht="14.1" customHeight="1" x14ac:dyDescent="0.25">
      <c r="A1911"/>
    </row>
    <row r="1912" spans="1:1" ht="14.1" customHeight="1" x14ac:dyDescent="0.25">
      <c r="A1912"/>
    </row>
    <row r="1913" spans="1:1" ht="14.1" customHeight="1" x14ac:dyDescent="0.25">
      <c r="A1913"/>
    </row>
    <row r="1914" spans="1:1" ht="14.1" customHeight="1" x14ac:dyDescent="0.25">
      <c r="A1914"/>
    </row>
    <row r="1915" spans="1:1" ht="14.1" customHeight="1" x14ac:dyDescent="0.25">
      <c r="A1915"/>
    </row>
    <row r="1916" spans="1:1" ht="14.1" customHeight="1" x14ac:dyDescent="0.25">
      <c r="A1916"/>
    </row>
    <row r="1917" spans="1:1" ht="14.1" customHeight="1" x14ac:dyDescent="0.25">
      <c r="A1917"/>
    </row>
    <row r="1918" spans="1:1" ht="14.1" customHeight="1" x14ac:dyDescent="0.25">
      <c r="A1918"/>
    </row>
    <row r="1919" spans="1:1" ht="14.1" customHeight="1" x14ac:dyDescent="0.25">
      <c r="A1919"/>
    </row>
    <row r="1920" spans="1:1" ht="14.1" customHeight="1" x14ac:dyDescent="0.25">
      <c r="A1920"/>
    </row>
    <row r="1921" spans="1:1" ht="14.1" customHeight="1" x14ac:dyDescent="0.25">
      <c r="A1921"/>
    </row>
    <row r="1922" spans="1:1" ht="14.1" customHeight="1" x14ac:dyDescent="0.25">
      <c r="A1922"/>
    </row>
    <row r="1923" spans="1:1" ht="14.1" customHeight="1" x14ac:dyDescent="0.25">
      <c r="A1923"/>
    </row>
    <row r="1924" spans="1:1" ht="14.1" customHeight="1" x14ac:dyDescent="0.25">
      <c r="A1924"/>
    </row>
    <row r="1925" spans="1:1" ht="14.1" customHeight="1" x14ac:dyDescent="0.25">
      <c r="A1925"/>
    </row>
    <row r="1926" spans="1:1" ht="14.1" customHeight="1" x14ac:dyDescent="0.25">
      <c r="A1926"/>
    </row>
    <row r="1927" spans="1:1" ht="14.1" customHeight="1" x14ac:dyDescent="0.25">
      <c r="A1927"/>
    </row>
    <row r="1928" spans="1:1" ht="14.1" customHeight="1" x14ac:dyDescent="0.25">
      <c r="A1928"/>
    </row>
    <row r="1929" spans="1:1" ht="14.1" customHeight="1" x14ac:dyDescent="0.25">
      <c r="A1929"/>
    </row>
    <row r="1930" spans="1:1" ht="14.1" customHeight="1" x14ac:dyDescent="0.25">
      <c r="A1930"/>
    </row>
    <row r="1931" spans="1:1" ht="14.1" customHeight="1" x14ac:dyDescent="0.25">
      <c r="A1931"/>
    </row>
    <row r="1932" spans="1:1" ht="14.1" customHeight="1" x14ac:dyDescent="0.25">
      <c r="A1932"/>
    </row>
    <row r="1933" spans="1:1" ht="14.1" customHeight="1" x14ac:dyDescent="0.25">
      <c r="A1933"/>
    </row>
    <row r="1934" spans="1:1" ht="14.1" customHeight="1" x14ac:dyDescent="0.25">
      <c r="A1934"/>
    </row>
    <row r="1935" spans="1:1" ht="14.1" customHeight="1" x14ac:dyDescent="0.25">
      <c r="A1935"/>
    </row>
    <row r="1936" spans="1:1" ht="14.1" customHeight="1" x14ac:dyDescent="0.25">
      <c r="A1936"/>
    </row>
    <row r="1937" spans="1:1" ht="14.1" customHeight="1" x14ac:dyDescent="0.25">
      <c r="A1937"/>
    </row>
    <row r="1938" spans="1:1" ht="14.1" customHeight="1" x14ac:dyDescent="0.25">
      <c r="A1938"/>
    </row>
    <row r="1939" spans="1:1" ht="14.1" customHeight="1" x14ac:dyDescent="0.25">
      <c r="A1939"/>
    </row>
    <row r="1940" spans="1:1" ht="14.1" customHeight="1" x14ac:dyDescent="0.25">
      <c r="A1940"/>
    </row>
    <row r="1941" spans="1:1" ht="14.1" customHeight="1" x14ac:dyDescent="0.25">
      <c r="A1941"/>
    </row>
    <row r="1942" spans="1:1" ht="14.1" customHeight="1" x14ac:dyDescent="0.25">
      <c r="A1942"/>
    </row>
    <row r="1943" spans="1:1" ht="14.1" customHeight="1" x14ac:dyDescent="0.25">
      <c r="A1943"/>
    </row>
    <row r="1944" spans="1:1" ht="14.1" customHeight="1" x14ac:dyDescent="0.25">
      <c r="A1944"/>
    </row>
    <row r="1945" spans="1:1" ht="14.1" customHeight="1" x14ac:dyDescent="0.25">
      <c r="A1945"/>
    </row>
    <row r="1946" spans="1:1" ht="14.1" customHeight="1" x14ac:dyDescent="0.25">
      <c r="A1946"/>
    </row>
    <row r="1947" spans="1:1" ht="14.1" customHeight="1" x14ac:dyDescent="0.25">
      <c r="A1947"/>
    </row>
    <row r="1948" spans="1:1" ht="14.1" customHeight="1" x14ac:dyDescent="0.25">
      <c r="A1948"/>
    </row>
    <row r="1949" spans="1:1" ht="14.1" customHeight="1" x14ac:dyDescent="0.25">
      <c r="A1949"/>
    </row>
    <row r="1950" spans="1:1" ht="14.1" customHeight="1" x14ac:dyDescent="0.25">
      <c r="A1950"/>
    </row>
    <row r="1951" spans="1:1" ht="14.1" customHeight="1" x14ac:dyDescent="0.25">
      <c r="A1951"/>
    </row>
    <row r="1952" spans="1:1" ht="14.1" customHeight="1" x14ac:dyDescent="0.25">
      <c r="A1952"/>
    </row>
    <row r="1953" spans="1:1" ht="14.1" customHeight="1" x14ac:dyDescent="0.25">
      <c r="A1953"/>
    </row>
    <row r="1954" spans="1:1" ht="14.1" customHeight="1" x14ac:dyDescent="0.25">
      <c r="A1954"/>
    </row>
    <row r="1955" spans="1:1" ht="14.1" customHeight="1" x14ac:dyDescent="0.25">
      <c r="A1955"/>
    </row>
    <row r="1956" spans="1:1" ht="14.1" customHeight="1" x14ac:dyDescent="0.25">
      <c r="A1956"/>
    </row>
    <row r="1957" spans="1:1" ht="14.1" customHeight="1" x14ac:dyDescent="0.25">
      <c r="A1957"/>
    </row>
    <row r="1958" spans="1:1" ht="14.1" customHeight="1" x14ac:dyDescent="0.25">
      <c r="A1958"/>
    </row>
    <row r="1959" spans="1:1" ht="14.1" customHeight="1" x14ac:dyDescent="0.25">
      <c r="A1959"/>
    </row>
    <row r="1960" spans="1:1" ht="14.1" customHeight="1" x14ac:dyDescent="0.25">
      <c r="A1960"/>
    </row>
    <row r="1961" spans="1:1" ht="14.1" customHeight="1" x14ac:dyDescent="0.25">
      <c r="A1961"/>
    </row>
    <row r="1962" spans="1:1" ht="14.1" customHeight="1" x14ac:dyDescent="0.25">
      <c r="A1962"/>
    </row>
    <row r="1963" spans="1:1" ht="14.1" customHeight="1" x14ac:dyDescent="0.25">
      <c r="A1963"/>
    </row>
    <row r="1964" spans="1:1" ht="14.1" customHeight="1" x14ac:dyDescent="0.25">
      <c r="A1964"/>
    </row>
    <row r="1965" spans="1:1" ht="14.1" customHeight="1" x14ac:dyDescent="0.25">
      <c r="A1965"/>
    </row>
    <row r="1966" spans="1:1" ht="14.1" customHeight="1" x14ac:dyDescent="0.25">
      <c r="A1966"/>
    </row>
    <row r="1967" spans="1:1" ht="14.1" customHeight="1" x14ac:dyDescent="0.25">
      <c r="A1967"/>
    </row>
    <row r="1968" spans="1:1" ht="14.1" customHeight="1" x14ac:dyDescent="0.25">
      <c r="A1968"/>
    </row>
    <row r="1969" spans="1:1" ht="14.1" customHeight="1" x14ac:dyDescent="0.25">
      <c r="A1969"/>
    </row>
    <row r="1970" spans="1:1" ht="14.1" customHeight="1" x14ac:dyDescent="0.25">
      <c r="A1970"/>
    </row>
    <row r="1971" spans="1:1" ht="14.1" customHeight="1" x14ac:dyDescent="0.25">
      <c r="A1971"/>
    </row>
    <row r="1972" spans="1:1" ht="14.1" customHeight="1" x14ac:dyDescent="0.25">
      <c r="A1972"/>
    </row>
    <row r="1973" spans="1:1" ht="14.1" customHeight="1" x14ac:dyDescent="0.25">
      <c r="A1973"/>
    </row>
    <row r="1974" spans="1:1" ht="14.1" customHeight="1" x14ac:dyDescent="0.25">
      <c r="A1974"/>
    </row>
    <row r="1975" spans="1:1" ht="14.1" customHeight="1" x14ac:dyDescent="0.25">
      <c r="A1975"/>
    </row>
    <row r="1976" spans="1:1" ht="14.1" customHeight="1" x14ac:dyDescent="0.25">
      <c r="A1976"/>
    </row>
    <row r="1977" spans="1:1" ht="14.1" customHeight="1" x14ac:dyDescent="0.25">
      <c r="A1977"/>
    </row>
    <row r="1978" spans="1:1" ht="14.1" customHeight="1" x14ac:dyDescent="0.25">
      <c r="A1978"/>
    </row>
    <row r="1979" spans="1:1" ht="14.1" customHeight="1" x14ac:dyDescent="0.25">
      <c r="A1979"/>
    </row>
    <row r="1980" spans="1:1" ht="14.1" customHeight="1" x14ac:dyDescent="0.25">
      <c r="A1980"/>
    </row>
    <row r="1981" spans="1:1" ht="14.1" customHeight="1" x14ac:dyDescent="0.25">
      <c r="A1981"/>
    </row>
    <row r="1982" spans="1:1" ht="14.1" customHeight="1" x14ac:dyDescent="0.25">
      <c r="A1982"/>
    </row>
    <row r="1983" spans="1:1" ht="14.1" customHeight="1" x14ac:dyDescent="0.25">
      <c r="A1983"/>
    </row>
    <row r="1984" spans="1:1" ht="14.1" customHeight="1" x14ac:dyDescent="0.25">
      <c r="A1984"/>
    </row>
    <row r="1985" spans="1:1" ht="14.1" customHeight="1" x14ac:dyDescent="0.25">
      <c r="A1985"/>
    </row>
    <row r="1986" spans="1:1" ht="14.1" customHeight="1" x14ac:dyDescent="0.25">
      <c r="A1986"/>
    </row>
    <row r="1987" spans="1:1" ht="14.1" customHeight="1" x14ac:dyDescent="0.25">
      <c r="A1987"/>
    </row>
    <row r="1988" spans="1:1" ht="14.1" customHeight="1" x14ac:dyDescent="0.25">
      <c r="A1988"/>
    </row>
    <row r="1989" spans="1:1" ht="14.1" customHeight="1" x14ac:dyDescent="0.25">
      <c r="A1989"/>
    </row>
    <row r="1990" spans="1:1" ht="14.1" customHeight="1" x14ac:dyDescent="0.25">
      <c r="A1990"/>
    </row>
    <row r="1991" spans="1:1" ht="14.1" customHeight="1" x14ac:dyDescent="0.25">
      <c r="A1991"/>
    </row>
    <row r="1992" spans="1:1" ht="14.1" customHeight="1" x14ac:dyDescent="0.25">
      <c r="A1992"/>
    </row>
    <row r="1993" spans="1:1" ht="14.1" customHeight="1" x14ac:dyDescent="0.25">
      <c r="A1993"/>
    </row>
    <row r="1994" spans="1:1" ht="14.1" customHeight="1" x14ac:dyDescent="0.25">
      <c r="A1994"/>
    </row>
    <row r="1995" spans="1:1" ht="14.1" customHeight="1" x14ac:dyDescent="0.25">
      <c r="A1995"/>
    </row>
    <row r="1996" spans="1:1" ht="14.1" customHeight="1" x14ac:dyDescent="0.25">
      <c r="A1996"/>
    </row>
    <row r="1997" spans="1:1" ht="14.1" customHeight="1" x14ac:dyDescent="0.25">
      <c r="A1997"/>
    </row>
    <row r="1998" spans="1:1" ht="14.1" customHeight="1" x14ac:dyDescent="0.25">
      <c r="A1998"/>
    </row>
    <row r="1999" spans="1:1" ht="14.1" customHeight="1" x14ac:dyDescent="0.25">
      <c r="A1999"/>
    </row>
    <row r="2000" spans="1:1" ht="14.1" customHeight="1" x14ac:dyDescent="0.25">
      <c r="A2000"/>
    </row>
    <row r="2001" spans="1:1" ht="14.1" customHeight="1" x14ac:dyDescent="0.25">
      <c r="A2001"/>
    </row>
    <row r="2002" spans="1:1" ht="14.1" customHeight="1" x14ac:dyDescent="0.25">
      <c r="A2002"/>
    </row>
    <row r="2003" spans="1:1" ht="14.1" customHeight="1" x14ac:dyDescent="0.25">
      <c r="A2003"/>
    </row>
    <row r="2004" spans="1:1" ht="14.1" customHeight="1" x14ac:dyDescent="0.25">
      <c r="A2004"/>
    </row>
    <row r="2005" spans="1:1" ht="14.1" customHeight="1" x14ac:dyDescent="0.25">
      <c r="A2005"/>
    </row>
    <row r="2006" spans="1:1" ht="14.1" customHeight="1" x14ac:dyDescent="0.25">
      <c r="A2006"/>
    </row>
    <row r="2007" spans="1:1" ht="14.1" customHeight="1" x14ac:dyDescent="0.25">
      <c r="A2007"/>
    </row>
    <row r="2008" spans="1:1" ht="14.1" customHeight="1" x14ac:dyDescent="0.25">
      <c r="A2008"/>
    </row>
    <row r="2009" spans="1:1" ht="14.1" customHeight="1" x14ac:dyDescent="0.25">
      <c r="A2009"/>
    </row>
    <row r="2010" spans="1:1" ht="14.1" customHeight="1" x14ac:dyDescent="0.25">
      <c r="A2010"/>
    </row>
    <row r="2011" spans="1:1" ht="14.1" customHeight="1" x14ac:dyDescent="0.25">
      <c r="A2011"/>
    </row>
    <row r="2012" spans="1:1" ht="14.1" customHeight="1" x14ac:dyDescent="0.25">
      <c r="A2012"/>
    </row>
    <row r="2013" spans="1:1" ht="14.1" customHeight="1" x14ac:dyDescent="0.25">
      <c r="A2013"/>
    </row>
    <row r="2014" spans="1:1" ht="14.1" customHeight="1" x14ac:dyDescent="0.25">
      <c r="A2014"/>
    </row>
    <row r="2015" spans="1:1" ht="14.1" customHeight="1" x14ac:dyDescent="0.25">
      <c r="A2015"/>
    </row>
    <row r="2016" spans="1:1" ht="14.1" customHeight="1" x14ac:dyDescent="0.25">
      <c r="A2016"/>
    </row>
    <row r="2017" spans="1:1" ht="14.1" customHeight="1" x14ac:dyDescent="0.25">
      <c r="A2017"/>
    </row>
    <row r="2018" spans="1:1" ht="14.1" customHeight="1" x14ac:dyDescent="0.25">
      <c r="A2018"/>
    </row>
    <row r="2019" spans="1:1" ht="14.1" customHeight="1" x14ac:dyDescent="0.25">
      <c r="A2019"/>
    </row>
    <row r="2020" spans="1:1" ht="14.1" customHeight="1" x14ac:dyDescent="0.25">
      <c r="A2020"/>
    </row>
    <row r="2021" spans="1:1" ht="14.1" customHeight="1" x14ac:dyDescent="0.25">
      <c r="A2021"/>
    </row>
    <row r="2022" spans="1:1" ht="14.1" customHeight="1" x14ac:dyDescent="0.25">
      <c r="A2022"/>
    </row>
    <row r="2023" spans="1:1" ht="14.1" customHeight="1" x14ac:dyDescent="0.25">
      <c r="A2023"/>
    </row>
    <row r="2024" spans="1:1" ht="14.1" customHeight="1" x14ac:dyDescent="0.25">
      <c r="A2024"/>
    </row>
    <row r="2025" spans="1:1" ht="14.1" customHeight="1" x14ac:dyDescent="0.25">
      <c r="A2025"/>
    </row>
    <row r="2026" spans="1:1" ht="14.1" customHeight="1" x14ac:dyDescent="0.25">
      <c r="A2026"/>
    </row>
    <row r="2027" spans="1:1" ht="14.1" customHeight="1" x14ac:dyDescent="0.25">
      <c r="A2027"/>
    </row>
    <row r="2028" spans="1:1" ht="14.1" customHeight="1" x14ac:dyDescent="0.25">
      <c r="A2028"/>
    </row>
    <row r="2029" spans="1:1" ht="14.1" customHeight="1" x14ac:dyDescent="0.25">
      <c r="A2029"/>
    </row>
    <row r="2030" spans="1:1" ht="14.1" customHeight="1" x14ac:dyDescent="0.25">
      <c r="A2030"/>
    </row>
    <row r="2031" spans="1:1" ht="14.1" customHeight="1" x14ac:dyDescent="0.25">
      <c r="A2031"/>
    </row>
    <row r="2032" spans="1:1" ht="14.1" customHeight="1" x14ac:dyDescent="0.25">
      <c r="A2032"/>
    </row>
    <row r="2033" spans="1:1" ht="14.1" customHeight="1" x14ac:dyDescent="0.25">
      <c r="A2033"/>
    </row>
    <row r="2034" spans="1:1" ht="14.1" customHeight="1" x14ac:dyDescent="0.25">
      <c r="A2034"/>
    </row>
    <row r="2035" spans="1:1" ht="14.1" customHeight="1" x14ac:dyDescent="0.25">
      <c r="A2035"/>
    </row>
    <row r="2036" spans="1:1" ht="14.1" customHeight="1" x14ac:dyDescent="0.25">
      <c r="A2036"/>
    </row>
    <row r="2037" spans="1:1" ht="14.1" customHeight="1" x14ac:dyDescent="0.25">
      <c r="A2037"/>
    </row>
    <row r="2038" spans="1:1" ht="14.1" customHeight="1" x14ac:dyDescent="0.25">
      <c r="A2038"/>
    </row>
    <row r="2039" spans="1:1" ht="14.1" customHeight="1" x14ac:dyDescent="0.25">
      <c r="A2039"/>
    </row>
    <row r="2040" spans="1:1" ht="14.1" customHeight="1" x14ac:dyDescent="0.25">
      <c r="A2040"/>
    </row>
    <row r="2041" spans="1:1" ht="14.1" customHeight="1" x14ac:dyDescent="0.25">
      <c r="A2041"/>
    </row>
    <row r="2042" spans="1:1" ht="14.1" customHeight="1" x14ac:dyDescent="0.25">
      <c r="A2042"/>
    </row>
    <row r="2043" spans="1:1" ht="14.1" customHeight="1" x14ac:dyDescent="0.25">
      <c r="A2043"/>
    </row>
    <row r="2044" spans="1:1" ht="14.1" customHeight="1" x14ac:dyDescent="0.25">
      <c r="A2044"/>
    </row>
    <row r="2045" spans="1:1" ht="14.1" customHeight="1" x14ac:dyDescent="0.25">
      <c r="A2045"/>
    </row>
    <row r="2046" spans="1:1" ht="14.1" customHeight="1" x14ac:dyDescent="0.25">
      <c r="A2046"/>
    </row>
    <row r="2047" spans="1:1" ht="14.1" customHeight="1" x14ac:dyDescent="0.25">
      <c r="A2047"/>
    </row>
    <row r="2048" spans="1:1" ht="14.1" customHeight="1" x14ac:dyDescent="0.25">
      <c r="A2048"/>
    </row>
    <row r="2049" spans="1:1" ht="14.1" customHeight="1" x14ac:dyDescent="0.25">
      <c r="A2049"/>
    </row>
    <row r="2050" spans="1:1" ht="14.1" customHeight="1" x14ac:dyDescent="0.25">
      <c r="A2050"/>
    </row>
    <row r="2051" spans="1:1" ht="14.1" customHeight="1" x14ac:dyDescent="0.25">
      <c r="A2051"/>
    </row>
    <row r="2052" spans="1:1" ht="14.1" customHeight="1" x14ac:dyDescent="0.25">
      <c r="A2052"/>
    </row>
    <row r="2053" spans="1:1" ht="14.1" customHeight="1" x14ac:dyDescent="0.25">
      <c r="A2053"/>
    </row>
    <row r="2054" spans="1:1" ht="14.1" customHeight="1" x14ac:dyDescent="0.25">
      <c r="A2054"/>
    </row>
    <row r="2055" spans="1:1" ht="14.1" customHeight="1" x14ac:dyDescent="0.25">
      <c r="A2055"/>
    </row>
    <row r="2056" spans="1:1" ht="14.1" customHeight="1" x14ac:dyDescent="0.25">
      <c r="A2056"/>
    </row>
    <row r="2057" spans="1:1" ht="14.1" customHeight="1" x14ac:dyDescent="0.25">
      <c r="A2057"/>
    </row>
    <row r="2058" spans="1:1" ht="14.1" customHeight="1" x14ac:dyDescent="0.25">
      <c r="A2058"/>
    </row>
    <row r="2059" spans="1:1" ht="14.1" customHeight="1" x14ac:dyDescent="0.25">
      <c r="A2059"/>
    </row>
    <row r="2060" spans="1:1" ht="14.1" customHeight="1" x14ac:dyDescent="0.25">
      <c r="A2060"/>
    </row>
    <row r="2061" spans="1:1" ht="14.1" customHeight="1" x14ac:dyDescent="0.25">
      <c r="A2061"/>
    </row>
    <row r="2062" spans="1:1" ht="14.1" customHeight="1" x14ac:dyDescent="0.25">
      <c r="A2062"/>
    </row>
    <row r="2063" spans="1:1" ht="14.1" customHeight="1" x14ac:dyDescent="0.25">
      <c r="A2063"/>
    </row>
    <row r="2064" spans="1:1" ht="14.1" customHeight="1" x14ac:dyDescent="0.25">
      <c r="A2064"/>
    </row>
    <row r="2065" spans="1:1" ht="14.1" customHeight="1" x14ac:dyDescent="0.25">
      <c r="A2065"/>
    </row>
    <row r="2066" spans="1:1" ht="14.1" customHeight="1" x14ac:dyDescent="0.25">
      <c r="A2066"/>
    </row>
    <row r="2067" spans="1:1" ht="14.1" customHeight="1" x14ac:dyDescent="0.25">
      <c r="A2067"/>
    </row>
    <row r="2068" spans="1:1" ht="14.1" customHeight="1" x14ac:dyDescent="0.25">
      <c r="A2068"/>
    </row>
    <row r="2069" spans="1:1" ht="14.1" customHeight="1" x14ac:dyDescent="0.25">
      <c r="A2069"/>
    </row>
    <row r="2070" spans="1:1" ht="14.1" customHeight="1" x14ac:dyDescent="0.25">
      <c r="A2070"/>
    </row>
    <row r="2071" spans="1:1" ht="14.1" customHeight="1" x14ac:dyDescent="0.25">
      <c r="A2071"/>
    </row>
    <row r="2072" spans="1:1" ht="14.1" customHeight="1" x14ac:dyDescent="0.25">
      <c r="A2072"/>
    </row>
    <row r="2073" spans="1:1" ht="14.1" customHeight="1" x14ac:dyDescent="0.25">
      <c r="A2073"/>
    </row>
    <row r="2074" spans="1:1" ht="14.1" customHeight="1" x14ac:dyDescent="0.25">
      <c r="A2074"/>
    </row>
    <row r="2075" spans="1:1" ht="14.1" customHeight="1" x14ac:dyDescent="0.25">
      <c r="A2075"/>
    </row>
    <row r="2076" spans="1:1" ht="14.1" customHeight="1" x14ac:dyDescent="0.25">
      <c r="A2076"/>
    </row>
    <row r="2077" spans="1:1" ht="14.1" customHeight="1" x14ac:dyDescent="0.25">
      <c r="A2077"/>
    </row>
    <row r="2078" spans="1:1" ht="14.1" customHeight="1" x14ac:dyDescent="0.25">
      <c r="A2078"/>
    </row>
    <row r="2079" spans="1:1" ht="14.1" customHeight="1" x14ac:dyDescent="0.25">
      <c r="A2079"/>
    </row>
    <row r="2080" spans="1:1" ht="14.1" customHeight="1" x14ac:dyDescent="0.25">
      <c r="A2080"/>
    </row>
    <row r="2081" spans="1:1" ht="14.1" customHeight="1" x14ac:dyDescent="0.25">
      <c r="A2081"/>
    </row>
    <row r="2082" spans="1:1" ht="14.1" customHeight="1" x14ac:dyDescent="0.25">
      <c r="A2082"/>
    </row>
    <row r="2083" spans="1:1" ht="14.1" customHeight="1" x14ac:dyDescent="0.25">
      <c r="A2083"/>
    </row>
    <row r="2084" spans="1:1" ht="14.1" customHeight="1" x14ac:dyDescent="0.25">
      <c r="A2084"/>
    </row>
    <row r="2085" spans="1:1" ht="14.1" customHeight="1" x14ac:dyDescent="0.25">
      <c r="A2085"/>
    </row>
    <row r="2086" spans="1:1" ht="14.1" customHeight="1" x14ac:dyDescent="0.25">
      <c r="A2086"/>
    </row>
    <row r="2087" spans="1:1" ht="14.1" customHeight="1" x14ac:dyDescent="0.25">
      <c r="A2087"/>
    </row>
    <row r="2088" spans="1:1" ht="14.1" customHeight="1" x14ac:dyDescent="0.25">
      <c r="A2088"/>
    </row>
    <row r="2089" spans="1:1" ht="14.1" customHeight="1" x14ac:dyDescent="0.25">
      <c r="A2089"/>
    </row>
    <row r="2090" spans="1:1" ht="14.1" customHeight="1" x14ac:dyDescent="0.25">
      <c r="A2090"/>
    </row>
    <row r="2091" spans="1:1" ht="14.1" customHeight="1" x14ac:dyDescent="0.25">
      <c r="A2091"/>
    </row>
    <row r="2092" spans="1:1" ht="14.1" customHeight="1" x14ac:dyDescent="0.25">
      <c r="A2092"/>
    </row>
    <row r="2093" spans="1:1" ht="14.1" customHeight="1" x14ac:dyDescent="0.25">
      <c r="A2093"/>
    </row>
    <row r="2094" spans="1:1" ht="14.1" customHeight="1" x14ac:dyDescent="0.25">
      <c r="A2094"/>
    </row>
    <row r="2095" spans="1:1" ht="14.1" customHeight="1" x14ac:dyDescent="0.25">
      <c r="A2095"/>
    </row>
    <row r="2096" spans="1:1" ht="14.1" customHeight="1" x14ac:dyDescent="0.25">
      <c r="A2096"/>
    </row>
    <row r="2097" spans="1:1" ht="14.1" customHeight="1" x14ac:dyDescent="0.25">
      <c r="A2097"/>
    </row>
    <row r="2098" spans="1:1" ht="14.1" customHeight="1" x14ac:dyDescent="0.25">
      <c r="A2098"/>
    </row>
    <row r="2099" spans="1:1" ht="14.1" customHeight="1" x14ac:dyDescent="0.25">
      <c r="A2099"/>
    </row>
    <row r="2100" spans="1:1" ht="14.1" customHeight="1" x14ac:dyDescent="0.25">
      <c r="A2100"/>
    </row>
    <row r="2101" spans="1:1" ht="14.1" customHeight="1" x14ac:dyDescent="0.25">
      <c r="A2101"/>
    </row>
    <row r="2102" spans="1:1" ht="14.1" customHeight="1" x14ac:dyDescent="0.25">
      <c r="A2102"/>
    </row>
    <row r="2103" spans="1:1" ht="14.1" customHeight="1" x14ac:dyDescent="0.25">
      <c r="A2103"/>
    </row>
    <row r="2104" spans="1:1" ht="14.1" customHeight="1" x14ac:dyDescent="0.25">
      <c r="A2104"/>
    </row>
    <row r="2105" spans="1:1" ht="14.1" customHeight="1" x14ac:dyDescent="0.25">
      <c r="A2105"/>
    </row>
    <row r="2106" spans="1:1" ht="14.1" customHeight="1" x14ac:dyDescent="0.25">
      <c r="A2106"/>
    </row>
    <row r="2107" spans="1:1" ht="14.1" customHeight="1" x14ac:dyDescent="0.25">
      <c r="A2107"/>
    </row>
    <row r="2108" spans="1:1" ht="14.1" customHeight="1" x14ac:dyDescent="0.25">
      <c r="A2108"/>
    </row>
    <row r="2109" spans="1:1" ht="14.1" customHeight="1" x14ac:dyDescent="0.25">
      <c r="A2109"/>
    </row>
    <row r="2110" spans="1:1" ht="14.1" customHeight="1" x14ac:dyDescent="0.25">
      <c r="A2110"/>
    </row>
    <row r="2111" spans="1:1" ht="14.1" customHeight="1" x14ac:dyDescent="0.25">
      <c r="A2111"/>
    </row>
    <row r="2112" spans="1:1" ht="14.1" customHeight="1" x14ac:dyDescent="0.25">
      <c r="A2112"/>
    </row>
    <row r="2113" spans="1:1" ht="14.1" customHeight="1" x14ac:dyDescent="0.25">
      <c r="A2113"/>
    </row>
    <row r="2114" spans="1:1" ht="14.1" customHeight="1" x14ac:dyDescent="0.25">
      <c r="A2114"/>
    </row>
    <row r="2115" spans="1:1" ht="14.1" customHeight="1" x14ac:dyDescent="0.25">
      <c r="A2115"/>
    </row>
    <row r="2116" spans="1:1" ht="14.1" customHeight="1" x14ac:dyDescent="0.25">
      <c r="A2116"/>
    </row>
    <row r="2117" spans="1:1" ht="14.1" customHeight="1" x14ac:dyDescent="0.25">
      <c r="A2117"/>
    </row>
    <row r="2118" spans="1:1" ht="14.1" customHeight="1" x14ac:dyDescent="0.25">
      <c r="A2118"/>
    </row>
    <row r="2119" spans="1:1" ht="14.1" customHeight="1" x14ac:dyDescent="0.25">
      <c r="A2119"/>
    </row>
    <row r="2120" spans="1:1" ht="14.1" customHeight="1" x14ac:dyDescent="0.25">
      <c r="A2120"/>
    </row>
    <row r="2121" spans="1:1" ht="14.1" customHeight="1" x14ac:dyDescent="0.25">
      <c r="A2121"/>
    </row>
    <row r="2122" spans="1:1" ht="14.1" customHeight="1" x14ac:dyDescent="0.25">
      <c r="A2122"/>
    </row>
    <row r="2123" spans="1:1" ht="14.1" customHeight="1" x14ac:dyDescent="0.25">
      <c r="A2123"/>
    </row>
    <row r="2124" spans="1:1" ht="14.1" customHeight="1" x14ac:dyDescent="0.25">
      <c r="A2124"/>
    </row>
    <row r="2125" spans="1:1" ht="14.1" customHeight="1" x14ac:dyDescent="0.25">
      <c r="A2125"/>
    </row>
    <row r="2126" spans="1:1" ht="14.1" customHeight="1" x14ac:dyDescent="0.25">
      <c r="A2126"/>
    </row>
    <row r="2127" spans="1:1" ht="14.1" customHeight="1" x14ac:dyDescent="0.25">
      <c r="A2127"/>
    </row>
    <row r="2128" spans="1:1" ht="14.1" customHeight="1" x14ac:dyDescent="0.25">
      <c r="A2128"/>
    </row>
    <row r="2129" spans="1:1" ht="14.1" customHeight="1" x14ac:dyDescent="0.25">
      <c r="A2129"/>
    </row>
    <row r="2130" spans="1:1" ht="14.1" customHeight="1" x14ac:dyDescent="0.25">
      <c r="A2130"/>
    </row>
    <row r="2131" spans="1:1" ht="14.1" customHeight="1" x14ac:dyDescent="0.25">
      <c r="A2131"/>
    </row>
    <row r="2132" spans="1:1" ht="14.1" customHeight="1" x14ac:dyDescent="0.25">
      <c r="A2132"/>
    </row>
    <row r="2133" spans="1:1" ht="14.1" customHeight="1" x14ac:dyDescent="0.25">
      <c r="A2133"/>
    </row>
    <row r="2134" spans="1:1" ht="14.1" customHeight="1" x14ac:dyDescent="0.25">
      <c r="A2134"/>
    </row>
    <row r="2135" spans="1:1" ht="14.1" customHeight="1" x14ac:dyDescent="0.25">
      <c r="A2135"/>
    </row>
    <row r="2136" spans="1:1" ht="14.1" customHeight="1" x14ac:dyDescent="0.25">
      <c r="A2136"/>
    </row>
    <row r="2137" spans="1:1" ht="14.1" customHeight="1" x14ac:dyDescent="0.25">
      <c r="A2137"/>
    </row>
    <row r="2138" spans="1:1" ht="14.1" customHeight="1" x14ac:dyDescent="0.25">
      <c r="A2138"/>
    </row>
    <row r="2139" spans="1:1" ht="14.1" customHeight="1" x14ac:dyDescent="0.25">
      <c r="A2139"/>
    </row>
    <row r="2140" spans="1:1" ht="14.1" customHeight="1" x14ac:dyDescent="0.25">
      <c r="A2140"/>
    </row>
    <row r="2141" spans="1:1" ht="14.1" customHeight="1" x14ac:dyDescent="0.25">
      <c r="A2141"/>
    </row>
    <row r="2142" spans="1:1" ht="14.1" customHeight="1" x14ac:dyDescent="0.25">
      <c r="A2142"/>
    </row>
    <row r="2143" spans="1:1" ht="14.1" customHeight="1" x14ac:dyDescent="0.25">
      <c r="A2143"/>
    </row>
    <row r="2144" spans="1:1" ht="14.1" customHeight="1" x14ac:dyDescent="0.25">
      <c r="A2144"/>
    </row>
    <row r="2145" spans="1:1" ht="14.1" customHeight="1" x14ac:dyDescent="0.25">
      <c r="A2145"/>
    </row>
    <row r="2146" spans="1:1" ht="14.1" customHeight="1" x14ac:dyDescent="0.25">
      <c r="A2146"/>
    </row>
    <row r="2147" spans="1:1" ht="14.1" customHeight="1" x14ac:dyDescent="0.25">
      <c r="A2147"/>
    </row>
    <row r="2148" spans="1:1" ht="14.1" customHeight="1" x14ac:dyDescent="0.25">
      <c r="A2148"/>
    </row>
    <row r="2149" spans="1:1" ht="14.1" customHeight="1" x14ac:dyDescent="0.25">
      <c r="A2149"/>
    </row>
    <row r="2150" spans="1:1" ht="14.1" customHeight="1" x14ac:dyDescent="0.25">
      <c r="A2150"/>
    </row>
    <row r="2151" spans="1:1" ht="14.1" customHeight="1" x14ac:dyDescent="0.25">
      <c r="A2151"/>
    </row>
    <row r="2152" spans="1:1" ht="14.1" customHeight="1" x14ac:dyDescent="0.25">
      <c r="A2152"/>
    </row>
    <row r="2153" spans="1:1" ht="14.1" customHeight="1" x14ac:dyDescent="0.25">
      <c r="A2153"/>
    </row>
    <row r="2154" spans="1:1" ht="14.1" customHeight="1" x14ac:dyDescent="0.25">
      <c r="A2154"/>
    </row>
    <row r="2155" spans="1:1" ht="14.1" customHeight="1" x14ac:dyDescent="0.25">
      <c r="A2155"/>
    </row>
    <row r="2156" spans="1:1" ht="14.1" customHeight="1" x14ac:dyDescent="0.25">
      <c r="A2156"/>
    </row>
    <row r="2157" spans="1:1" ht="14.1" customHeight="1" x14ac:dyDescent="0.25">
      <c r="A2157"/>
    </row>
    <row r="2158" spans="1:1" ht="14.1" customHeight="1" x14ac:dyDescent="0.25">
      <c r="A2158"/>
    </row>
    <row r="2159" spans="1:1" ht="14.1" customHeight="1" x14ac:dyDescent="0.25">
      <c r="A2159"/>
    </row>
    <row r="2160" spans="1:1" ht="14.1" customHeight="1" x14ac:dyDescent="0.25">
      <c r="A2160"/>
    </row>
    <row r="2161" spans="1:1" ht="14.1" customHeight="1" x14ac:dyDescent="0.25">
      <c r="A2161"/>
    </row>
    <row r="2162" spans="1:1" ht="14.1" customHeight="1" x14ac:dyDescent="0.25">
      <c r="A2162"/>
    </row>
    <row r="2163" spans="1:1" ht="14.1" customHeight="1" x14ac:dyDescent="0.25">
      <c r="A2163"/>
    </row>
    <row r="2164" spans="1:1" ht="14.1" customHeight="1" x14ac:dyDescent="0.25">
      <c r="A2164"/>
    </row>
    <row r="2165" spans="1:1" ht="14.1" customHeight="1" x14ac:dyDescent="0.25">
      <c r="A2165"/>
    </row>
    <row r="2166" spans="1:1" ht="14.1" customHeight="1" x14ac:dyDescent="0.25">
      <c r="A2166"/>
    </row>
    <row r="2167" spans="1:1" ht="14.1" customHeight="1" x14ac:dyDescent="0.25">
      <c r="A2167"/>
    </row>
    <row r="2168" spans="1:1" ht="14.1" customHeight="1" x14ac:dyDescent="0.25">
      <c r="A2168"/>
    </row>
    <row r="2169" spans="1:1" ht="14.1" customHeight="1" x14ac:dyDescent="0.25">
      <c r="A2169"/>
    </row>
    <row r="2170" spans="1:1" ht="14.1" customHeight="1" x14ac:dyDescent="0.25">
      <c r="A2170"/>
    </row>
    <row r="2171" spans="1:1" ht="14.1" customHeight="1" x14ac:dyDescent="0.25">
      <c r="A2171"/>
    </row>
    <row r="2172" spans="1:1" ht="14.1" customHeight="1" x14ac:dyDescent="0.25">
      <c r="A2172"/>
    </row>
    <row r="2173" spans="1:1" ht="14.1" customHeight="1" x14ac:dyDescent="0.25">
      <c r="A2173"/>
    </row>
    <row r="2174" spans="1:1" ht="14.1" customHeight="1" x14ac:dyDescent="0.25">
      <c r="A2174"/>
    </row>
    <row r="2175" spans="1:1" ht="14.1" customHeight="1" x14ac:dyDescent="0.25">
      <c r="A2175"/>
    </row>
    <row r="2176" spans="1:1" ht="14.1" customHeight="1" x14ac:dyDescent="0.25">
      <c r="A2176"/>
    </row>
    <row r="2177" spans="1:1" ht="14.1" customHeight="1" x14ac:dyDescent="0.25">
      <c r="A2177"/>
    </row>
    <row r="2178" spans="1:1" ht="14.1" customHeight="1" x14ac:dyDescent="0.25">
      <c r="A2178"/>
    </row>
    <row r="2179" spans="1:1" ht="14.1" customHeight="1" x14ac:dyDescent="0.25">
      <c r="A2179"/>
    </row>
    <row r="2180" spans="1:1" ht="14.1" customHeight="1" x14ac:dyDescent="0.25">
      <c r="A2180"/>
    </row>
    <row r="2181" spans="1:1" ht="14.1" customHeight="1" x14ac:dyDescent="0.25">
      <c r="A2181"/>
    </row>
    <row r="2182" spans="1:1" ht="14.1" customHeight="1" x14ac:dyDescent="0.25">
      <c r="A2182"/>
    </row>
    <row r="2183" spans="1:1" ht="14.1" customHeight="1" x14ac:dyDescent="0.25">
      <c r="A2183"/>
    </row>
    <row r="2184" spans="1:1" ht="14.1" customHeight="1" x14ac:dyDescent="0.25">
      <c r="A2184"/>
    </row>
    <row r="2185" spans="1:1" ht="14.1" customHeight="1" x14ac:dyDescent="0.25">
      <c r="A2185"/>
    </row>
    <row r="2186" spans="1:1" ht="14.1" customHeight="1" x14ac:dyDescent="0.25">
      <c r="A2186"/>
    </row>
    <row r="2187" spans="1:1" ht="14.1" customHeight="1" x14ac:dyDescent="0.25">
      <c r="A2187"/>
    </row>
    <row r="2188" spans="1:1" ht="14.1" customHeight="1" x14ac:dyDescent="0.25">
      <c r="A2188"/>
    </row>
    <row r="2189" spans="1:1" ht="14.1" customHeight="1" x14ac:dyDescent="0.25">
      <c r="A2189"/>
    </row>
    <row r="2190" spans="1:1" ht="14.1" customHeight="1" x14ac:dyDescent="0.25">
      <c r="A2190"/>
    </row>
    <row r="2191" spans="1:1" ht="14.1" customHeight="1" x14ac:dyDescent="0.25">
      <c r="A2191"/>
    </row>
    <row r="2192" spans="1:1" ht="14.1" customHeight="1" x14ac:dyDescent="0.25">
      <c r="A2192"/>
    </row>
    <row r="2193" spans="1:1" ht="14.1" customHeight="1" x14ac:dyDescent="0.25">
      <c r="A2193"/>
    </row>
    <row r="2194" spans="1:1" ht="14.1" customHeight="1" x14ac:dyDescent="0.25">
      <c r="A2194"/>
    </row>
    <row r="2195" spans="1:1" ht="14.1" customHeight="1" x14ac:dyDescent="0.25">
      <c r="A2195"/>
    </row>
    <row r="2196" spans="1:1" ht="14.1" customHeight="1" x14ac:dyDescent="0.25">
      <c r="A2196"/>
    </row>
    <row r="2197" spans="1:1" ht="14.1" customHeight="1" x14ac:dyDescent="0.25">
      <c r="A2197"/>
    </row>
    <row r="2198" spans="1:1" ht="14.1" customHeight="1" x14ac:dyDescent="0.25">
      <c r="A2198"/>
    </row>
    <row r="2199" spans="1:1" ht="14.1" customHeight="1" x14ac:dyDescent="0.25">
      <c r="A2199"/>
    </row>
    <row r="2200" spans="1:1" ht="14.1" customHeight="1" x14ac:dyDescent="0.25">
      <c r="A2200"/>
    </row>
    <row r="2201" spans="1:1" ht="14.1" customHeight="1" x14ac:dyDescent="0.25">
      <c r="A2201"/>
    </row>
    <row r="2202" spans="1:1" ht="14.1" customHeight="1" x14ac:dyDescent="0.25">
      <c r="A2202"/>
    </row>
    <row r="2203" spans="1:1" ht="14.1" customHeight="1" x14ac:dyDescent="0.25">
      <c r="A2203"/>
    </row>
    <row r="2204" spans="1:1" ht="14.1" customHeight="1" x14ac:dyDescent="0.25">
      <c r="A2204"/>
    </row>
    <row r="2205" spans="1:1" ht="14.1" customHeight="1" x14ac:dyDescent="0.25">
      <c r="A2205"/>
    </row>
    <row r="2206" spans="1:1" ht="14.1" customHeight="1" x14ac:dyDescent="0.25">
      <c r="A2206"/>
    </row>
    <row r="2207" spans="1:1" ht="14.1" customHeight="1" x14ac:dyDescent="0.25">
      <c r="A2207"/>
    </row>
    <row r="2208" spans="1:1" ht="14.1" customHeight="1" x14ac:dyDescent="0.25">
      <c r="A2208"/>
    </row>
    <row r="2209" spans="1:1" ht="14.1" customHeight="1" x14ac:dyDescent="0.25">
      <c r="A2209"/>
    </row>
    <row r="2210" spans="1:1" ht="14.1" customHeight="1" x14ac:dyDescent="0.25">
      <c r="A2210"/>
    </row>
    <row r="2211" spans="1:1" ht="14.1" customHeight="1" x14ac:dyDescent="0.25">
      <c r="A2211"/>
    </row>
    <row r="2212" spans="1:1" ht="14.1" customHeight="1" x14ac:dyDescent="0.25">
      <c r="A2212"/>
    </row>
    <row r="2213" spans="1:1" ht="14.1" customHeight="1" x14ac:dyDescent="0.25">
      <c r="A2213"/>
    </row>
    <row r="2214" spans="1:1" ht="14.1" customHeight="1" x14ac:dyDescent="0.25">
      <c r="A2214"/>
    </row>
    <row r="2215" spans="1:1" ht="14.1" customHeight="1" x14ac:dyDescent="0.25">
      <c r="A2215"/>
    </row>
    <row r="2216" spans="1:1" ht="14.1" customHeight="1" x14ac:dyDescent="0.25">
      <c r="A2216"/>
    </row>
    <row r="2217" spans="1:1" ht="14.1" customHeight="1" x14ac:dyDescent="0.25">
      <c r="A2217"/>
    </row>
    <row r="2218" spans="1:1" ht="14.1" customHeight="1" x14ac:dyDescent="0.25">
      <c r="A2218"/>
    </row>
    <row r="2219" spans="1:1" ht="14.1" customHeight="1" x14ac:dyDescent="0.25">
      <c r="A2219"/>
    </row>
    <row r="2220" spans="1:1" ht="14.1" customHeight="1" x14ac:dyDescent="0.25">
      <c r="A2220"/>
    </row>
    <row r="2221" spans="1:1" ht="14.1" customHeight="1" x14ac:dyDescent="0.25">
      <c r="A2221"/>
    </row>
    <row r="2222" spans="1:1" ht="14.1" customHeight="1" x14ac:dyDescent="0.25">
      <c r="A2222"/>
    </row>
    <row r="2223" spans="1:1" ht="14.1" customHeight="1" x14ac:dyDescent="0.25">
      <c r="A2223"/>
    </row>
    <row r="2224" spans="1:1" ht="14.1" customHeight="1" x14ac:dyDescent="0.25">
      <c r="A2224"/>
    </row>
    <row r="2225" spans="1:1" ht="14.1" customHeight="1" x14ac:dyDescent="0.25">
      <c r="A2225"/>
    </row>
    <row r="2226" spans="1:1" ht="14.1" customHeight="1" x14ac:dyDescent="0.25">
      <c r="A2226"/>
    </row>
    <row r="2227" spans="1:1" ht="14.1" customHeight="1" x14ac:dyDescent="0.25">
      <c r="A2227"/>
    </row>
    <row r="2228" spans="1:1" ht="14.1" customHeight="1" x14ac:dyDescent="0.25">
      <c r="A2228"/>
    </row>
    <row r="2229" spans="1:1" ht="14.1" customHeight="1" x14ac:dyDescent="0.25">
      <c r="A2229"/>
    </row>
    <row r="2230" spans="1:1" ht="14.1" customHeight="1" x14ac:dyDescent="0.25">
      <c r="A2230"/>
    </row>
    <row r="2231" spans="1:1" ht="14.1" customHeight="1" x14ac:dyDescent="0.25">
      <c r="A2231"/>
    </row>
    <row r="2232" spans="1:1" ht="14.1" customHeight="1" x14ac:dyDescent="0.25">
      <c r="A2232"/>
    </row>
    <row r="2233" spans="1:1" ht="14.1" customHeight="1" x14ac:dyDescent="0.25">
      <c r="A2233"/>
    </row>
    <row r="2234" spans="1:1" ht="14.1" customHeight="1" x14ac:dyDescent="0.25">
      <c r="A2234"/>
    </row>
    <row r="2235" spans="1:1" ht="14.1" customHeight="1" x14ac:dyDescent="0.25">
      <c r="A2235"/>
    </row>
    <row r="2236" spans="1:1" ht="14.1" customHeight="1" x14ac:dyDescent="0.25">
      <c r="A2236"/>
    </row>
    <row r="2237" spans="1:1" ht="14.1" customHeight="1" x14ac:dyDescent="0.25">
      <c r="A2237"/>
    </row>
    <row r="2238" spans="1:1" ht="14.1" customHeight="1" x14ac:dyDescent="0.25">
      <c r="A2238"/>
    </row>
    <row r="2239" spans="1:1" ht="14.1" customHeight="1" x14ac:dyDescent="0.25">
      <c r="A2239"/>
    </row>
    <row r="2240" spans="1:1" ht="14.1" customHeight="1" x14ac:dyDescent="0.25">
      <c r="A2240"/>
    </row>
    <row r="2241" spans="1:1" ht="14.1" customHeight="1" x14ac:dyDescent="0.25">
      <c r="A2241"/>
    </row>
    <row r="2242" spans="1:1" ht="14.1" customHeight="1" x14ac:dyDescent="0.25">
      <c r="A2242"/>
    </row>
    <row r="2243" spans="1:1" ht="14.1" customHeight="1" x14ac:dyDescent="0.25">
      <c r="A2243"/>
    </row>
    <row r="2244" spans="1:1" ht="14.1" customHeight="1" x14ac:dyDescent="0.25">
      <c r="A2244"/>
    </row>
    <row r="2245" spans="1:1" ht="14.1" customHeight="1" x14ac:dyDescent="0.25">
      <c r="A2245"/>
    </row>
    <row r="2246" spans="1:1" ht="14.1" customHeight="1" x14ac:dyDescent="0.25">
      <c r="A2246"/>
    </row>
    <row r="2247" spans="1:1" ht="14.1" customHeight="1" x14ac:dyDescent="0.25">
      <c r="A2247"/>
    </row>
    <row r="2248" spans="1:1" ht="14.1" customHeight="1" x14ac:dyDescent="0.25">
      <c r="A2248"/>
    </row>
    <row r="2249" spans="1:1" ht="14.1" customHeight="1" x14ac:dyDescent="0.25">
      <c r="A2249"/>
    </row>
    <row r="2250" spans="1:1" ht="14.1" customHeight="1" x14ac:dyDescent="0.25">
      <c r="A2250"/>
    </row>
    <row r="2251" spans="1:1" ht="14.1" customHeight="1" x14ac:dyDescent="0.25">
      <c r="A2251"/>
    </row>
    <row r="2252" spans="1:1" ht="14.1" customHeight="1" x14ac:dyDescent="0.25">
      <c r="A2252"/>
    </row>
    <row r="2253" spans="1:1" ht="14.1" customHeight="1" x14ac:dyDescent="0.25">
      <c r="A2253"/>
    </row>
    <row r="2254" spans="1:1" ht="14.1" customHeight="1" x14ac:dyDescent="0.25">
      <c r="A2254"/>
    </row>
    <row r="2255" spans="1:1" ht="14.1" customHeight="1" x14ac:dyDescent="0.25">
      <c r="A2255"/>
    </row>
    <row r="2256" spans="1:1" ht="14.1" customHeight="1" x14ac:dyDescent="0.25">
      <c r="A2256"/>
    </row>
    <row r="2257" spans="1:1" ht="14.1" customHeight="1" x14ac:dyDescent="0.25">
      <c r="A2257"/>
    </row>
    <row r="2258" spans="1:1" ht="14.1" customHeight="1" x14ac:dyDescent="0.25">
      <c r="A2258"/>
    </row>
    <row r="2259" spans="1:1" ht="14.1" customHeight="1" x14ac:dyDescent="0.25">
      <c r="A2259"/>
    </row>
    <row r="2260" spans="1:1" ht="14.1" customHeight="1" x14ac:dyDescent="0.25">
      <c r="A2260"/>
    </row>
    <row r="2261" spans="1:1" ht="14.1" customHeight="1" x14ac:dyDescent="0.25">
      <c r="A2261"/>
    </row>
    <row r="2262" spans="1:1" ht="14.1" customHeight="1" x14ac:dyDescent="0.25">
      <c r="A2262"/>
    </row>
    <row r="2263" spans="1:1" ht="14.1" customHeight="1" x14ac:dyDescent="0.25">
      <c r="A2263"/>
    </row>
    <row r="2264" spans="1:1" ht="14.1" customHeight="1" x14ac:dyDescent="0.25">
      <c r="A2264"/>
    </row>
    <row r="2265" spans="1:1" ht="14.1" customHeight="1" x14ac:dyDescent="0.25">
      <c r="A2265"/>
    </row>
    <row r="2266" spans="1:1" ht="14.1" customHeight="1" x14ac:dyDescent="0.25">
      <c r="A2266"/>
    </row>
    <row r="2267" spans="1:1" ht="14.1" customHeight="1" x14ac:dyDescent="0.25">
      <c r="A2267"/>
    </row>
    <row r="2268" spans="1:1" ht="14.1" customHeight="1" x14ac:dyDescent="0.25">
      <c r="A2268"/>
    </row>
    <row r="2269" spans="1:1" ht="14.1" customHeight="1" x14ac:dyDescent="0.25">
      <c r="A2269"/>
    </row>
    <row r="2270" spans="1:1" ht="14.1" customHeight="1" x14ac:dyDescent="0.25">
      <c r="A2270"/>
    </row>
    <row r="2271" spans="1:1" ht="14.1" customHeight="1" x14ac:dyDescent="0.25">
      <c r="A2271"/>
    </row>
    <row r="2272" spans="1:1" ht="14.1" customHeight="1" x14ac:dyDescent="0.25">
      <c r="A2272"/>
    </row>
    <row r="2273" spans="1:1" ht="14.1" customHeight="1" x14ac:dyDescent="0.25">
      <c r="A2273"/>
    </row>
    <row r="2274" spans="1:1" ht="14.1" customHeight="1" x14ac:dyDescent="0.25">
      <c r="A2274"/>
    </row>
    <row r="2275" spans="1:1" ht="14.1" customHeight="1" x14ac:dyDescent="0.25">
      <c r="A2275"/>
    </row>
    <row r="2276" spans="1:1" ht="14.1" customHeight="1" x14ac:dyDescent="0.25">
      <c r="A2276"/>
    </row>
    <row r="2277" spans="1:1" ht="14.1" customHeight="1" x14ac:dyDescent="0.25">
      <c r="A2277"/>
    </row>
    <row r="2278" spans="1:1" ht="14.1" customHeight="1" x14ac:dyDescent="0.25">
      <c r="A2278"/>
    </row>
    <row r="2279" spans="1:1" ht="14.1" customHeight="1" x14ac:dyDescent="0.25">
      <c r="A2279"/>
    </row>
    <row r="2280" spans="1:1" ht="14.1" customHeight="1" x14ac:dyDescent="0.25">
      <c r="A2280"/>
    </row>
    <row r="2281" spans="1:1" ht="14.1" customHeight="1" x14ac:dyDescent="0.25">
      <c r="A2281"/>
    </row>
    <row r="2282" spans="1:1" ht="14.1" customHeight="1" x14ac:dyDescent="0.25">
      <c r="A2282"/>
    </row>
    <row r="2283" spans="1:1" ht="14.1" customHeight="1" x14ac:dyDescent="0.25">
      <c r="A2283"/>
    </row>
    <row r="2284" spans="1:1" ht="14.1" customHeight="1" x14ac:dyDescent="0.25">
      <c r="A2284"/>
    </row>
    <row r="2285" spans="1:1" ht="14.1" customHeight="1" x14ac:dyDescent="0.25">
      <c r="A2285"/>
    </row>
    <row r="2286" spans="1:1" ht="14.1" customHeight="1" x14ac:dyDescent="0.25">
      <c r="A2286"/>
    </row>
    <row r="2287" spans="1:1" ht="14.1" customHeight="1" x14ac:dyDescent="0.25">
      <c r="A2287"/>
    </row>
    <row r="2288" spans="1:1" ht="14.1" customHeight="1" x14ac:dyDescent="0.25">
      <c r="A2288"/>
    </row>
    <row r="2289" spans="1:1" ht="14.1" customHeight="1" x14ac:dyDescent="0.25">
      <c r="A2289"/>
    </row>
    <row r="2290" spans="1:1" ht="14.1" customHeight="1" x14ac:dyDescent="0.25">
      <c r="A2290"/>
    </row>
    <row r="2291" spans="1:1" ht="14.1" customHeight="1" x14ac:dyDescent="0.25">
      <c r="A2291"/>
    </row>
    <row r="2292" spans="1:1" ht="14.1" customHeight="1" x14ac:dyDescent="0.25">
      <c r="A2292"/>
    </row>
    <row r="2293" spans="1:1" ht="14.1" customHeight="1" x14ac:dyDescent="0.25">
      <c r="A2293"/>
    </row>
    <row r="2294" spans="1:1" ht="14.1" customHeight="1" x14ac:dyDescent="0.25">
      <c r="A2294"/>
    </row>
    <row r="2295" spans="1:1" ht="14.1" customHeight="1" x14ac:dyDescent="0.25">
      <c r="A2295"/>
    </row>
    <row r="2296" spans="1:1" ht="14.1" customHeight="1" x14ac:dyDescent="0.25">
      <c r="A2296"/>
    </row>
    <row r="2297" spans="1:1" ht="14.1" customHeight="1" x14ac:dyDescent="0.25">
      <c r="A2297"/>
    </row>
    <row r="2298" spans="1:1" ht="14.1" customHeight="1" x14ac:dyDescent="0.25">
      <c r="A2298"/>
    </row>
    <row r="2299" spans="1:1" ht="14.1" customHeight="1" x14ac:dyDescent="0.25">
      <c r="A2299"/>
    </row>
    <row r="2300" spans="1:1" ht="14.1" customHeight="1" x14ac:dyDescent="0.25">
      <c r="A2300"/>
    </row>
    <row r="2301" spans="1:1" ht="14.1" customHeight="1" x14ac:dyDescent="0.25">
      <c r="A2301"/>
    </row>
    <row r="2302" spans="1:1" ht="14.1" customHeight="1" x14ac:dyDescent="0.25">
      <c r="A2302"/>
    </row>
    <row r="2303" spans="1:1" ht="14.1" customHeight="1" x14ac:dyDescent="0.25">
      <c r="A2303"/>
    </row>
    <row r="2304" spans="1:1" ht="14.1" customHeight="1" x14ac:dyDescent="0.25">
      <c r="A2304"/>
    </row>
    <row r="2305" spans="1:1" ht="14.1" customHeight="1" x14ac:dyDescent="0.25">
      <c r="A2305"/>
    </row>
    <row r="2306" spans="1:1" ht="14.1" customHeight="1" x14ac:dyDescent="0.25">
      <c r="A2306"/>
    </row>
    <row r="2307" spans="1:1" ht="14.1" customHeight="1" x14ac:dyDescent="0.25">
      <c r="A2307"/>
    </row>
    <row r="2308" spans="1:1" ht="14.1" customHeight="1" x14ac:dyDescent="0.25">
      <c r="A2308"/>
    </row>
    <row r="2309" spans="1:1" ht="14.1" customHeight="1" x14ac:dyDescent="0.25">
      <c r="A2309"/>
    </row>
    <row r="2310" spans="1:1" ht="14.1" customHeight="1" x14ac:dyDescent="0.25">
      <c r="A2310"/>
    </row>
    <row r="2311" spans="1:1" ht="14.1" customHeight="1" x14ac:dyDescent="0.25">
      <c r="A2311"/>
    </row>
    <row r="2312" spans="1:1" ht="14.1" customHeight="1" x14ac:dyDescent="0.25">
      <c r="A2312"/>
    </row>
    <row r="2313" spans="1:1" ht="14.1" customHeight="1" x14ac:dyDescent="0.25">
      <c r="A2313"/>
    </row>
    <row r="2314" spans="1:1" ht="14.1" customHeight="1" x14ac:dyDescent="0.25">
      <c r="A2314"/>
    </row>
    <row r="2315" spans="1:1" ht="14.1" customHeight="1" x14ac:dyDescent="0.25">
      <c r="A2315"/>
    </row>
    <row r="2316" spans="1:1" ht="14.1" customHeight="1" x14ac:dyDescent="0.25">
      <c r="A2316"/>
    </row>
    <row r="2317" spans="1:1" ht="14.1" customHeight="1" x14ac:dyDescent="0.25">
      <c r="A2317"/>
    </row>
    <row r="2318" spans="1:1" ht="14.1" customHeight="1" x14ac:dyDescent="0.25">
      <c r="A2318"/>
    </row>
    <row r="2319" spans="1:1" ht="14.1" customHeight="1" x14ac:dyDescent="0.25">
      <c r="A2319"/>
    </row>
    <row r="2320" spans="1:1" ht="14.1" customHeight="1" x14ac:dyDescent="0.25">
      <c r="A2320"/>
    </row>
    <row r="2321" spans="1:1" ht="14.1" customHeight="1" x14ac:dyDescent="0.25">
      <c r="A2321"/>
    </row>
    <row r="2322" spans="1:1" ht="14.1" customHeight="1" x14ac:dyDescent="0.25">
      <c r="A2322"/>
    </row>
    <row r="2323" spans="1:1" ht="14.1" customHeight="1" x14ac:dyDescent="0.25">
      <c r="A2323"/>
    </row>
    <row r="2324" spans="1:1" ht="14.1" customHeight="1" x14ac:dyDescent="0.25">
      <c r="A2324"/>
    </row>
    <row r="2325" spans="1:1" ht="14.1" customHeight="1" x14ac:dyDescent="0.25">
      <c r="A2325"/>
    </row>
    <row r="2326" spans="1:1" ht="14.1" customHeight="1" x14ac:dyDescent="0.25">
      <c r="A2326"/>
    </row>
    <row r="2327" spans="1:1" ht="14.1" customHeight="1" x14ac:dyDescent="0.25">
      <c r="A2327"/>
    </row>
    <row r="2328" spans="1:1" ht="14.1" customHeight="1" x14ac:dyDescent="0.25">
      <c r="A2328"/>
    </row>
    <row r="2329" spans="1:1" ht="14.1" customHeight="1" x14ac:dyDescent="0.25">
      <c r="A2329"/>
    </row>
    <row r="2330" spans="1:1" ht="14.1" customHeight="1" x14ac:dyDescent="0.25">
      <c r="A2330"/>
    </row>
    <row r="2331" spans="1:1" ht="14.1" customHeight="1" x14ac:dyDescent="0.25">
      <c r="A2331"/>
    </row>
    <row r="2332" spans="1:1" ht="14.1" customHeight="1" x14ac:dyDescent="0.25">
      <c r="A2332"/>
    </row>
    <row r="2333" spans="1:1" ht="14.1" customHeight="1" x14ac:dyDescent="0.25">
      <c r="A2333"/>
    </row>
    <row r="2334" spans="1:1" ht="14.1" customHeight="1" x14ac:dyDescent="0.25">
      <c r="A2334"/>
    </row>
    <row r="2335" spans="1:1" ht="14.1" customHeight="1" x14ac:dyDescent="0.25">
      <c r="A2335"/>
    </row>
    <row r="2336" spans="1:1" ht="14.1" customHeight="1" x14ac:dyDescent="0.25">
      <c r="A2336"/>
    </row>
    <row r="2337" spans="1:1" ht="14.1" customHeight="1" x14ac:dyDescent="0.25">
      <c r="A2337"/>
    </row>
    <row r="2338" spans="1:1" ht="14.1" customHeight="1" x14ac:dyDescent="0.25">
      <c r="A2338"/>
    </row>
    <row r="2339" spans="1:1" ht="14.1" customHeight="1" x14ac:dyDescent="0.25">
      <c r="A2339"/>
    </row>
    <row r="2340" spans="1:1" ht="14.1" customHeight="1" x14ac:dyDescent="0.25">
      <c r="A2340"/>
    </row>
    <row r="2341" spans="1:1" ht="14.1" customHeight="1" x14ac:dyDescent="0.25">
      <c r="A2341"/>
    </row>
    <row r="2342" spans="1:1" ht="14.1" customHeight="1" x14ac:dyDescent="0.25">
      <c r="A2342"/>
    </row>
    <row r="2343" spans="1:1" ht="14.1" customHeight="1" x14ac:dyDescent="0.25">
      <c r="A2343"/>
    </row>
    <row r="2344" spans="1:1" ht="14.1" customHeight="1" x14ac:dyDescent="0.25">
      <c r="A2344"/>
    </row>
    <row r="2345" spans="1:1" ht="14.1" customHeight="1" x14ac:dyDescent="0.25">
      <c r="A2345"/>
    </row>
    <row r="2346" spans="1:1" ht="14.1" customHeight="1" x14ac:dyDescent="0.25">
      <c r="A2346"/>
    </row>
    <row r="2347" spans="1:1" ht="14.1" customHeight="1" x14ac:dyDescent="0.25">
      <c r="A2347"/>
    </row>
    <row r="2348" spans="1:1" ht="14.1" customHeight="1" x14ac:dyDescent="0.25">
      <c r="A2348"/>
    </row>
    <row r="2349" spans="1:1" ht="14.1" customHeight="1" x14ac:dyDescent="0.25">
      <c r="A2349"/>
    </row>
    <row r="2350" spans="1:1" ht="14.1" customHeight="1" x14ac:dyDescent="0.25">
      <c r="A2350"/>
    </row>
    <row r="2351" spans="1:1" ht="14.1" customHeight="1" x14ac:dyDescent="0.25">
      <c r="A2351"/>
    </row>
    <row r="2352" spans="1:1" ht="14.1" customHeight="1" x14ac:dyDescent="0.25">
      <c r="A2352"/>
    </row>
    <row r="2353" spans="1:1" ht="14.1" customHeight="1" x14ac:dyDescent="0.25">
      <c r="A2353"/>
    </row>
    <row r="2354" spans="1:1" ht="14.1" customHeight="1" x14ac:dyDescent="0.25">
      <c r="A2354"/>
    </row>
    <row r="2355" spans="1:1" ht="14.1" customHeight="1" x14ac:dyDescent="0.25">
      <c r="A2355"/>
    </row>
    <row r="2356" spans="1:1" ht="14.1" customHeight="1" x14ac:dyDescent="0.25">
      <c r="A2356"/>
    </row>
    <row r="2357" spans="1:1" ht="14.1" customHeight="1" x14ac:dyDescent="0.25">
      <c r="A2357"/>
    </row>
    <row r="2358" spans="1:1" ht="14.1" customHeight="1" x14ac:dyDescent="0.25">
      <c r="A2358"/>
    </row>
    <row r="2359" spans="1:1" ht="14.1" customHeight="1" x14ac:dyDescent="0.25">
      <c r="A2359"/>
    </row>
    <row r="2360" spans="1:1" ht="14.1" customHeight="1" x14ac:dyDescent="0.25">
      <c r="A2360"/>
    </row>
    <row r="2361" spans="1:1" ht="14.1" customHeight="1" x14ac:dyDescent="0.25">
      <c r="A2361"/>
    </row>
    <row r="2362" spans="1:1" ht="14.1" customHeight="1" x14ac:dyDescent="0.25">
      <c r="A2362"/>
    </row>
    <row r="2363" spans="1:1" ht="14.1" customHeight="1" x14ac:dyDescent="0.25">
      <c r="A2363"/>
    </row>
    <row r="2364" spans="1:1" ht="14.1" customHeight="1" x14ac:dyDescent="0.25">
      <c r="A2364"/>
    </row>
    <row r="2365" spans="1:1" ht="14.1" customHeight="1" x14ac:dyDescent="0.25">
      <c r="A2365"/>
    </row>
    <row r="2366" spans="1:1" ht="14.1" customHeight="1" x14ac:dyDescent="0.25">
      <c r="A2366"/>
    </row>
    <row r="2367" spans="1:1" ht="14.1" customHeight="1" x14ac:dyDescent="0.25">
      <c r="A2367"/>
    </row>
    <row r="2368" spans="1:1" ht="14.1" customHeight="1" x14ac:dyDescent="0.25">
      <c r="A2368"/>
    </row>
    <row r="2369" spans="1:1" ht="14.1" customHeight="1" x14ac:dyDescent="0.25">
      <c r="A2369"/>
    </row>
    <row r="2370" spans="1:1" ht="14.1" customHeight="1" x14ac:dyDescent="0.25">
      <c r="A2370"/>
    </row>
    <row r="2371" spans="1:1" ht="14.1" customHeight="1" x14ac:dyDescent="0.25">
      <c r="A2371"/>
    </row>
    <row r="2372" spans="1:1" ht="14.1" customHeight="1" x14ac:dyDescent="0.25">
      <c r="A2372"/>
    </row>
    <row r="2373" spans="1:1" ht="14.1" customHeight="1" x14ac:dyDescent="0.25">
      <c r="A2373"/>
    </row>
    <row r="2374" spans="1:1" ht="14.1" customHeight="1" x14ac:dyDescent="0.25">
      <c r="A2374"/>
    </row>
    <row r="2375" spans="1:1" ht="14.1" customHeight="1" x14ac:dyDescent="0.25">
      <c r="A2375"/>
    </row>
    <row r="2376" spans="1:1" ht="14.1" customHeight="1" x14ac:dyDescent="0.25">
      <c r="A2376"/>
    </row>
    <row r="2377" spans="1:1" ht="14.1" customHeight="1" x14ac:dyDescent="0.25">
      <c r="A2377"/>
    </row>
    <row r="2378" spans="1:1" ht="14.1" customHeight="1" x14ac:dyDescent="0.25">
      <c r="A2378"/>
    </row>
    <row r="2379" spans="1:1" ht="14.1" customHeight="1" x14ac:dyDescent="0.25">
      <c r="A2379"/>
    </row>
    <row r="2380" spans="1:1" ht="14.1" customHeight="1" x14ac:dyDescent="0.25">
      <c r="A2380"/>
    </row>
    <row r="2381" spans="1:1" ht="14.1" customHeight="1" x14ac:dyDescent="0.25">
      <c r="A2381"/>
    </row>
    <row r="2382" spans="1:1" ht="14.1" customHeight="1" x14ac:dyDescent="0.25">
      <c r="A2382"/>
    </row>
    <row r="2383" spans="1:1" ht="14.1" customHeight="1" x14ac:dyDescent="0.25">
      <c r="A2383"/>
    </row>
    <row r="2384" spans="1:1" ht="14.1" customHeight="1" x14ac:dyDescent="0.25">
      <c r="A2384"/>
    </row>
    <row r="2385" spans="1:1" ht="14.1" customHeight="1" x14ac:dyDescent="0.25">
      <c r="A2385"/>
    </row>
    <row r="2386" spans="1:1" ht="14.1" customHeight="1" x14ac:dyDescent="0.25">
      <c r="A2386"/>
    </row>
    <row r="2387" spans="1:1" ht="14.1" customHeight="1" x14ac:dyDescent="0.25">
      <c r="A2387"/>
    </row>
    <row r="2388" spans="1:1" ht="14.1" customHeight="1" x14ac:dyDescent="0.25">
      <c r="A2388"/>
    </row>
    <row r="2389" spans="1:1" ht="14.1" customHeight="1" x14ac:dyDescent="0.25">
      <c r="A2389"/>
    </row>
    <row r="2390" spans="1:1" ht="14.1" customHeight="1" x14ac:dyDescent="0.25">
      <c r="A2390"/>
    </row>
    <row r="2391" spans="1:1" ht="14.1" customHeight="1" x14ac:dyDescent="0.25">
      <c r="A2391"/>
    </row>
    <row r="2392" spans="1:1" ht="14.1" customHeight="1" x14ac:dyDescent="0.25">
      <c r="A2392"/>
    </row>
    <row r="2393" spans="1:1" ht="14.1" customHeight="1" x14ac:dyDescent="0.25">
      <c r="A2393"/>
    </row>
    <row r="2394" spans="1:1" ht="14.1" customHeight="1" x14ac:dyDescent="0.25">
      <c r="A2394"/>
    </row>
    <row r="2395" spans="1:1" ht="14.1" customHeight="1" x14ac:dyDescent="0.25">
      <c r="A2395"/>
    </row>
    <row r="2396" spans="1:1" ht="14.1" customHeight="1" x14ac:dyDescent="0.25">
      <c r="A2396"/>
    </row>
    <row r="2397" spans="1:1" ht="14.1" customHeight="1" x14ac:dyDescent="0.25">
      <c r="A2397"/>
    </row>
    <row r="2398" spans="1:1" ht="14.1" customHeight="1" x14ac:dyDescent="0.25">
      <c r="A2398"/>
    </row>
    <row r="2399" spans="1:1" ht="14.1" customHeight="1" x14ac:dyDescent="0.25">
      <c r="A2399"/>
    </row>
    <row r="2400" spans="1:1" ht="14.1" customHeight="1" x14ac:dyDescent="0.25">
      <c r="A2400"/>
    </row>
    <row r="2401" spans="1:1" ht="14.1" customHeight="1" x14ac:dyDescent="0.25">
      <c r="A2401"/>
    </row>
    <row r="2402" spans="1:1" ht="14.1" customHeight="1" x14ac:dyDescent="0.25">
      <c r="A2402"/>
    </row>
    <row r="2403" spans="1:1" ht="14.1" customHeight="1" x14ac:dyDescent="0.25">
      <c r="A2403"/>
    </row>
    <row r="2404" spans="1:1" ht="14.1" customHeight="1" x14ac:dyDescent="0.25">
      <c r="A2404"/>
    </row>
    <row r="2405" spans="1:1" ht="14.1" customHeight="1" x14ac:dyDescent="0.25">
      <c r="A2405"/>
    </row>
    <row r="2406" spans="1:1" ht="14.1" customHeight="1" x14ac:dyDescent="0.25">
      <c r="A2406"/>
    </row>
    <row r="2407" spans="1:1" ht="14.1" customHeight="1" x14ac:dyDescent="0.25">
      <c r="A2407"/>
    </row>
    <row r="2408" spans="1:1" ht="14.1" customHeight="1" x14ac:dyDescent="0.25">
      <c r="A2408"/>
    </row>
    <row r="2409" spans="1:1" ht="14.1" customHeight="1" x14ac:dyDescent="0.25">
      <c r="A2409"/>
    </row>
    <row r="2410" spans="1:1" ht="14.1" customHeight="1" x14ac:dyDescent="0.25">
      <c r="A2410"/>
    </row>
    <row r="2411" spans="1:1" ht="14.1" customHeight="1" x14ac:dyDescent="0.25">
      <c r="A2411"/>
    </row>
    <row r="2412" spans="1:1" ht="14.1" customHeight="1" x14ac:dyDescent="0.25">
      <c r="A2412"/>
    </row>
    <row r="2413" spans="1:1" ht="14.1" customHeight="1" x14ac:dyDescent="0.25">
      <c r="A2413"/>
    </row>
    <row r="2414" spans="1:1" ht="14.1" customHeight="1" x14ac:dyDescent="0.25">
      <c r="A2414"/>
    </row>
    <row r="2415" spans="1:1" ht="14.1" customHeight="1" x14ac:dyDescent="0.25">
      <c r="A2415"/>
    </row>
    <row r="2416" spans="1:1" ht="14.1" customHeight="1" x14ac:dyDescent="0.25">
      <c r="A2416"/>
    </row>
    <row r="2417" spans="1:1" ht="14.1" customHeight="1" x14ac:dyDescent="0.25">
      <c r="A2417"/>
    </row>
    <row r="2418" spans="1:1" ht="14.1" customHeight="1" x14ac:dyDescent="0.25">
      <c r="A2418"/>
    </row>
    <row r="2419" spans="1:1" ht="14.1" customHeight="1" x14ac:dyDescent="0.25">
      <c r="A2419"/>
    </row>
    <row r="2420" spans="1:1" ht="14.1" customHeight="1" x14ac:dyDescent="0.25">
      <c r="A2420"/>
    </row>
    <row r="2421" spans="1:1" ht="14.1" customHeight="1" x14ac:dyDescent="0.25">
      <c r="A2421"/>
    </row>
    <row r="2422" spans="1:1" ht="14.1" customHeight="1" x14ac:dyDescent="0.25">
      <c r="A2422"/>
    </row>
    <row r="2423" spans="1:1" ht="14.1" customHeight="1" x14ac:dyDescent="0.25">
      <c r="A2423"/>
    </row>
    <row r="2424" spans="1:1" ht="14.1" customHeight="1" x14ac:dyDescent="0.25">
      <c r="A2424"/>
    </row>
    <row r="2425" spans="1:1" ht="14.1" customHeight="1" x14ac:dyDescent="0.25">
      <c r="A2425"/>
    </row>
    <row r="2426" spans="1:1" ht="14.1" customHeight="1" x14ac:dyDescent="0.25">
      <c r="A2426"/>
    </row>
    <row r="2427" spans="1:1" ht="14.1" customHeight="1" x14ac:dyDescent="0.25">
      <c r="A2427"/>
    </row>
    <row r="2428" spans="1:1" ht="14.1" customHeight="1" x14ac:dyDescent="0.25">
      <c r="A2428"/>
    </row>
    <row r="2429" spans="1:1" ht="14.1" customHeight="1" x14ac:dyDescent="0.25">
      <c r="A2429"/>
    </row>
    <row r="2430" spans="1:1" ht="14.1" customHeight="1" x14ac:dyDescent="0.25">
      <c r="A2430"/>
    </row>
    <row r="2431" spans="1:1" ht="14.1" customHeight="1" x14ac:dyDescent="0.25">
      <c r="A2431"/>
    </row>
    <row r="2432" spans="1:1" ht="14.1" customHeight="1" x14ac:dyDescent="0.25">
      <c r="A2432"/>
    </row>
    <row r="2433" spans="1:1" ht="14.1" customHeight="1" x14ac:dyDescent="0.25">
      <c r="A2433"/>
    </row>
    <row r="2434" spans="1:1" ht="14.1" customHeight="1" x14ac:dyDescent="0.25">
      <c r="A2434"/>
    </row>
    <row r="2435" spans="1:1" ht="14.1" customHeight="1" x14ac:dyDescent="0.25">
      <c r="A2435"/>
    </row>
    <row r="2436" spans="1:1" ht="14.1" customHeight="1" x14ac:dyDescent="0.25">
      <c r="A2436"/>
    </row>
    <row r="2437" spans="1:1" ht="14.1" customHeight="1" x14ac:dyDescent="0.25">
      <c r="A2437"/>
    </row>
    <row r="2438" spans="1:1" ht="14.1" customHeight="1" x14ac:dyDescent="0.25">
      <c r="A2438"/>
    </row>
    <row r="2439" spans="1:1" ht="14.1" customHeight="1" x14ac:dyDescent="0.25">
      <c r="A2439"/>
    </row>
    <row r="2440" spans="1:1" ht="14.1" customHeight="1" x14ac:dyDescent="0.25">
      <c r="A2440"/>
    </row>
    <row r="2441" spans="1:1" ht="14.1" customHeight="1" x14ac:dyDescent="0.25">
      <c r="A2441"/>
    </row>
    <row r="2442" spans="1:1" ht="14.1" customHeight="1" x14ac:dyDescent="0.25">
      <c r="A2442"/>
    </row>
    <row r="2443" spans="1:1" ht="14.1" customHeight="1" x14ac:dyDescent="0.25">
      <c r="A2443"/>
    </row>
    <row r="2444" spans="1:1" ht="14.1" customHeight="1" x14ac:dyDescent="0.25">
      <c r="A2444"/>
    </row>
    <row r="2445" spans="1:1" ht="14.1" customHeight="1" x14ac:dyDescent="0.25">
      <c r="A2445"/>
    </row>
    <row r="2446" spans="1:1" ht="14.1" customHeight="1" x14ac:dyDescent="0.25">
      <c r="A2446"/>
    </row>
    <row r="2447" spans="1:1" ht="14.1" customHeight="1" x14ac:dyDescent="0.25">
      <c r="A2447"/>
    </row>
    <row r="2448" spans="1:1" ht="14.1" customHeight="1" x14ac:dyDescent="0.25">
      <c r="A2448"/>
    </row>
    <row r="2449" spans="1:1" ht="14.1" customHeight="1" x14ac:dyDescent="0.25">
      <c r="A2449"/>
    </row>
    <row r="2450" spans="1:1" ht="14.1" customHeight="1" x14ac:dyDescent="0.25">
      <c r="A2450"/>
    </row>
    <row r="2451" spans="1:1" ht="14.1" customHeight="1" x14ac:dyDescent="0.25">
      <c r="A2451"/>
    </row>
    <row r="2452" spans="1:1" ht="14.1" customHeight="1" x14ac:dyDescent="0.25">
      <c r="A2452"/>
    </row>
    <row r="2453" spans="1:1" ht="14.1" customHeight="1" x14ac:dyDescent="0.25">
      <c r="A2453"/>
    </row>
    <row r="2454" spans="1:1" ht="14.1" customHeight="1" x14ac:dyDescent="0.25">
      <c r="A2454"/>
    </row>
    <row r="2455" spans="1:1" ht="14.1" customHeight="1" x14ac:dyDescent="0.25">
      <c r="A2455"/>
    </row>
    <row r="2456" spans="1:1" ht="14.1" customHeight="1" x14ac:dyDescent="0.25">
      <c r="A2456"/>
    </row>
    <row r="2457" spans="1:1" ht="14.1" customHeight="1" x14ac:dyDescent="0.25">
      <c r="A2457"/>
    </row>
    <row r="2458" spans="1:1" ht="14.1" customHeight="1" x14ac:dyDescent="0.25">
      <c r="A2458"/>
    </row>
    <row r="2459" spans="1:1" ht="14.1" customHeight="1" x14ac:dyDescent="0.25">
      <c r="A2459"/>
    </row>
    <row r="2460" spans="1:1" ht="14.1" customHeight="1" x14ac:dyDescent="0.25">
      <c r="A2460"/>
    </row>
    <row r="2461" spans="1:1" ht="14.1" customHeight="1" x14ac:dyDescent="0.25">
      <c r="A2461"/>
    </row>
    <row r="2462" spans="1:1" ht="14.1" customHeight="1" x14ac:dyDescent="0.25">
      <c r="A2462"/>
    </row>
    <row r="2463" spans="1:1" ht="14.1" customHeight="1" x14ac:dyDescent="0.25">
      <c r="A2463"/>
    </row>
    <row r="2464" spans="1:1" ht="14.1" customHeight="1" x14ac:dyDescent="0.25">
      <c r="A2464"/>
    </row>
    <row r="2465" spans="1:1" ht="14.1" customHeight="1" x14ac:dyDescent="0.25">
      <c r="A2465"/>
    </row>
    <row r="2466" spans="1:1" ht="14.1" customHeight="1" x14ac:dyDescent="0.25">
      <c r="A2466"/>
    </row>
    <row r="2467" spans="1:1" ht="14.1" customHeight="1" x14ac:dyDescent="0.25">
      <c r="A2467"/>
    </row>
    <row r="2468" spans="1:1" ht="14.1" customHeight="1" x14ac:dyDescent="0.25">
      <c r="A2468"/>
    </row>
    <row r="2469" spans="1:1" ht="14.1" customHeight="1" x14ac:dyDescent="0.25">
      <c r="A2469"/>
    </row>
    <row r="2470" spans="1:1" ht="14.1" customHeight="1" x14ac:dyDescent="0.25">
      <c r="A2470"/>
    </row>
    <row r="2471" spans="1:1" ht="14.1" customHeight="1" x14ac:dyDescent="0.25">
      <c r="A2471"/>
    </row>
    <row r="2472" spans="1:1" ht="14.1" customHeight="1" x14ac:dyDescent="0.25">
      <c r="A2472"/>
    </row>
    <row r="2473" spans="1:1" ht="14.1" customHeight="1" x14ac:dyDescent="0.25">
      <c r="A2473"/>
    </row>
    <row r="2474" spans="1:1" ht="14.1" customHeight="1" x14ac:dyDescent="0.25">
      <c r="A2474"/>
    </row>
    <row r="2475" spans="1:1" ht="14.1" customHeight="1" x14ac:dyDescent="0.25">
      <c r="A2475"/>
    </row>
    <row r="2476" spans="1:1" ht="14.1" customHeight="1" x14ac:dyDescent="0.25">
      <c r="A2476"/>
    </row>
    <row r="2477" spans="1:1" ht="14.1" customHeight="1" x14ac:dyDescent="0.25">
      <c r="A2477"/>
    </row>
    <row r="2478" spans="1:1" ht="14.1" customHeight="1" x14ac:dyDescent="0.25">
      <c r="A2478"/>
    </row>
    <row r="2479" spans="1:1" ht="14.1" customHeight="1" x14ac:dyDescent="0.25">
      <c r="A2479"/>
    </row>
    <row r="2480" spans="1:1" ht="14.1" customHeight="1" x14ac:dyDescent="0.25">
      <c r="A2480"/>
    </row>
    <row r="2481" spans="1:1" ht="14.1" customHeight="1" x14ac:dyDescent="0.25">
      <c r="A2481"/>
    </row>
    <row r="2482" spans="1:1" ht="14.1" customHeight="1" x14ac:dyDescent="0.25">
      <c r="A2482"/>
    </row>
    <row r="2483" spans="1:1" ht="14.1" customHeight="1" x14ac:dyDescent="0.25">
      <c r="A2483"/>
    </row>
    <row r="2484" spans="1:1" ht="14.1" customHeight="1" x14ac:dyDescent="0.25">
      <c r="A2484"/>
    </row>
    <row r="2485" spans="1:1" ht="14.1" customHeight="1" x14ac:dyDescent="0.25">
      <c r="A2485"/>
    </row>
    <row r="2486" spans="1:1" ht="14.1" customHeight="1" x14ac:dyDescent="0.25">
      <c r="A2486"/>
    </row>
    <row r="2487" spans="1:1" ht="14.1" customHeight="1" x14ac:dyDescent="0.25">
      <c r="A2487"/>
    </row>
    <row r="2488" spans="1:1" ht="14.1" customHeight="1" x14ac:dyDescent="0.25">
      <c r="A2488"/>
    </row>
    <row r="2489" spans="1:1" ht="14.1" customHeight="1" x14ac:dyDescent="0.25">
      <c r="A2489"/>
    </row>
    <row r="2490" spans="1:1" ht="14.1" customHeight="1" x14ac:dyDescent="0.25">
      <c r="A2490"/>
    </row>
    <row r="2491" spans="1:1" ht="14.1" customHeight="1" x14ac:dyDescent="0.25">
      <c r="A2491"/>
    </row>
    <row r="2492" spans="1:1" ht="14.1" customHeight="1" x14ac:dyDescent="0.25">
      <c r="A2492"/>
    </row>
    <row r="2493" spans="1:1" ht="14.1" customHeight="1" x14ac:dyDescent="0.25">
      <c r="A2493"/>
    </row>
    <row r="2494" spans="1:1" ht="14.1" customHeight="1" x14ac:dyDescent="0.25">
      <c r="A2494"/>
    </row>
    <row r="2495" spans="1:1" ht="14.1" customHeight="1" x14ac:dyDescent="0.25">
      <c r="A2495"/>
    </row>
    <row r="2496" spans="1:1" ht="14.1" customHeight="1" x14ac:dyDescent="0.25">
      <c r="A2496"/>
    </row>
    <row r="2497" spans="1:1" ht="14.1" customHeight="1" x14ac:dyDescent="0.25">
      <c r="A2497"/>
    </row>
    <row r="2498" spans="1:1" ht="14.1" customHeight="1" x14ac:dyDescent="0.25">
      <c r="A2498"/>
    </row>
    <row r="2499" spans="1:1" ht="14.1" customHeight="1" x14ac:dyDescent="0.25">
      <c r="A2499"/>
    </row>
    <row r="2500" spans="1:1" ht="14.1" customHeight="1" x14ac:dyDescent="0.25">
      <c r="A2500"/>
    </row>
    <row r="2501" spans="1:1" ht="14.1" customHeight="1" x14ac:dyDescent="0.25">
      <c r="A2501"/>
    </row>
    <row r="2502" spans="1:1" ht="14.1" customHeight="1" x14ac:dyDescent="0.25">
      <c r="A2502"/>
    </row>
    <row r="2503" spans="1:1" ht="14.1" customHeight="1" x14ac:dyDescent="0.25">
      <c r="A2503"/>
    </row>
    <row r="2504" spans="1:1" ht="14.1" customHeight="1" x14ac:dyDescent="0.25">
      <c r="A2504"/>
    </row>
    <row r="2505" spans="1:1" ht="14.1" customHeight="1" x14ac:dyDescent="0.25">
      <c r="A2505"/>
    </row>
    <row r="2506" spans="1:1" ht="14.1" customHeight="1" x14ac:dyDescent="0.25">
      <c r="A2506"/>
    </row>
    <row r="2507" spans="1:1" ht="14.1" customHeight="1" x14ac:dyDescent="0.25">
      <c r="A2507"/>
    </row>
    <row r="2508" spans="1:1" ht="14.1" customHeight="1" x14ac:dyDescent="0.25">
      <c r="A2508"/>
    </row>
    <row r="2509" spans="1:1" ht="14.1" customHeight="1" x14ac:dyDescent="0.25">
      <c r="A2509"/>
    </row>
    <row r="2510" spans="1:1" ht="14.1" customHeight="1" x14ac:dyDescent="0.25">
      <c r="A2510"/>
    </row>
    <row r="2511" spans="1:1" ht="14.1" customHeight="1" x14ac:dyDescent="0.25">
      <c r="A2511"/>
    </row>
    <row r="2512" spans="1:1" ht="14.1" customHeight="1" x14ac:dyDescent="0.25">
      <c r="A2512"/>
    </row>
    <row r="2513" spans="1:1" ht="14.1" customHeight="1" x14ac:dyDescent="0.25">
      <c r="A2513"/>
    </row>
    <row r="2514" spans="1:1" ht="14.1" customHeight="1" x14ac:dyDescent="0.25">
      <c r="A2514"/>
    </row>
    <row r="2515" spans="1:1" ht="14.1" customHeight="1" x14ac:dyDescent="0.25">
      <c r="A2515"/>
    </row>
    <row r="2516" spans="1:1" ht="14.1" customHeight="1" x14ac:dyDescent="0.25">
      <c r="A2516"/>
    </row>
    <row r="2517" spans="1:1" ht="14.1" customHeight="1" x14ac:dyDescent="0.25">
      <c r="A2517"/>
    </row>
    <row r="2518" spans="1:1" ht="14.1" customHeight="1" x14ac:dyDescent="0.25">
      <c r="A2518"/>
    </row>
    <row r="2519" spans="1:1" ht="14.1" customHeight="1" x14ac:dyDescent="0.25">
      <c r="A2519"/>
    </row>
    <row r="2520" spans="1:1" ht="14.1" customHeight="1" x14ac:dyDescent="0.25">
      <c r="A2520"/>
    </row>
    <row r="2521" spans="1:1" ht="14.1" customHeight="1" x14ac:dyDescent="0.25">
      <c r="A2521"/>
    </row>
    <row r="2522" spans="1:1" ht="14.1" customHeight="1" x14ac:dyDescent="0.25">
      <c r="A2522"/>
    </row>
    <row r="2523" spans="1:1" ht="14.1" customHeight="1" x14ac:dyDescent="0.25">
      <c r="A2523"/>
    </row>
    <row r="2524" spans="1:1" ht="14.1" customHeight="1" x14ac:dyDescent="0.25">
      <c r="A2524"/>
    </row>
    <row r="2525" spans="1:1" ht="14.1" customHeight="1" x14ac:dyDescent="0.25">
      <c r="A2525"/>
    </row>
    <row r="2526" spans="1:1" ht="14.1" customHeight="1" x14ac:dyDescent="0.25">
      <c r="A2526"/>
    </row>
    <row r="2527" spans="1:1" ht="14.1" customHeight="1" x14ac:dyDescent="0.25">
      <c r="A2527"/>
    </row>
    <row r="2528" spans="1:1" ht="14.1" customHeight="1" x14ac:dyDescent="0.25">
      <c r="A2528"/>
    </row>
    <row r="2529" spans="1:1" ht="14.1" customHeight="1" x14ac:dyDescent="0.25">
      <c r="A2529"/>
    </row>
    <row r="2530" spans="1:1" ht="14.1" customHeight="1" x14ac:dyDescent="0.25">
      <c r="A2530"/>
    </row>
    <row r="2531" spans="1:1" ht="14.1" customHeight="1" x14ac:dyDescent="0.25">
      <c r="A2531"/>
    </row>
    <row r="2532" spans="1:1" ht="14.1" customHeight="1" x14ac:dyDescent="0.25">
      <c r="A2532"/>
    </row>
    <row r="2533" spans="1:1" ht="14.1" customHeight="1" x14ac:dyDescent="0.25">
      <c r="A2533"/>
    </row>
    <row r="2534" spans="1:1" ht="14.1" customHeight="1" x14ac:dyDescent="0.25">
      <c r="A2534"/>
    </row>
    <row r="2535" spans="1:1" ht="14.1" customHeight="1" x14ac:dyDescent="0.25">
      <c r="A2535"/>
    </row>
    <row r="2536" spans="1:1" ht="14.1" customHeight="1" x14ac:dyDescent="0.25">
      <c r="A2536"/>
    </row>
    <row r="2537" spans="1:1" ht="14.1" customHeight="1" x14ac:dyDescent="0.25">
      <c r="A2537"/>
    </row>
    <row r="2538" spans="1:1" ht="14.1" customHeight="1" x14ac:dyDescent="0.25">
      <c r="A2538"/>
    </row>
    <row r="2539" spans="1:1" ht="14.1" customHeight="1" x14ac:dyDescent="0.25">
      <c r="A2539"/>
    </row>
    <row r="2540" spans="1:1" ht="14.1" customHeight="1" x14ac:dyDescent="0.25">
      <c r="A2540"/>
    </row>
    <row r="2541" spans="1:1" ht="14.1" customHeight="1" x14ac:dyDescent="0.25">
      <c r="A2541"/>
    </row>
    <row r="2542" spans="1:1" ht="14.1" customHeight="1" x14ac:dyDescent="0.25">
      <c r="A2542"/>
    </row>
    <row r="2543" spans="1:1" ht="14.1" customHeight="1" x14ac:dyDescent="0.25">
      <c r="A2543"/>
    </row>
    <row r="2544" spans="1:1" ht="14.1" customHeight="1" x14ac:dyDescent="0.25">
      <c r="A2544"/>
    </row>
    <row r="2545" spans="1:1" ht="14.1" customHeight="1" x14ac:dyDescent="0.25">
      <c r="A2545"/>
    </row>
    <row r="2546" spans="1:1" ht="14.1" customHeight="1" x14ac:dyDescent="0.25">
      <c r="A2546"/>
    </row>
    <row r="2547" spans="1:1" ht="14.1" customHeight="1" x14ac:dyDescent="0.25">
      <c r="A2547"/>
    </row>
    <row r="2548" spans="1:1" ht="14.1" customHeight="1" x14ac:dyDescent="0.25">
      <c r="A2548"/>
    </row>
    <row r="2549" spans="1:1" ht="14.1" customHeight="1" x14ac:dyDescent="0.25">
      <c r="A2549"/>
    </row>
    <row r="2550" spans="1:1" ht="14.1" customHeight="1" x14ac:dyDescent="0.25">
      <c r="A2550"/>
    </row>
    <row r="2551" spans="1:1" ht="14.1" customHeight="1" x14ac:dyDescent="0.25">
      <c r="A2551"/>
    </row>
    <row r="2552" spans="1:1" ht="14.1" customHeight="1" x14ac:dyDescent="0.25">
      <c r="A2552"/>
    </row>
    <row r="2553" spans="1:1" ht="14.1" customHeight="1" x14ac:dyDescent="0.25">
      <c r="A2553"/>
    </row>
    <row r="2554" spans="1:1" ht="14.1" customHeight="1" x14ac:dyDescent="0.25">
      <c r="A2554"/>
    </row>
    <row r="2555" spans="1:1" ht="14.1" customHeight="1" x14ac:dyDescent="0.25">
      <c r="A2555"/>
    </row>
    <row r="2556" spans="1:1" ht="14.1" customHeight="1" x14ac:dyDescent="0.25">
      <c r="A2556"/>
    </row>
    <row r="2557" spans="1:1" ht="14.1" customHeight="1" x14ac:dyDescent="0.25">
      <c r="A2557"/>
    </row>
    <row r="2558" spans="1:1" ht="14.1" customHeight="1" x14ac:dyDescent="0.25">
      <c r="A2558"/>
    </row>
    <row r="2559" spans="1:1" ht="14.1" customHeight="1" x14ac:dyDescent="0.25">
      <c r="A2559"/>
    </row>
    <row r="2560" spans="1:1" ht="14.1" customHeight="1" x14ac:dyDescent="0.25">
      <c r="A2560"/>
    </row>
    <row r="2561" spans="1:1" ht="14.1" customHeight="1" x14ac:dyDescent="0.25">
      <c r="A2561"/>
    </row>
    <row r="2562" spans="1:1" ht="14.1" customHeight="1" x14ac:dyDescent="0.25">
      <c r="A2562"/>
    </row>
    <row r="2563" spans="1:1" ht="14.1" customHeight="1" x14ac:dyDescent="0.25">
      <c r="A2563"/>
    </row>
    <row r="2564" spans="1:1" ht="14.1" customHeight="1" x14ac:dyDescent="0.25">
      <c r="A2564"/>
    </row>
    <row r="2565" spans="1:1" ht="14.1" customHeight="1" x14ac:dyDescent="0.25">
      <c r="A2565"/>
    </row>
    <row r="2566" spans="1:1" ht="14.1" customHeight="1" x14ac:dyDescent="0.25">
      <c r="A2566"/>
    </row>
    <row r="2567" spans="1:1" ht="14.1" customHeight="1" x14ac:dyDescent="0.25">
      <c r="A2567"/>
    </row>
    <row r="2568" spans="1:1" ht="14.1" customHeight="1" x14ac:dyDescent="0.25">
      <c r="A2568"/>
    </row>
    <row r="2569" spans="1:1" ht="14.1" customHeight="1" x14ac:dyDescent="0.25">
      <c r="A2569"/>
    </row>
    <row r="2570" spans="1:1" ht="14.1" customHeight="1" x14ac:dyDescent="0.25">
      <c r="A2570"/>
    </row>
    <row r="2571" spans="1:1" ht="14.1" customHeight="1" x14ac:dyDescent="0.25">
      <c r="A2571"/>
    </row>
    <row r="2572" spans="1:1" ht="14.1" customHeight="1" x14ac:dyDescent="0.25">
      <c r="A2572"/>
    </row>
    <row r="2573" spans="1:1" ht="14.1" customHeight="1" x14ac:dyDescent="0.25">
      <c r="A2573"/>
    </row>
    <row r="2574" spans="1:1" ht="14.1" customHeight="1" x14ac:dyDescent="0.25">
      <c r="A2574"/>
    </row>
    <row r="2575" spans="1:1" ht="14.1" customHeight="1" x14ac:dyDescent="0.25">
      <c r="A2575"/>
    </row>
    <row r="2576" spans="1:1" ht="14.1" customHeight="1" x14ac:dyDescent="0.25">
      <c r="A2576"/>
    </row>
    <row r="2577" spans="1:1" ht="14.1" customHeight="1" x14ac:dyDescent="0.25">
      <c r="A2577"/>
    </row>
    <row r="2578" spans="1:1" ht="14.1" customHeight="1" x14ac:dyDescent="0.25">
      <c r="A2578"/>
    </row>
    <row r="2579" spans="1:1" ht="14.1" customHeight="1" x14ac:dyDescent="0.25">
      <c r="A2579"/>
    </row>
    <row r="2580" spans="1:1" ht="14.1" customHeight="1" x14ac:dyDescent="0.25">
      <c r="A2580"/>
    </row>
    <row r="2581" spans="1:1" ht="14.1" customHeight="1" x14ac:dyDescent="0.25">
      <c r="A2581"/>
    </row>
    <row r="2582" spans="1:1" ht="14.1" customHeight="1" x14ac:dyDescent="0.25">
      <c r="A2582"/>
    </row>
    <row r="2583" spans="1:1" ht="14.1" customHeight="1" x14ac:dyDescent="0.25">
      <c r="A2583"/>
    </row>
    <row r="2584" spans="1:1" ht="14.1" customHeight="1" x14ac:dyDescent="0.25">
      <c r="A2584"/>
    </row>
    <row r="2585" spans="1:1" ht="14.1" customHeight="1" x14ac:dyDescent="0.25">
      <c r="A2585"/>
    </row>
    <row r="2586" spans="1:1" ht="14.1" customHeight="1" x14ac:dyDescent="0.25">
      <c r="A2586"/>
    </row>
    <row r="2587" spans="1:1" ht="14.1" customHeight="1" x14ac:dyDescent="0.25">
      <c r="A2587"/>
    </row>
    <row r="2588" spans="1:1" ht="14.1" customHeight="1" x14ac:dyDescent="0.25">
      <c r="A2588"/>
    </row>
    <row r="2589" spans="1:1" ht="14.1" customHeight="1" x14ac:dyDescent="0.25">
      <c r="A2589"/>
    </row>
    <row r="2590" spans="1:1" ht="14.1" customHeight="1" x14ac:dyDescent="0.25">
      <c r="A2590"/>
    </row>
    <row r="2591" spans="1:1" ht="14.1" customHeight="1" x14ac:dyDescent="0.25">
      <c r="A2591"/>
    </row>
    <row r="2592" spans="1:1" ht="14.1" customHeight="1" x14ac:dyDescent="0.25">
      <c r="A2592"/>
    </row>
    <row r="2593" spans="1:1" ht="14.1" customHeight="1" x14ac:dyDescent="0.25">
      <c r="A2593"/>
    </row>
    <row r="2594" spans="1:1" ht="14.1" customHeight="1" x14ac:dyDescent="0.25">
      <c r="A2594"/>
    </row>
    <row r="2595" spans="1:1" ht="14.1" customHeight="1" x14ac:dyDescent="0.25">
      <c r="A2595"/>
    </row>
    <row r="2596" spans="1:1" ht="14.1" customHeight="1" x14ac:dyDescent="0.25">
      <c r="A2596"/>
    </row>
    <row r="2597" spans="1:1" ht="14.1" customHeight="1" x14ac:dyDescent="0.25">
      <c r="A2597"/>
    </row>
    <row r="2598" spans="1:1" ht="14.1" customHeight="1" x14ac:dyDescent="0.25">
      <c r="A2598"/>
    </row>
    <row r="2599" spans="1:1" ht="14.1" customHeight="1" x14ac:dyDescent="0.25">
      <c r="A2599"/>
    </row>
    <row r="2600" spans="1:1" ht="14.1" customHeight="1" x14ac:dyDescent="0.25">
      <c r="A2600"/>
    </row>
    <row r="2601" spans="1:1" ht="14.1" customHeight="1" x14ac:dyDescent="0.25">
      <c r="A2601"/>
    </row>
    <row r="2602" spans="1:1" ht="14.1" customHeight="1" x14ac:dyDescent="0.25">
      <c r="A2602"/>
    </row>
    <row r="2603" spans="1:1" ht="14.1" customHeight="1" x14ac:dyDescent="0.25">
      <c r="A2603"/>
    </row>
    <row r="2604" spans="1:1" ht="14.1" customHeight="1" x14ac:dyDescent="0.25">
      <c r="A2604"/>
    </row>
    <row r="2605" spans="1:1" ht="14.1" customHeight="1" x14ac:dyDescent="0.25">
      <c r="A2605"/>
    </row>
    <row r="2606" spans="1:1" ht="14.1" customHeight="1" x14ac:dyDescent="0.25">
      <c r="A2606"/>
    </row>
    <row r="2607" spans="1:1" ht="14.1" customHeight="1" x14ac:dyDescent="0.25">
      <c r="A2607"/>
    </row>
    <row r="2608" spans="1:1" ht="14.1" customHeight="1" x14ac:dyDescent="0.25">
      <c r="A2608"/>
    </row>
    <row r="2609" spans="1:1" ht="14.1" customHeight="1" x14ac:dyDescent="0.25">
      <c r="A2609"/>
    </row>
    <row r="2610" spans="1:1" ht="14.1" customHeight="1" x14ac:dyDescent="0.25">
      <c r="A2610"/>
    </row>
    <row r="2611" spans="1:1" ht="14.1" customHeight="1" x14ac:dyDescent="0.25">
      <c r="A2611"/>
    </row>
    <row r="2612" spans="1:1" ht="14.1" customHeight="1" x14ac:dyDescent="0.25">
      <c r="A2612"/>
    </row>
    <row r="2613" spans="1:1" ht="14.1" customHeight="1" x14ac:dyDescent="0.25">
      <c r="A2613"/>
    </row>
    <row r="2614" spans="1:1" ht="14.1" customHeight="1" x14ac:dyDescent="0.25">
      <c r="A2614"/>
    </row>
    <row r="2615" spans="1:1" ht="14.1" customHeight="1" x14ac:dyDescent="0.25">
      <c r="A2615"/>
    </row>
    <row r="2616" spans="1:1" ht="14.1" customHeight="1" x14ac:dyDescent="0.25">
      <c r="A2616"/>
    </row>
    <row r="2617" spans="1:1" ht="14.1" customHeight="1" x14ac:dyDescent="0.25">
      <c r="A2617"/>
    </row>
    <row r="2618" spans="1:1" ht="14.1" customHeight="1" x14ac:dyDescent="0.25">
      <c r="A2618"/>
    </row>
    <row r="2619" spans="1:1" ht="14.1" customHeight="1" x14ac:dyDescent="0.25">
      <c r="A2619"/>
    </row>
    <row r="2620" spans="1:1" ht="14.1" customHeight="1" x14ac:dyDescent="0.25">
      <c r="A2620"/>
    </row>
    <row r="2621" spans="1:1" ht="14.1" customHeight="1" x14ac:dyDescent="0.25">
      <c r="A2621"/>
    </row>
    <row r="2622" spans="1:1" ht="14.1" customHeight="1" x14ac:dyDescent="0.25">
      <c r="A2622"/>
    </row>
    <row r="2623" spans="1:1" ht="14.1" customHeight="1" x14ac:dyDescent="0.25">
      <c r="A2623"/>
    </row>
    <row r="2624" spans="1:1" ht="14.1" customHeight="1" x14ac:dyDescent="0.25">
      <c r="A2624"/>
    </row>
    <row r="2625" spans="1:1" ht="14.1" customHeight="1" x14ac:dyDescent="0.25">
      <c r="A2625"/>
    </row>
    <row r="2626" spans="1:1" ht="14.1" customHeight="1" x14ac:dyDescent="0.25">
      <c r="A2626"/>
    </row>
    <row r="2627" spans="1:1" ht="14.1" customHeight="1" x14ac:dyDescent="0.25">
      <c r="A2627"/>
    </row>
    <row r="2628" spans="1:1" ht="14.1" customHeight="1" x14ac:dyDescent="0.25">
      <c r="A2628"/>
    </row>
    <row r="2629" spans="1:1" ht="14.1" customHeight="1" x14ac:dyDescent="0.25">
      <c r="A2629"/>
    </row>
    <row r="2630" spans="1:1" ht="14.1" customHeight="1" x14ac:dyDescent="0.25">
      <c r="A2630"/>
    </row>
    <row r="2631" spans="1:1" ht="14.1" customHeight="1" x14ac:dyDescent="0.25">
      <c r="A2631"/>
    </row>
    <row r="2632" spans="1:1" ht="14.1" customHeight="1" x14ac:dyDescent="0.25">
      <c r="A2632"/>
    </row>
    <row r="2633" spans="1:1" ht="14.1" customHeight="1" x14ac:dyDescent="0.25">
      <c r="A2633"/>
    </row>
    <row r="2634" spans="1:1" ht="14.1" customHeight="1" x14ac:dyDescent="0.25">
      <c r="A2634"/>
    </row>
    <row r="2635" spans="1:1" ht="14.1" customHeight="1" x14ac:dyDescent="0.25">
      <c r="A2635"/>
    </row>
    <row r="2636" spans="1:1" ht="14.1" customHeight="1" x14ac:dyDescent="0.25">
      <c r="A2636"/>
    </row>
    <row r="2637" spans="1:1" ht="14.1" customHeight="1" x14ac:dyDescent="0.25">
      <c r="A2637"/>
    </row>
    <row r="2638" spans="1:1" ht="14.1" customHeight="1" x14ac:dyDescent="0.25">
      <c r="A2638"/>
    </row>
    <row r="2639" spans="1:1" ht="14.1" customHeight="1" x14ac:dyDescent="0.25">
      <c r="A2639"/>
    </row>
    <row r="2640" spans="1:1" ht="14.1" customHeight="1" x14ac:dyDescent="0.25">
      <c r="A2640"/>
    </row>
    <row r="2641" spans="1:1" ht="14.1" customHeight="1" x14ac:dyDescent="0.25">
      <c r="A2641"/>
    </row>
    <row r="2642" spans="1:1" ht="14.1" customHeight="1" x14ac:dyDescent="0.25">
      <c r="A2642"/>
    </row>
    <row r="2643" spans="1:1" ht="14.1" customHeight="1" x14ac:dyDescent="0.25">
      <c r="A2643"/>
    </row>
    <row r="2644" spans="1:1" ht="14.1" customHeight="1" x14ac:dyDescent="0.25">
      <c r="A2644"/>
    </row>
    <row r="2645" spans="1:1" ht="14.1" customHeight="1" x14ac:dyDescent="0.25">
      <c r="A2645"/>
    </row>
    <row r="2646" spans="1:1" ht="14.1" customHeight="1" x14ac:dyDescent="0.25">
      <c r="A2646"/>
    </row>
    <row r="2647" spans="1:1" ht="14.1" customHeight="1" x14ac:dyDescent="0.25">
      <c r="A2647"/>
    </row>
    <row r="2648" spans="1:1" ht="14.1" customHeight="1" x14ac:dyDescent="0.25">
      <c r="A2648"/>
    </row>
    <row r="2649" spans="1:1" ht="14.1" customHeight="1" x14ac:dyDescent="0.25">
      <c r="A2649"/>
    </row>
    <row r="2650" spans="1:1" ht="14.1" customHeight="1" x14ac:dyDescent="0.25">
      <c r="A2650"/>
    </row>
    <row r="2651" spans="1:1" ht="14.1" customHeight="1" x14ac:dyDescent="0.25">
      <c r="A2651"/>
    </row>
    <row r="2652" spans="1:1" ht="14.1" customHeight="1" x14ac:dyDescent="0.25">
      <c r="A2652"/>
    </row>
    <row r="2653" spans="1:1" ht="14.1" customHeight="1" x14ac:dyDescent="0.25">
      <c r="A2653"/>
    </row>
    <row r="2654" spans="1:1" ht="14.1" customHeight="1" x14ac:dyDescent="0.25">
      <c r="A2654"/>
    </row>
    <row r="2655" spans="1:1" ht="14.1" customHeight="1" x14ac:dyDescent="0.25">
      <c r="A2655"/>
    </row>
    <row r="2656" spans="1:1" ht="14.1" customHeight="1" x14ac:dyDescent="0.25">
      <c r="A2656"/>
    </row>
    <row r="2657" spans="1:1" ht="14.1" customHeight="1" x14ac:dyDescent="0.25">
      <c r="A2657"/>
    </row>
    <row r="2658" spans="1:1" ht="14.1" customHeight="1" x14ac:dyDescent="0.25">
      <c r="A2658"/>
    </row>
    <row r="2659" spans="1:1" ht="14.1" customHeight="1" x14ac:dyDescent="0.25">
      <c r="A2659"/>
    </row>
    <row r="2660" spans="1:1" ht="14.1" customHeight="1" x14ac:dyDescent="0.25">
      <c r="A2660"/>
    </row>
    <row r="2661" spans="1:1" ht="14.1" customHeight="1" x14ac:dyDescent="0.25">
      <c r="A2661"/>
    </row>
    <row r="2662" spans="1:1" ht="14.1" customHeight="1" x14ac:dyDescent="0.25">
      <c r="A2662"/>
    </row>
    <row r="2663" spans="1:1" ht="14.1" customHeight="1" x14ac:dyDescent="0.25">
      <c r="A2663"/>
    </row>
    <row r="2664" spans="1:1" ht="14.1" customHeight="1" x14ac:dyDescent="0.25">
      <c r="A2664"/>
    </row>
    <row r="2665" spans="1:1" ht="14.1" customHeight="1" x14ac:dyDescent="0.25">
      <c r="A2665"/>
    </row>
    <row r="2666" spans="1:1" ht="14.1" customHeight="1" x14ac:dyDescent="0.25">
      <c r="A2666"/>
    </row>
    <row r="2667" spans="1:1" ht="14.1" customHeight="1" x14ac:dyDescent="0.25">
      <c r="A2667"/>
    </row>
    <row r="2668" spans="1:1" ht="14.1" customHeight="1" x14ac:dyDescent="0.25">
      <c r="A2668"/>
    </row>
    <row r="2669" spans="1:1" ht="14.1" customHeight="1" x14ac:dyDescent="0.25">
      <c r="A2669"/>
    </row>
    <row r="2670" spans="1:1" ht="14.1" customHeight="1" x14ac:dyDescent="0.25">
      <c r="A2670"/>
    </row>
    <row r="2671" spans="1:1" ht="14.1" customHeight="1" x14ac:dyDescent="0.25">
      <c r="A2671"/>
    </row>
    <row r="2672" spans="1:1" ht="14.1" customHeight="1" x14ac:dyDescent="0.25">
      <c r="A2672"/>
    </row>
    <row r="2673" spans="1:1" ht="14.1" customHeight="1" x14ac:dyDescent="0.25">
      <c r="A2673"/>
    </row>
    <row r="2674" spans="1:1" ht="14.1" customHeight="1" x14ac:dyDescent="0.25">
      <c r="A2674"/>
    </row>
    <row r="2675" spans="1:1" ht="14.1" customHeight="1" x14ac:dyDescent="0.25">
      <c r="A2675"/>
    </row>
    <row r="2676" spans="1:1" ht="14.1" customHeight="1" x14ac:dyDescent="0.25">
      <c r="A2676"/>
    </row>
    <row r="2677" spans="1:1" ht="14.1" customHeight="1" x14ac:dyDescent="0.25">
      <c r="A2677"/>
    </row>
    <row r="2678" spans="1:1" ht="14.1" customHeight="1" x14ac:dyDescent="0.25">
      <c r="A2678"/>
    </row>
    <row r="2679" spans="1:1" ht="14.1" customHeight="1" x14ac:dyDescent="0.25">
      <c r="A2679"/>
    </row>
    <row r="2680" spans="1:1" ht="14.1" customHeight="1" x14ac:dyDescent="0.25">
      <c r="A2680"/>
    </row>
    <row r="2681" spans="1:1" ht="14.1" customHeight="1" x14ac:dyDescent="0.25">
      <c r="A2681"/>
    </row>
    <row r="2682" spans="1:1" ht="14.1" customHeight="1" x14ac:dyDescent="0.25">
      <c r="A2682"/>
    </row>
    <row r="2683" spans="1:1" ht="14.1" customHeight="1" x14ac:dyDescent="0.25">
      <c r="A2683"/>
    </row>
    <row r="2684" spans="1:1" ht="14.1" customHeight="1" x14ac:dyDescent="0.25">
      <c r="A2684"/>
    </row>
    <row r="2685" spans="1:1" ht="14.1" customHeight="1" x14ac:dyDescent="0.25">
      <c r="A2685"/>
    </row>
    <row r="2686" spans="1:1" ht="14.1" customHeight="1" x14ac:dyDescent="0.25">
      <c r="A2686"/>
    </row>
    <row r="2687" spans="1:1" ht="14.1" customHeight="1" x14ac:dyDescent="0.25">
      <c r="A2687"/>
    </row>
    <row r="2688" spans="1:1" ht="14.1" customHeight="1" x14ac:dyDescent="0.25">
      <c r="A2688"/>
    </row>
    <row r="2689" spans="1:1" ht="14.1" customHeight="1" x14ac:dyDescent="0.25">
      <c r="A2689"/>
    </row>
    <row r="2690" spans="1:1" ht="14.1" customHeight="1" x14ac:dyDescent="0.25">
      <c r="A2690"/>
    </row>
    <row r="2691" spans="1:1" ht="14.1" customHeight="1" x14ac:dyDescent="0.25">
      <c r="A2691"/>
    </row>
    <row r="2692" spans="1:1" ht="14.1" customHeight="1" x14ac:dyDescent="0.25">
      <c r="A2692"/>
    </row>
    <row r="2693" spans="1:1" ht="14.1" customHeight="1" x14ac:dyDescent="0.25">
      <c r="A2693"/>
    </row>
    <row r="2694" spans="1:1" ht="14.1" customHeight="1" x14ac:dyDescent="0.25">
      <c r="A2694"/>
    </row>
    <row r="2695" spans="1:1" ht="14.1" customHeight="1" x14ac:dyDescent="0.25">
      <c r="A2695"/>
    </row>
    <row r="2696" spans="1:1" ht="14.1" customHeight="1" x14ac:dyDescent="0.25">
      <c r="A2696"/>
    </row>
    <row r="2697" spans="1:1" ht="14.1" customHeight="1" x14ac:dyDescent="0.25">
      <c r="A2697"/>
    </row>
    <row r="2698" spans="1:1" ht="14.1" customHeight="1" x14ac:dyDescent="0.25">
      <c r="A2698"/>
    </row>
    <row r="2699" spans="1:1" ht="14.1" customHeight="1" x14ac:dyDescent="0.25">
      <c r="A2699"/>
    </row>
    <row r="2700" spans="1:1" ht="14.1" customHeight="1" x14ac:dyDescent="0.25">
      <c r="A2700"/>
    </row>
    <row r="2701" spans="1:1" ht="14.1" customHeight="1" x14ac:dyDescent="0.25">
      <c r="A2701"/>
    </row>
    <row r="2702" spans="1:1" ht="14.1" customHeight="1" x14ac:dyDescent="0.25">
      <c r="A2702"/>
    </row>
    <row r="2703" spans="1:1" ht="14.1" customHeight="1" x14ac:dyDescent="0.25">
      <c r="A2703"/>
    </row>
    <row r="2704" spans="1:1" ht="14.1" customHeight="1" x14ac:dyDescent="0.25">
      <c r="A2704"/>
    </row>
    <row r="2705" spans="1:1" ht="14.1" customHeight="1" x14ac:dyDescent="0.25">
      <c r="A2705"/>
    </row>
    <row r="2706" spans="1:1" ht="14.1" customHeight="1" x14ac:dyDescent="0.25">
      <c r="A2706"/>
    </row>
    <row r="2707" spans="1:1" ht="14.1" customHeight="1" x14ac:dyDescent="0.25">
      <c r="A2707"/>
    </row>
    <row r="2708" spans="1:1" ht="14.1" customHeight="1" x14ac:dyDescent="0.25">
      <c r="A2708"/>
    </row>
    <row r="2709" spans="1:1" ht="14.1" customHeight="1" x14ac:dyDescent="0.25">
      <c r="A2709"/>
    </row>
    <row r="2710" spans="1:1" ht="14.1" customHeight="1" x14ac:dyDescent="0.25">
      <c r="A2710"/>
    </row>
    <row r="2711" spans="1:1" ht="14.1" customHeight="1" x14ac:dyDescent="0.25">
      <c r="A2711"/>
    </row>
    <row r="2712" spans="1:1" ht="14.1" customHeight="1" x14ac:dyDescent="0.25">
      <c r="A2712"/>
    </row>
    <row r="2713" spans="1:1" ht="14.1" customHeight="1" x14ac:dyDescent="0.25">
      <c r="A2713"/>
    </row>
    <row r="2714" spans="1:1" ht="14.1" customHeight="1" x14ac:dyDescent="0.25">
      <c r="A2714"/>
    </row>
    <row r="2715" spans="1:1" ht="14.1" customHeight="1" x14ac:dyDescent="0.25">
      <c r="A2715"/>
    </row>
    <row r="2716" spans="1:1" ht="14.1" customHeight="1" x14ac:dyDescent="0.25">
      <c r="A2716"/>
    </row>
    <row r="2717" spans="1:1" ht="14.1" customHeight="1" x14ac:dyDescent="0.25">
      <c r="A2717"/>
    </row>
    <row r="2718" spans="1:1" ht="14.1" customHeight="1" x14ac:dyDescent="0.25">
      <c r="A2718"/>
    </row>
    <row r="2719" spans="1:1" ht="14.1" customHeight="1" x14ac:dyDescent="0.25">
      <c r="A2719"/>
    </row>
    <row r="2720" spans="1:1" ht="14.1" customHeight="1" x14ac:dyDescent="0.25">
      <c r="A2720"/>
    </row>
    <row r="2721" spans="1:1" ht="14.1" customHeight="1" x14ac:dyDescent="0.25">
      <c r="A2721"/>
    </row>
    <row r="2722" spans="1:1" ht="14.1" customHeight="1" x14ac:dyDescent="0.25">
      <c r="A2722"/>
    </row>
    <row r="2723" spans="1:1" ht="14.1" customHeight="1" x14ac:dyDescent="0.25">
      <c r="A2723"/>
    </row>
    <row r="2724" spans="1:1" ht="14.1" customHeight="1" x14ac:dyDescent="0.25">
      <c r="A2724"/>
    </row>
    <row r="2725" spans="1:1" ht="14.1" customHeight="1" x14ac:dyDescent="0.25">
      <c r="A2725"/>
    </row>
    <row r="2726" spans="1:1" ht="14.1" customHeight="1" x14ac:dyDescent="0.25">
      <c r="A2726"/>
    </row>
    <row r="2727" spans="1:1" ht="14.1" customHeight="1" x14ac:dyDescent="0.25">
      <c r="A2727"/>
    </row>
    <row r="2728" spans="1:1" ht="14.1" customHeight="1" x14ac:dyDescent="0.25">
      <c r="A2728"/>
    </row>
    <row r="2729" spans="1:1" ht="14.1" customHeight="1" x14ac:dyDescent="0.25">
      <c r="A2729"/>
    </row>
    <row r="2730" spans="1:1" ht="14.1" customHeight="1" x14ac:dyDescent="0.25">
      <c r="A2730"/>
    </row>
    <row r="2731" spans="1:1" ht="14.1" customHeight="1" x14ac:dyDescent="0.25">
      <c r="A2731"/>
    </row>
    <row r="2732" spans="1:1" ht="14.1" customHeight="1" x14ac:dyDescent="0.25">
      <c r="A2732"/>
    </row>
    <row r="2733" spans="1:1" ht="14.1" customHeight="1" x14ac:dyDescent="0.25">
      <c r="A2733"/>
    </row>
    <row r="2734" spans="1:1" ht="14.1" customHeight="1" x14ac:dyDescent="0.25">
      <c r="A2734"/>
    </row>
    <row r="2735" spans="1:1" ht="14.1" customHeight="1" x14ac:dyDescent="0.25">
      <c r="A2735"/>
    </row>
    <row r="2736" spans="1:1" ht="14.1" customHeight="1" x14ac:dyDescent="0.25">
      <c r="A2736"/>
    </row>
    <row r="2737" spans="1:1" ht="14.1" customHeight="1" x14ac:dyDescent="0.25">
      <c r="A2737"/>
    </row>
    <row r="2738" spans="1:1" ht="14.1" customHeight="1" x14ac:dyDescent="0.25">
      <c r="A2738"/>
    </row>
    <row r="2739" spans="1:1" ht="14.1" customHeight="1" x14ac:dyDescent="0.25">
      <c r="A2739"/>
    </row>
    <row r="2740" spans="1:1" ht="14.1" customHeight="1" x14ac:dyDescent="0.25">
      <c r="A2740"/>
    </row>
    <row r="2741" spans="1:1" ht="14.1" customHeight="1" x14ac:dyDescent="0.25">
      <c r="A2741"/>
    </row>
    <row r="2742" spans="1:1" ht="14.1" customHeight="1" x14ac:dyDescent="0.25">
      <c r="A2742"/>
    </row>
    <row r="2743" spans="1:1" ht="14.1" customHeight="1" x14ac:dyDescent="0.25">
      <c r="A2743"/>
    </row>
    <row r="2744" spans="1:1" ht="14.1" customHeight="1" x14ac:dyDescent="0.25">
      <c r="A2744"/>
    </row>
    <row r="2745" spans="1:1" ht="14.1" customHeight="1" x14ac:dyDescent="0.25">
      <c r="A2745"/>
    </row>
    <row r="2746" spans="1:1" ht="14.1" customHeight="1" x14ac:dyDescent="0.25">
      <c r="A2746"/>
    </row>
    <row r="2747" spans="1:1" ht="14.1" customHeight="1" x14ac:dyDescent="0.25">
      <c r="A2747"/>
    </row>
    <row r="2748" spans="1:1" ht="14.1" customHeight="1" x14ac:dyDescent="0.25">
      <c r="A2748"/>
    </row>
    <row r="2749" spans="1:1" ht="14.1" customHeight="1" x14ac:dyDescent="0.25">
      <c r="A2749"/>
    </row>
    <row r="2750" spans="1:1" ht="14.1" customHeight="1" x14ac:dyDescent="0.25">
      <c r="A2750"/>
    </row>
    <row r="2751" spans="1:1" ht="14.1" customHeight="1" x14ac:dyDescent="0.25">
      <c r="A2751"/>
    </row>
    <row r="2752" spans="1:1" ht="14.1" customHeight="1" x14ac:dyDescent="0.25">
      <c r="A2752"/>
    </row>
    <row r="2753" spans="1:1" ht="14.1" customHeight="1" x14ac:dyDescent="0.25">
      <c r="A2753"/>
    </row>
    <row r="2754" spans="1:1" ht="14.1" customHeight="1" x14ac:dyDescent="0.25">
      <c r="A2754"/>
    </row>
    <row r="2755" spans="1:1" ht="14.1" customHeight="1" x14ac:dyDescent="0.25">
      <c r="A2755"/>
    </row>
    <row r="2756" spans="1:1" ht="14.1" customHeight="1" x14ac:dyDescent="0.25">
      <c r="A2756"/>
    </row>
    <row r="2757" spans="1:1" ht="14.1" customHeight="1" x14ac:dyDescent="0.25">
      <c r="A2757"/>
    </row>
    <row r="2758" spans="1:1" ht="14.1" customHeight="1" x14ac:dyDescent="0.25">
      <c r="A2758"/>
    </row>
    <row r="2759" spans="1:1" ht="14.1" customHeight="1" x14ac:dyDescent="0.25">
      <c r="A2759"/>
    </row>
    <row r="2760" spans="1:1" ht="14.1" customHeight="1" x14ac:dyDescent="0.25">
      <c r="A2760"/>
    </row>
    <row r="2761" spans="1:1" ht="14.1" customHeight="1" x14ac:dyDescent="0.25">
      <c r="A2761"/>
    </row>
    <row r="2762" spans="1:1" ht="14.1" customHeight="1" x14ac:dyDescent="0.25">
      <c r="A2762"/>
    </row>
    <row r="2763" spans="1:1" ht="14.1" customHeight="1" x14ac:dyDescent="0.25">
      <c r="A2763"/>
    </row>
    <row r="2764" spans="1:1" ht="14.1" customHeight="1" x14ac:dyDescent="0.25">
      <c r="A2764"/>
    </row>
    <row r="2765" spans="1:1" ht="14.1" customHeight="1" x14ac:dyDescent="0.25">
      <c r="A2765"/>
    </row>
    <row r="2766" spans="1:1" ht="14.1" customHeight="1" x14ac:dyDescent="0.25">
      <c r="A2766"/>
    </row>
    <row r="2767" spans="1:1" ht="14.1" customHeight="1" x14ac:dyDescent="0.25">
      <c r="A2767"/>
    </row>
    <row r="2768" spans="1:1" ht="14.1" customHeight="1" x14ac:dyDescent="0.25">
      <c r="A2768"/>
    </row>
    <row r="2769" spans="1:1" ht="14.1" customHeight="1" x14ac:dyDescent="0.25">
      <c r="A2769"/>
    </row>
    <row r="2770" spans="1:1" ht="14.1" customHeight="1" x14ac:dyDescent="0.25">
      <c r="A2770"/>
    </row>
    <row r="2771" spans="1:1" ht="14.1" customHeight="1" x14ac:dyDescent="0.25">
      <c r="A2771"/>
    </row>
    <row r="2772" spans="1:1" ht="14.1" customHeight="1" x14ac:dyDescent="0.25">
      <c r="A2772"/>
    </row>
    <row r="2773" spans="1:1" ht="14.1" customHeight="1" x14ac:dyDescent="0.25">
      <c r="A2773"/>
    </row>
    <row r="2774" spans="1:1" ht="14.1" customHeight="1" x14ac:dyDescent="0.25">
      <c r="A2774"/>
    </row>
    <row r="2775" spans="1:1" ht="14.1" customHeight="1" x14ac:dyDescent="0.25">
      <c r="A2775"/>
    </row>
    <row r="2776" spans="1:1" ht="14.1" customHeight="1" x14ac:dyDescent="0.25">
      <c r="A2776"/>
    </row>
    <row r="2777" spans="1:1" ht="14.1" customHeight="1" x14ac:dyDescent="0.25">
      <c r="A2777"/>
    </row>
    <row r="2778" spans="1:1" ht="14.1" customHeight="1" x14ac:dyDescent="0.25">
      <c r="A2778"/>
    </row>
    <row r="2779" spans="1:1" ht="14.1" customHeight="1" x14ac:dyDescent="0.25">
      <c r="A2779"/>
    </row>
    <row r="2780" spans="1:1" ht="14.1" customHeight="1" x14ac:dyDescent="0.25">
      <c r="A2780"/>
    </row>
    <row r="2781" spans="1:1" ht="14.1" customHeight="1" x14ac:dyDescent="0.25">
      <c r="A2781"/>
    </row>
    <row r="2782" spans="1:1" ht="14.1" customHeight="1" x14ac:dyDescent="0.25">
      <c r="A2782"/>
    </row>
    <row r="2783" spans="1:1" ht="14.1" customHeight="1" x14ac:dyDescent="0.25">
      <c r="A2783"/>
    </row>
    <row r="2784" spans="1:1" ht="14.1" customHeight="1" x14ac:dyDescent="0.25">
      <c r="A2784"/>
    </row>
    <row r="2785" spans="1:1" ht="14.1" customHeight="1" x14ac:dyDescent="0.25">
      <c r="A2785"/>
    </row>
    <row r="2786" spans="1:1" ht="14.1" customHeight="1" x14ac:dyDescent="0.25">
      <c r="A2786"/>
    </row>
    <row r="2787" spans="1:1" ht="14.1" customHeight="1" x14ac:dyDescent="0.25">
      <c r="A2787"/>
    </row>
    <row r="2788" spans="1:1" ht="14.1" customHeight="1" x14ac:dyDescent="0.25">
      <c r="A2788"/>
    </row>
    <row r="2789" spans="1:1" ht="14.1" customHeight="1" x14ac:dyDescent="0.25">
      <c r="A2789"/>
    </row>
    <row r="2790" spans="1:1" ht="14.1" customHeight="1" x14ac:dyDescent="0.25">
      <c r="A2790"/>
    </row>
    <row r="2791" spans="1:1" ht="14.1" customHeight="1" x14ac:dyDescent="0.25">
      <c r="A2791"/>
    </row>
    <row r="2792" spans="1:1" ht="14.1" customHeight="1" x14ac:dyDescent="0.25">
      <c r="A2792"/>
    </row>
    <row r="2793" spans="1:1" ht="14.1" customHeight="1" x14ac:dyDescent="0.25">
      <c r="A2793"/>
    </row>
    <row r="2794" spans="1:1" ht="14.1" customHeight="1" x14ac:dyDescent="0.25">
      <c r="A2794"/>
    </row>
    <row r="2795" spans="1:1" ht="14.1" customHeight="1" x14ac:dyDescent="0.25">
      <c r="A2795"/>
    </row>
    <row r="2796" spans="1:1" ht="14.1" customHeight="1" x14ac:dyDescent="0.25">
      <c r="A2796"/>
    </row>
    <row r="2797" spans="1:1" ht="14.1" customHeight="1" x14ac:dyDescent="0.25">
      <c r="A2797"/>
    </row>
    <row r="2798" spans="1:1" ht="14.1" customHeight="1" x14ac:dyDescent="0.25">
      <c r="A2798"/>
    </row>
    <row r="2799" spans="1:1" ht="14.1" customHeight="1" x14ac:dyDescent="0.25">
      <c r="A2799"/>
    </row>
    <row r="2800" spans="1:1" ht="14.1" customHeight="1" x14ac:dyDescent="0.25">
      <c r="A2800"/>
    </row>
    <row r="2801" spans="1:1" ht="14.1" customHeight="1" x14ac:dyDescent="0.25">
      <c r="A2801"/>
    </row>
    <row r="2802" spans="1:1" ht="14.1" customHeight="1" x14ac:dyDescent="0.25">
      <c r="A2802"/>
    </row>
    <row r="2803" spans="1:1" ht="14.1" customHeight="1" x14ac:dyDescent="0.25">
      <c r="A2803"/>
    </row>
    <row r="2804" spans="1:1" ht="14.1" customHeight="1" x14ac:dyDescent="0.25">
      <c r="A2804"/>
    </row>
    <row r="2805" spans="1:1" ht="14.1" customHeight="1" x14ac:dyDescent="0.25">
      <c r="A2805"/>
    </row>
    <row r="2806" spans="1:1" ht="14.1" customHeight="1" x14ac:dyDescent="0.25">
      <c r="A2806"/>
    </row>
    <row r="2807" spans="1:1" ht="14.1" customHeight="1" x14ac:dyDescent="0.25">
      <c r="A2807"/>
    </row>
    <row r="2808" spans="1:1" ht="14.1" customHeight="1" x14ac:dyDescent="0.25">
      <c r="A2808"/>
    </row>
    <row r="2809" spans="1:1" ht="14.1" customHeight="1" x14ac:dyDescent="0.25">
      <c r="A2809"/>
    </row>
    <row r="2810" spans="1:1" ht="14.1" customHeight="1" x14ac:dyDescent="0.25">
      <c r="A2810"/>
    </row>
    <row r="2811" spans="1:1" ht="14.1" customHeight="1" x14ac:dyDescent="0.25">
      <c r="A2811"/>
    </row>
    <row r="2812" spans="1:1" ht="14.1" customHeight="1" x14ac:dyDescent="0.25">
      <c r="A2812"/>
    </row>
    <row r="2813" spans="1:1" ht="14.1" customHeight="1" x14ac:dyDescent="0.25">
      <c r="A2813"/>
    </row>
    <row r="2814" spans="1:1" ht="14.1" customHeight="1" x14ac:dyDescent="0.25">
      <c r="A2814"/>
    </row>
    <row r="2815" spans="1:1" ht="14.1" customHeight="1" x14ac:dyDescent="0.25">
      <c r="A2815"/>
    </row>
    <row r="2816" spans="1:1" ht="14.1" customHeight="1" x14ac:dyDescent="0.25">
      <c r="A2816"/>
    </row>
    <row r="2817" spans="1:1" ht="14.1" customHeight="1" x14ac:dyDescent="0.25">
      <c r="A2817"/>
    </row>
    <row r="2818" spans="1:1" ht="14.1" customHeight="1" x14ac:dyDescent="0.25">
      <c r="A2818"/>
    </row>
    <row r="2819" spans="1:1" ht="14.1" customHeight="1" x14ac:dyDescent="0.25">
      <c r="A2819"/>
    </row>
    <row r="2820" spans="1:1" ht="14.1" customHeight="1" x14ac:dyDescent="0.25">
      <c r="A2820"/>
    </row>
    <row r="2821" spans="1:1" ht="14.1" customHeight="1" x14ac:dyDescent="0.25">
      <c r="A2821"/>
    </row>
    <row r="2822" spans="1:1" ht="14.1" customHeight="1" x14ac:dyDescent="0.25">
      <c r="A2822"/>
    </row>
    <row r="2823" spans="1:1" ht="14.1" customHeight="1" x14ac:dyDescent="0.25">
      <c r="A2823"/>
    </row>
    <row r="2824" spans="1:1" ht="14.1" customHeight="1" x14ac:dyDescent="0.25">
      <c r="A2824"/>
    </row>
    <row r="2825" spans="1:1" ht="14.1" customHeight="1" x14ac:dyDescent="0.25">
      <c r="A2825"/>
    </row>
    <row r="2826" spans="1:1" ht="14.1" customHeight="1" x14ac:dyDescent="0.25">
      <c r="A2826"/>
    </row>
    <row r="2827" spans="1:1" ht="14.1" customHeight="1" x14ac:dyDescent="0.25">
      <c r="A2827"/>
    </row>
    <row r="2828" spans="1:1" ht="14.1" customHeight="1" x14ac:dyDescent="0.25">
      <c r="A2828"/>
    </row>
    <row r="2829" spans="1:1" ht="14.1" customHeight="1" x14ac:dyDescent="0.25">
      <c r="A2829"/>
    </row>
    <row r="2830" spans="1:1" ht="14.1" customHeight="1" x14ac:dyDescent="0.25">
      <c r="A2830"/>
    </row>
    <row r="2831" spans="1:1" ht="14.1" customHeight="1" x14ac:dyDescent="0.25">
      <c r="A2831"/>
    </row>
    <row r="2832" spans="1:1" ht="14.1" customHeight="1" x14ac:dyDescent="0.25">
      <c r="A2832"/>
    </row>
    <row r="2833" spans="1:1" ht="14.1" customHeight="1" x14ac:dyDescent="0.25">
      <c r="A2833"/>
    </row>
    <row r="2834" spans="1:1" ht="14.1" customHeight="1" x14ac:dyDescent="0.25">
      <c r="A2834"/>
    </row>
    <row r="2835" spans="1:1" ht="14.1" customHeight="1" x14ac:dyDescent="0.25">
      <c r="A2835"/>
    </row>
    <row r="2836" spans="1:1" ht="14.1" customHeight="1" x14ac:dyDescent="0.25">
      <c r="A2836"/>
    </row>
    <row r="2837" spans="1:1" ht="14.1" customHeight="1" x14ac:dyDescent="0.25">
      <c r="A2837"/>
    </row>
    <row r="2838" spans="1:1" ht="14.1" customHeight="1" x14ac:dyDescent="0.25">
      <c r="A2838"/>
    </row>
    <row r="2839" spans="1:1" ht="14.1" customHeight="1" x14ac:dyDescent="0.25">
      <c r="A2839"/>
    </row>
    <row r="2840" spans="1:1" ht="14.1" customHeight="1" x14ac:dyDescent="0.25">
      <c r="A2840"/>
    </row>
    <row r="2841" spans="1:1" ht="14.1" customHeight="1" x14ac:dyDescent="0.25">
      <c r="A2841"/>
    </row>
    <row r="2842" spans="1:1" ht="14.1" customHeight="1" x14ac:dyDescent="0.25">
      <c r="A2842"/>
    </row>
    <row r="2843" spans="1:1" ht="14.1" customHeight="1" x14ac:dyDescent="0.25">
      <c r="A2843"/>
    </row>
    <row r="2844" spans="1:1" ht="14.1" customHeight="1" x14ac:dyDescent="0.25">
      <c r="A2844"/>
    </row>
    <row r="2845" spans="1:1" ht="14.1" customHeight="1" x14ac:dyDescent="0.25">
      <c r="A2845"/>
    </row>
    <row r="2846" spans="1:1" ht="14.1" customHeight="1" x14ac:dyDescent="0.25">
      <c r="A2846"/>
    </row>
    <row r="2847" spans="1:1" ht="14.1" customHeight="1" x14ac:dyDescent="0.25">
      <c r="A2847"/>
    </row>
    <row r="2848" spans="1:1" ht="14.1" customHeight="1" x14ac:dyDescent="0.25">
      <c r="A2848"/>
    </row>
    <row r="2849" spans="1:1" ht="14.1" customHeight="1" x14ac:dyDescent="0.25">
      <c r="A2849"/>
    </row>
    <row r="2850" spans="1:1" ht="14.1" customHeight="1" x14ac:dyDescent="0.25">
      <c r="A2850"/>
    </row>
    <row r="2851" spans="1:1" ht="14.1" customHeight="1" x14ac:dyDescent="0.25">
      <c r="A2851"/>
    </row>
    <row r="2852" spans="1:1" ht="14.1" customHeight="1" x14ac:dyDescent="0.25">
      <c r="A2852"/>
    </row>
    <row r="2853" spans="1:1" ht="14.1" customHeight="1" x14ac:dyDescent="0.25">
      <c r="A2853"/>
    </row>
    <row r="2854" spans="1:1" ht="14.1" customHeight="1" x14ac:dyDescent="0.25">
      <c r="A2854"/>
    </row>
    <row r="2855" spans="1:1" ht="14.1" customHeight="1" x14ac:dyDescent="0.25">
      <c r="A2855"/>
    </row>
    <row r="2856" spans="1:1" ht="14.1" customHeight="1" x14ac:dyDescent="0.25">
      <c r="A2856"/>
    </row>
    <row r="2857" spans="1:1" ht="14.1" customHeight="1" x14ac:dyDescent="0.25">
      <c r="A2857"/>
    </row>
    <row r="2858" spans="1:1" ht="14.1" customHeight="1" x14ac:dyDescent="0.25">
      <c r="A2858"/>
    </row>
    <row r="2859" spans="1:1" ht="14.1" customHeight="1" x14ac:dyDescent="0.25">
      <c r="A2859"/>
    </row>
    <row r="2860" spans="1:1" ht="14.1" customHeight="1" x14ac:dyDescent="0.25">
      <c r="A2860"/>
    </row>
    <row r="2861" spans="1:1" ht="14.1" customHeight="1" x14ac:dyDescent="0.25">
      <c r="A2861"/>
    </row>
    <row r="2862" spans="1:1" ht="14.1" customHeight="1" x14ac:dyDescent="0.25">
      <c r="A2862"/>
    </row>
    <row r="2863" spans="1:1" ht="14.1" customHeight="1" x14ac:dyDescent="0.25">
      <c r="A2863"/>
    </row>
    <row r="2864" spans="1:1" ht="14.1" customHeight="1" x14ac:dyDescent="0.25">
      <c r="A2864"/>
    </row>
    <row r="2865" spans="1:1" ht="14.1" customHeight="1" x14ac:dyDescent="0.25">
      <c r="A2865"/>
    </row>
    <row r="2866" spans="1:1" ht="14.1" customHeight="1" x14ac:dyDescent="0.25">
      <c r="A2866"/>
    </row>
    <row r="2867" spans="1:1" ht="14.1" customHeight="1" x14ac:dyDescent="0.25">
      <c r="A2867"/>
    </row>
    <row r="2868" spans="1:1" ht="14.1" customHeight="1" x14ac:dyDescent="0.25">
      <c r="A2868"/>
    </row>
    <row r="2869" spans="1:1" ht="14.1" customHeight="1" x14ac:dyDescent="0.25">
      <c r="A2869"/>
    </row>
    <row r="2870" spans="1:1" ht="14.1" customHeight="1" x14ac:dyDescent="0.25">
      <c r="A2870"/>
    </row>
    <row r="2871" spans="1:1" ht="14.1" customHeight="1" x14ac:dyDescent="0.25">
      <c r="A2871"/>
    </row>
    <row r="2872" spans="1:1" ht="14.1" customHeight="1" x14ac:dyDescent="0.25">
      <c r="A2872"/>
    </row>
    <row r="2873" spans="1:1" ht="14.1" customHeight="1" x14ac:dyDescent="0.25">
      <c r="A2873"/>
    </row>
    <row r="2874" spans="1:1" ht="14.1" customHeight="1" x14ac:dyDescent="0.25">
      <c r="A2874"/>
    </row>
    <row r="2875" spans="1:1" ht="14.1" customHeight="1" x14ac:dyDescent="0.25">
      <c r="A2875"/>
    </row>
    <row r="2876" spans="1:1" ht="14.1" customHeight="1" x14ac:dyDescent="0.25">
      <c r="A2876"/>
    </row>
    <row r="2877" spans="1:1" ht="14.1" customHeight="1" x14ac:dyDescent="0.25">
      <c r="A2877"/>
    </row>
    <row r="2878" spans="1:1" ht="14.1" customHeight="1" x14ac:dyDescent="0.25">
      <c r="A2878"/>
    </row>
    <row r="2879" spans="1:1" ht="14.1" customHeight="1" x14ac:dyDescent="0.25">
      <c r="A2879"/>
    </row>
    <row r="2880" spans="1:1" ht="14.1" customHeight="1" x14ac:dyDescent="0.25">
      <c r="A2880"/>
    </row>
    <row r="2881" spans="1:1" ht="14.1" customHeight="1" x14ac:dyDescent="0.25">
      <c r="A2881"/>
    </row>
    <row r="2882" spans="1:1" ht="14.1" customHeight="1" x14ac:dyDescent="0.25">
      <c r="A2882"/>
    </row>
    <row r="2883" spans="1:1" ht="14.1" customHeight="1" x14ac:dyDescent="0.25">
      <c r="A2883"/>
    </row>
    <row r="2884" spans="1:1" ht="14.1" customHeight="1" x14ac:dyDescent="0.25">
      <c r="A2884"/>
    </row>
    <row r="2885" spans="1:1" ht="14.1" customHeight="1" x14ac:dyDescent="0.25">
      <c r="A2885"/>
    </row>
    <row r="2886" spans="1:1" ht="14.1" customHeight="1" x14ac:dyDescent="0.25">
      <c r="A2886"/>
    </row>
    <row r="2887" spans="1:1" ht="14.1" customHeight="1" x14ac:dyDescent="0.25">
      <c r="A2887"/>
    </row>
    <row r="2888" spans="1:1" ht="14.1" customHeight="1" x14ac:dyDescent="0.25">
      <c r="A2888"/>
    </row>
    <row r="2889" spans="1:1" ht="14.1" customHeight="1" x14ac:dyDescent="0.25">
      <c r="A2889"/>
    </row>
    <row r="2890" spans="1:1" ht="14.1" customHeight="1" x14ac:dyDescent="0.25">
      <c r="A2890"/>
    </row>
    <row r="2891" spans="1:1" ht="14.1" customHeight="1" x14ac:dyDescent="0.25">
      <c r="A2891"/>
    </row>
    <row r="2892" spans="1:1" ht="14.1" customHeight="1" x14ac:dyDescent="0.25">
      <c r="A2892"/>
    </row>
    <row r="2893" spans="1:1" ht="14.1" customHeight="1" x14ac:dyDescent="0.25">
      <c r="A2893"/>
    </row>
    <row r="2894" spans="1:1" ht="14.1" customHeight="1" x14ac:dyDescent="0.25">
      <c r="A2894"/>
    </row>
    <row r="2895" spans="1:1" ht="14.1" customHeight="1" x14ac:dyDescent="0.25">
      <c r="A2895"/>
    </row>
    <row r="2896" spans="1:1" ht="14.1" customHeight="1" x14ac:dyDescent="0.25">
      <c r="A2896"/>
    </row>
    <row r="2897" spans="1:1" ht="14.1" customHeight="1" x14ac:dyDescent="0.25">
      <c r="A2897"/>
    </row>
    <row r="2898" spans="1:1" ht="14.1" customHeight="1" x14ac:dyDescent="0.25">
      <c r="A2898"/>
    </row>
    <row r="2899" spans="1:1" ht="14.1" customHeight="1" x14ac:dyDescent="0.25">
      <c r="A2899"/>
    </row>
    <row r="2900" spans="1:1" ht="14.1" customHeight="1" x14ac:dyDescent="0.25">
      <c r="A2900"/>
    </row>
    <row r="2901" spans="1:1" ht="14.1" customHeight="1" x14ac:dyDescent="0.25">
      <c r="A2901"/>
    </row>
    <row r="2902" spans="1:1" ht="14.1" customHeight="1" x14ac:dyDescent="0.25">
      <c r="A2902"/>
    </row>
    <row r="2903" spans="1:1" ht="14.1" customHeight="1" x14ac:dyDescent="0.25">
      <c r="A2903"/>
    </row>
    <row r="2904" spans="1:1" ht="14.1" customHeight="1" x14ac:dyDescent="0.25">
      <c r="A2904"/>
    </row>
    <row r="2905" spans="1:1" ht="14.1" customHeight="1" x14ac:dyDescent="0.25">
      <c r="A2905"/>
    </row>
    <row r="2906" spans="1:1" ht="14.1" customHeight="1" x14ac:dyDescent="0.25">
      <c r="A2906"/>
    </row>
    <row r="2907" spans="1:1" ht="14.1" customHeight="1" x14ac:dyDescent="0.25">
      <c r="A2907"/>
    </row>
    <row r="2908" spans="1:1" ht="14.1" customHeight="1" x14ac:dyDescent="0.25">
      <c r="A2908"/>
    </row>
    <row r="2909" spans="1:1" ht="14.1" customHeight="1" x14ac:dyDescent="0.25">
      <c r="A2909"/>
    </row>
    <row r="2910" spans="1:1" ht="14.1" customHeight="1" x14ac:dyDescent="0.25">
      <c r="A2910"/>
    </row>
    <row r="2911" spans="1:1" ht="14.1" customHeight="1" x14ac:dyDescent="0.25">
      <c r="A2911"/>
    </row>
    <row r="2912" spans="1:1" ht="14.1" customHeight="1" x14ac:dyDescent="0.25">
      <c r="A2912"/>
    </row>
    <row r="2913" spans="1:1" ht="14.1" customHeight="1" x14ac:dyDescent="0.25">
      <c r="A2913"/>
    </row>
    <row r="2914" spans="1:1" ht="14.1" customHeight="1" x14ac:dyDescent="0.25">
      <c r="A2914"/>
    </row>
    <row r="2915" spans="1:1" ht="14.1" customHeight="1" x14ac:dyDescent="0.25">
      <c r="A2915"/>
    </row>
    <row r="2916" spans="1:1" ht="14.1" customHeight="1" x14ac:dyDescent="0.25">
      <c r="A2916"/>
    </row>
    <row r="2917" spans="1:1" ht="14.1" customHeight="1" x14ac:dyDescent="0.25">
      <c r="A2917"/>
    </row>
    <row r="2918" spans="1:1" ht="14.1" customHeight="1" x14ac:dyDescent="0.25">
      <c r="A2918"/>
    </row>
    <row r="2919" spans="1:1" ht="14.1" customHeight="1" x14ac:dyDescent="0.25">
      <c r="A2919"/>
    </row>
    <row r="2920" spans="1:1" ht="14.1" customHeight="1" x14ac:dyDescent="0.25">
      <c r="A2920"/>
    </row>
    <row r="2921" spans="1:1" ht="14.1" customHeight="1" x14ac:dyDescent="0.25">
      <c r="A2921"/>
    </row>
    <row r="2922" spans="1:1" ht="14.1" customHeight="1" x14ac:dyDescent="0.25">
      <c r="A2922"/>
    </row>
    <row r="2923" spans="1:1" ht="14.1" customHeight="1" x14ac:dyDescent="0.25">
      <c r="A2923"/>
    </row>
    <row r="2924" spans="1:1" ht="14.1" customHeight="1" x14ac:dyDescent="0.25">
      <c r="A2924"/>
    </row>
    <row r="2925" spans="1:1" ht="14.1" customHeight="1" x14ac:dyDescent="0.25">
      <c r="A2925"/>
    </row>
    <row r="2926" spans="1:1" ht="14.1" customHeight="1" x14ac:dyDescent="0.25">
      <c r="A2926"/>
    </row>
    <row r="2927" spans="1:1" ht="14.1" customHeight="1" x14ac:dyDescent="0.25">
      <c r="A2927"/>
    </row>
    <row r="2928" spans="1:1" ht="14.1" customHeight="1" x14ac:dyDescent="0.25">
      <c r="A2928"/>
    </row>
    <row r="2929" spans="1:1" ht="14.1" customHeight="1" x14ac:dyDescent="0.25">
      <c r="A2929"/>
    </row>
    <row r="2930" spans="1:1" ht="14.1" customHeight="1" x14ac:dyDescent="0.25">
      <c r="A2930"/>
    </row>
    <row r="2931" spans="1:1" ht="14.1" customHeight="1" x14ac:dyDescent="0.25">
      <c r="A2931"/>
    </row>
    <row r="2932" spans="1:1" ht="14.1" customHeight="1" x14ac:dyDescent="0.25">
      <c r="A2932"/>
    </row>
    <row r="2933" spans="1:1" ht="14.1" customHeight="1" x14ac:dyDescent="0.25">
      <c r="A2933"/>
    </row>
    <row r="2934" spans="1:1" ht="14.1" customHeight="1" x14ac:dyDescent="0.25">
      <c r="A2934"/>
    </row>
    <row r="2935" spans="1:1" ht="14.1" customHeight="1" x14ac:dyDescent="0.25">
      <c r="A2935"/>
    </row>
    <row r="2936" spans="1:1" ht="14.1" customHeight="1" x14ac:dyDescent="0.25">
      <c r="A2936"/>
    </row>
    <row r="2937" spans="1:1" ht="14.1" customHeight="1" x14ac:dyDescent="0.25">
      <c r="A2937"/>
    </row>
    <row r="2938" spans="1:1" ht="14.1" customHeight="1" x14ac:dyDescent="0.25">
      <c r="A2938"/>
    </row>
    <row r="2939" spans="1:1" ht="14.1" customHeight="1" x14ac:dyDescent="0.25">
      <c r="A2939"/>
    </row>
    <row r="2940" spans="1:1" ht="14.1" customHeight="1" x14ac:dyDescent="0.25">
      <c r="A2940"/>
    </row>
    <row r="2941" spans="1:1" ht="14.1" customHeight="1" x14ac:dyDescent="0.25">
      <c r="A2941"/>
    </row>
    <row r="2942" spans="1:1" ht="14.1" customHeight="1" x14ac:dyDescent="0.25">
      <c r="A2942"/>
    </row>
    <row r="2943" spans="1:1" ht="14.1" customHeight="1" x14ac:dyDescent="0.25">
      <c r="A2943"/>
    </row>
    <row r="2944" spans="1:1" ht="14.1" customHeight="1" x14ac:dyDescent="0.25">
      <c r="A2944"/>
    </row>
    <row r="2945" spans="1:1" ht="14.1" customHeight="1" x14ac:dyDescent="0.25">
      <c r="A2945"/>
    </row>
    <row r="2946" spans="1:1" ht="14.1" customHeight="1" x14ac:dyDescent="0.25">
      <c r="A2946"/>
    </row>
    <row r="2947" spans="1:1" ht="14.1" customHeight="1" x14ac:dyDescent="0.25">
      <c r="A2947"/>
    </row>
    <row r="2948" spans="1:1" ht="14.1" customHeight="1" x14ac:dyDescent="0.25">
      <c r="A2948"/>
    </row>
    <row r="2949" spans="1:1" ht="14.1" customHeight="1" x14ac:dyDescent="0.25">
      <c r="A2949"/>
    </row>
    <row r="2950" spans="1:1" ht="14.1" customHeight="1" x14ac:dyDescent="0.25">
      <c r="A2950"/>
    </row>
    <row r="2951" spans="1:1" ht="14.1" customHeight="1" x14ac:dyDescent="0.25">
      <c r="A2951"/>
    </row>
    <row r="2952" spans="1:1" ht="14.1" customHeight="1" x14ac:dyDescent="0.25">
      <c r="A2952"/>
    </row>
    <row r="2953" spans="1:1" ht="14.1" customHeight="1" x14ac:dyDescent="0.25">
      <c r="A2953"/>
    </row>
    <row r="2954" spans="1:1" ht="14.1" customHeight="1" x14ac:dyDescent="0.25">
      <c r="A2954"/>
    </row>
    <row r="2955" spans="1:1" ht="14.1" customHeight="1" x14ac:dyDescent="0.25">
      <c r="A2955"/>
    </row>
    <row r="2956" spans="1:1" ht="14.1" customHeight="1" x14ac:dyDescent="0.25">
      <c r="A2956"/>
    </row>
    <row r="2957" spans="1:1" ht="14.1" customHeight="1" x14ac:dyDescent="0.25">
      <c r="A2957"/>
    </row>
    <row r="2958" spans="1:1" ht="14.1" customHeight="1" x14ac:dyDescent="0.25">
      <c r="A2958"/>
    </row>
    <row r="2959" spans="1:1" ht="14.1" customHeight="1" x14ac:dyDescent="0.25">
      <c r="A2959"/>
    </row>
    <row r="2960" spans="1:1" ht="14.1" customHeight="1" x14ac:dyDescent="0.25">
      <c r="A2960"/>
    </row>
    <row r="2961" spans="1:1" ht="14.1" customHeight="1" x14ac:dyDescent="0.25">
      <c r="A2961"/>
    </row>
    <row r="2962" spans="1:1" ht="14.1" customHeight="1" x14ac:dyDescent="0.25">
      <c r="A2962"/>
    </row>
    <row r="2963" spans="1:1" ht="14.1" customHeight="1" x14ac:dyDescent="0.25">
      <c r="A2963"/>
    </row>
    <row r="2964" spans="1:1" ht="14.1" customHeight="1" x14ac:dyDescent="0.25">
      <c r="A2964"/>
    </row>
    <row r="2965" spans="1:1" ht="14.1" customHeight="1" x14ac:dyDescent="0.25">
      <c r="A2965"/>
    </row>
    <row r="2966" spans="1:1" ht="14.1" customHeight="1" x14ac:dyDescent="0.25">
      <c r="A2966"/>
    </row>
    <row r="2967" spans="1:1" ht="14.1" customHeight="1" x14ac:dyDescent="0.25">
      <c r="A2967"/>
    </row>
    <row r="2968" spans="1:1" ht="14.1" customHeight="1" x14ac:dyDescent="0.25">
      <c r="A2968"/>
    </row>
    <row r="2969" spans="1:1" ht="14.1" customHeight="1" x14ac:dyDescent="0.25">
      <c r="A2969"/>
    </row>
    <row r="2970" spans="1:1" ht="14.1" customHeight="1" x14ac:dyDescent="0.25">
      <c r="A2970"/>
    </row>
    <row r="2971" spans="1:1" ht="14.1" customHeight="1" x14ac:dyDescent="0.25">
      <c r="A2971"/>
    </row>
    <row r="2972" spans="1:1" ht="14.1" customHeight="1" x14ac:dyDescent="0.25">
      <c r="A2972"/>
    </row>
    <row r="2973" spans="1:1" ht="14.1" customHeight="1" x14ac:dyDescent="0.25">
      <c r="A2973"/>
    </row>
    <row r="2974" spans="1:1" ht="14.1" customHeight="1" x14ac:dyDescent="0.25">
      <c r="A2974"/>
    </row>
    <row r="2975" spans="1:1" ht="14.1" customHeight="1" x14ac:dyDescent="0.25">
      <c r="A2975"/>
    </row>
    <row r="2976" spans="1:1" ht="14.1" customHeight="1" x14ac:dyDescent="0.25">
      <c r="A2976"/>
    </row>
    <row r="2977" spans="1:1" ht="14.1" customHeight="1" x14ac:dyDescent="0.25">
      <c r="A2977"/>
    </row>
    <row r="2978" spans="1:1" ht="14.1" customHeight="1" x14ac:dyDescent="0.25">
      <c r="A2978"/>
    </row>
    <row r="2979" spans="1:1" ht="14.1" customHeight="1" x14ac:dyDescent="0.25">
      <c r="A2979"/>
    </row>
    <row r="2980" spans="1:1" ht="14.1" customHeight="1" x14ac:dyDescent="0.25">
      <c r="A2980"/>
    </row>
    <row r="2981" spans="1:1" ht="14.1" customHeight="1" x14ac:dyDescent="0.25">
      <c r="A2981"/>
    </row>
    <row r="2982" spans="1:1" ht="14.1" customHeight="1" x14ac:dyDescent="0.25">
      <c r="A2982"/>
    </row>
    <row r="2983" spans="1:1" ht="14.1" customHeight="1" x14ac:dyDescent="0.25">
      <c r="A2983"/>
    </row>
    <row r="2984" spans="1:1" ht="14.1" customHeight="1" x14ac:dyDescent="0.25">
      <c r="A2984"/>
    </row>
    <row r="2985" spans="1:1" ht="14.1" customHeight="1" x14ac:dyDescent="0.25">
      <c r="A2985"/>
    </row>
    <row r="2986" spans="1:1" ht="14.1" customHeight="1" x14ac:dyDescent="0.25">
      <c r="A2986"/>
    </row>
    <row r="2987" spans="1:1" ht="14.1" customHeight="1" x14ac:dyDescent="0.25">
      <c r="A2987"/>
    </row>
    <row r="2988" spans="1:1" ht="14.1" customHeight="1" x14ac:dyDescent="0.25">
      <c r="A2988"/>
    </row>
    <row r="2989" spans="1:1" ht="14.1" customHeight="1" x14ac:dyDescent="0.25">
      <c r="A2989"/>
    </row>
    <row r="2990" spans="1:1" ht="14.1" customHeight="1" x14ac:dyDescent="0.25">
      <c r="A2990"/>
    </row>
    <row r="2991" spans="1:1" ht="14.1" customHeight="1" x14ac:dyDescent="0.25">
      <c r="A2991"/>
    </row>
    <row r="2992" spans="1:1" ht="14.1" customHeight="1" x14ac:dyDescent="0.25">
      <c r="A2992"/>
    </row>
    <row r="2993" spans="1:1" ht="14.1" customHeight="1" x14ac:dyDescent="0.25">
      <c r="A2993"/>
    </row>
    <row r="2994" spans="1:1" ht="14.1" customHeight="1" x14ac:dyDescent="0.25">
      <c r="A2994"/>
    </row>
    <row r="2995" spans="1:1" ht="14.1" customHeight="1" x14ac:dyDescent="0.25">
      <c r="A2995"/>
    </row>
    <row r="2996" spans="1:1" ht="14.1" customHeight="1" x14ac:dyDescent="0.25">
      <c r="A2996"/>
    </row>
    <row r="2997" spans="1:1" ht="14.1" customHeight="1" x14ac:dyDescent="0.25">
      <c r="A2997"/>
    </row>
    <row r="2998" spans="1:1" ht="14.1" customHeight="1" x14ac:dyDescent="0.25">
      <c r="A2998"/>
    </row>
    <row r="2999" spans="1:1" ht="14.1" customHeight="1" x14ac:dyDescent="0.25">
      <c r="A2999"/>
    </row>
    <row r="3000" spans="1:1" ht="14.1" customHeight="1" x14ac:dyDescent="0.25">
      <c r="A3000"/>
    </row>
    <row r="3001" spans="1:1" ht="14.1" customHeight="1" x14ac:dyDescent="0.25">
      <c r="A3001"/>
    </row>
    <row r="3002" spans="1:1" ht="14.1" customHeight="1" x14ac:dyDescent="0.25">
      <c r="A3002"/>
    </row>
    <row r="3003" spans="1:1" ht="14.1" customHeight="1" x14ac:dyDescent="0.25">
      <c r="A3003"/>
    </row>
    <row r="3004" spans="1:1" ht="14.1" customHeight="1" x14ac:dyDescent="0.25">
      <c r="A3004"/>
    </row>
    <row r="3005" spans="1:1" ht="14.1" customHeight="1" x14ac:dyDescent="0.25">
      <c r="A3005"/>
    </row>
    <row r="3006" spans="1:1" ht="14.1" customHeight="1" x14ac:dyDescent="0.25">
      <c r="A3006"/>
    </row>
    <row r="3007" spans="1:1" ht="14.1" customHeight="1" x14ac:dyDescent="0.25">
      <c r="A3007"/>
    </row>
    <row r="3008" spans="1:1" ht="14.1" customHeight="1" x14ac:dyDescent="0.25">
      <c r="A3008"/>
    </row>
    <row r="3009" spans="1:1" ht="14.1" customHeight="1" x14ac:dyDescent="0.25">
      <c r="A3009"/>
    </row>
    <row r="3010" spans="1:1" ht="14.1" customHeight="1" x14ac:dyDescent="0.25">
      <c r="A3010"/>
    </row>
    <row r="3011" spans="1:1" ht="14.1" customHeight="1" x14ac:dyDescent="0.25">
      <c r="A3011"/>
    </row>
    <row r="3012" spans="1:1" ht="14.1" customHeight="1" x14ac:dyDescent="0.25">
      <c r="A3012"/>
    </row>
    <row r="3013" spans="1:1" ht="14.1" customHeight="1" x14ac:dyDescent="0.25">
      <c r="A3013"/>
    </row>
    <row r="3014" spans="1:1" ht="14.1" customHeight="1" x14ac:dyDescent="0.25">
      <c r="A3014"/>
    </row>
    <row r="3015" spans="1:1" ht="14.1" customHeight="1" x14ac:dyDescent="0.25">
      <c r="A3015"/>
    </row>
    <row r="3016" spans="1:1" ht="14.1" customHeight="1" x14ac:dyDescent="0.25">
      <c r="A3016"/>
    </row>
    <row r="3017" spans="1:1" ht="14.1" customHeight="1" x14ac:dyDescent="0.25">
      <c r="A3017"/>
    </row>
    <row r="3018" spans="1:1" ht="14.1" customHeight="1" x14ac:dyDescent="0.25">
      <c r="A3018"/>
    </row>
    <row r="3019" spans="1:1" ht="14.1" customHeight="1" x14ac:dyDescent="0.25">
      <c r="A3019"/>
    </row>
    <row r="3020" spans="1:1" ht="14.1" customHeight="1" x14ac:dyDescent="0.25">
      <c r="A3020"/>
    </row>
    <row r="3021" spans="1:1" ht="14.1" customHeight="1" x14ac:dyDescent="0.25">
      <c r="A3021"/>
    </row>
    <row r="3022" spans="1:1" ht="14.1" customHeight="1" x14ac:dyDescent="0.25">
      <c r="A3022"/>
    </row>
    <row r="3023" spans="1:1" ht="14.1" customHeight="1" x14ac:dyDescent="0.25">
      <c r="A3023"/>
    </row>
    <row r="3024" spans="1:1" ht="14.1" customHeight="1" x14ac:dyDescent="0.25">
      <c r="A3024"/>
    </row>
    <row r="3025" spans="1:1" ht="14.1" customHeight="1" x14ac:dyDescent="0.25">
      <c r="A3025"/>
    </row>
    <row r="3026" spans="1:1" ht="14.1" customHeight="1" x14ac:dyDescent="0.25">
      <c r="A3026"/>
    </row>
    <row r="3027" spans="1:1" ht="14.1" customHeight="1" x14ac:dyDescent="0.25">
      <c r="A3027"/>
    </row>
    <row r="3028" spans="1:1" ht="14.1" customHeight="1" x14ac:dyDescent="0.25">
      <c r="A3028"/>
    </row>
    <row r="3029" spans="1:1" ht="14.1" customHeight="1" x14ac:dyDescent="0.25">
      <c r="A3029"/>
    </row>
    <row r="3030" spans="1:1" ht="14.1" customHeight="1" x14ac:dyDescent="0.25">
      <c r="A3030"/>
    </row>
    <row r="3031" spans="1:1" ht="14.1" customHeight="1" x14ac:dyDescent="0.25">
      <c r="A3031"/>
    </row>
    <row r="3032" spans="1:1" ht="14.1" customHeight="1" x14ac:dyDescent="0.25">
      <c r="A3032"/>
    </row>
    <row r="3033" spans="1:1" ht="14.1" customHeight="1" x14ac:dyDescent="0.25">
      <c r="A3033"/>
    </row>
    <row r="3034" spans="1:1" ht="14.1" customHeight="1" x14ac:dyDescent="0.25">
      <c r="A3034"/>
    </row>
  </sheetData>
  <sortState ref="A354:D384">
    <sortCondition ref="A354"/>
  </sortState>
  <conditionalFormatting sqref="A3035:A1048576 A3:A98">
    <cfRule type="duplicateValues" dxfId="2" priority="3"/>
  </conditionalFormatting>
  <conditionalFormatting sqref="A3035:A1048576 A1:A328">
    <cfRule type="duplicateValues" dxfId="1" priority="2"/>
  </conditionalFormatting>
  <conditionalFormatting sqref="A3035:A1048576 A1:A328 A357:A374">
    <cfRule type="duplicateValues" dxfId="0" priority="1"/>
  </conditionalFormatting>
  <printOptions horizontalCentered="1" gridLines="1"/>
  <pageMargins left="0.45" right="0.45" top="0.5" bottom="0.5" header="0.3" footer="0.3"/>
  <pageSetup paperSize="9" orientation="portrait" horizontalDpi="4294967295" verticalDpi="4294967295" r:id="rId1"/>
  <headerFooter>
    <oddHeader>&amp;C&amp;"Tahoma,Bold"&amp;10SOME CODES USED IN THE PROPOSED BUDGET 2020</oddHeader>
    <oddFooter>Page &amp;P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
  <sheetViews>
    <sheetView zoomScale="190" zoomScaleNormal="190" workbookViewId="0">
      <selection activeCell="G2" sqref="G1:G1048576"/>
    </sheetView>
  </sheetViews>
  <sheetFormatPr defaultColWidth="9.140625" defaultRowHeight="12.75" x14ac:dyDescent="0.2"/>
  <cols>
    <col min="1" max="1" width="1.5703125" style="2" customWidth="1"/>
    <col min="2" max="2" width="9.140625" style="2" customWidth="1"/>
    <col min="3" max="3" width="34.5703125" style="2" bestFit="1" customWidth="1"/>
    <col min="4" max="4" width="18.28515625" style="74" customWidth="1"/>
    <col min="5" max="6" width="17.7109375" style="2" customWidth="1"/>
    <col min="7" max="7" width="17.7109375" style="75" customWidth="1"/>
    <col min="8" max="16384" width="9.140625" style="2"/>
  </cols>
  <sheetData>
    <row r="1" spans="1:7" x14ac:dyDescent="0.2">
      <c r="A1" s="1278" t="s">
        <v>1040</v>
      </c>
      <c r="B1" s="1278"/>
      <c r="C1" s="1278"/>
      <c r="D1" s="1278"/>
      <c r="E1" s="1278"/>
      <c r="F1" s="1278"/>
      <c r="G1" s="1278"/>
    </row>
    <row r="2" spans="1:7" ht="25.5" x14ac:dyDescent="0.2">
      <c r="A2" s="1279" t="s">
        <v>970</v>
      </c>
      <c r="B2" s="1280"/>
      <c r="C2" s="1280" t="s">
        <v>938</v>
      </c>
      <c r="D2" s="39" t="s">
        <v>1041</v>
      </c>
      <c r="E2" s="40" t="s">
        <v>1042</v>
      </c>
      <c r="F2" s="41" t="s">
        <v>1043</v>
      </c>
      <c r="G2" s="42" t="s">
        <v>1044</v>
      </c>
    </row>
    <row r="3" spans="1:7" x14ac:dyDescent="0.2">
      <c r="A3" s="1281"/>
      <c r="B3" s="1282"/>
      <c r="C3" s="1282"/>
      <c r="D3" s="43" t="s">
        <v>939</v>
      </c>
      <c r="E3" s="44" t="s">
        <v>939</v>
      </c>
      <c r="F3" s="45" t="s">
        <v>939</v>
      </c>
      <c r="G3" s="45" t="s">
        <v>939</v>
      </c>
    </row>
    <row r="4" spans="1:7" x14ac:dyDescent="0.2">
      <c r="A4" s="46" t="s">
        <v>968</v>
      </c>
      <c r="B4" s="47">
        <v>31010100</v>
      </c>
      <c r="C4" s="47" t="s">
        <v>940</v>
      </c>
      <c r="D4" s="48">
        <v>2500000000</v>
      </c>
      <c r="E4" s="49">
        <v>13117944830</v>
      </c>
      <c r="F4" s="50">
        <v>13117944830</v>
      </c>
      <c r="G4" s="34">
        <v>8514233080</v>
      </c>
    </row>
    <row r="5" spans="1:7" x14ac:dyDescent="0.2">
      <c r="A5" s="51"/>
      <c r="B5" s="52"/>
      <c r="C5" s="52" t="s">
        <v>941</v>
      </c>
      <c r="D5" s="53"/>
      <c r="E5" s="54"/>
      <c r="F5" s="55"/>
      <c r="G5" s="34"/>
    </row>
    <row r="6" spans="1:7" x14ac:dyDescent="0.2">
      <c r="A6" s="51" t="s">
        <v>969</v>
      </c>
      <c r="B6" s="52">
        <v>12000000</v>
      </c>
      <c r="C6" s="52" t="s">
        <v>946</v>
      </c>
      <c r="D6" s="53">
        <v>5442495668</v>
      </c>
      <c r="E6" s="54">
        <v>5126384505</v>
      </c>
      <c r="F6" s="55">
        <v>2989138152</v>
      </c>
      <c r="G6" s="34">
        <v>4375408501</v>
      </c>
    </row>
    <row r="7" spans="1:7" x14ac:dyDescent="0.2">
      <c r="A7" s="51"/>
      <c r="B7" s="52">
        <v>11010101</v>
      </c>
      <c r="C7" s="52" t="s">
        <v>947</v>
      </c>
      <c r="D7" s="53">
        <v>51190649751</v>
      </c>
      <c r="E7" s="54">
        <v>47069103917</v>
      </c>
      <c r="F7" s="55">
        <v>31589945800</v>
      </c>
      <c r="G7" s="34">
        <v>43095458123</v>
      </c>
    </row>
    <row r="8" spans="1:7" x14ac:dyDescent="0.2">
      <c r="A8" s="51"/>
      <c r="B8" s="52">
        <v>11010201</v>
      </c>
      <c r="C8" s="52" t="s">
        <v>1046</v>
      </c>
      <c r="D8" s="53">
        <f>11857193447+2950000000</f>
        <v>14807193447</v>
      </c>
      <c r="E8" s="54">
        <v>9933064581.1161308</v>
      </c>
      <c r="F8" s="55">
        <v>8400424677</v>
      </c>
      <c r="G8" s="34">
        <v>10181532747</v>
      </c>
    </row>
    <row r="9" spans="1:7" x14ac:dyDescent="0.2">
      <c r="A9" s="51"/>
      <c r="B9" s="52">
        <v>11010301</v>
      </c>
      <c r="C9" s="52" t="s">
        <v>971</v>
      </c>
      <c r="D9" s="53">
        <v>4201000000</v>
      </c>
      <c r="E9" s="54">
        <v>4201000000</v>
      </c>
      <c r="F9" s="55">
        <v>50696668</v>
      </c>
      <c r="G9" s="34">
        <v>1093164202</v>
      </c>
    </row>
    <row r="10" spans="1:7" x14ac:dyDescent="0.2">
      <c r="A10" s="51"/>
      <c r="B10" s="52">
        <v>11010401</v>
      </c>
      <c r="C10" s="52" t="s">
        <v>948</v>
      </c>
      <c r="D10" s="53">
        <v>1000000000</v>
      </c>
      <c r="E10" s="54">
        <v>1000000000</v>
      </c>
      <c r="F10" s="55">
        <v>0</v>
      </c>
      <c r="G10" s="34">
        <v>0</v>
      </c>
    </row>
    <row r="11" spans="1:7" x14ac:dyDescent="0.2">
      <c r="A11" s="51"/>
      <c r="B11" s="52">
        <v>11010501</v>
      </c>
      <c r="C11" s="52" t="s">
        <v>949</v>
      </c>
      <c r="D11" s="53">
        <v>516599000</v>
      </c>
      <c r="E11" s="54">
        <v>516599167</v>
      </c>
      <c r="F11" s="55">
        <v>0</v>
      </c>
      <c r="G11" s="34">
        <v>0</v>
      </c>
    </row>
    <row r="12" spans="1:7" x14ac:dyDescent="0.2">
      <c r="A12" s="51"/>
      <c r="B12" s="56"/>
      <c r="C12" s="56" t="s">
        <v>942</v>
      </c>
      <c r="D12" s="57">
        <f>SUM(D6:D11)</f>
        <v>77157937866</v>
      </c>
      <c r="E12" s="58">
        <f>SUM(E6:E11)</f>
        <v>67846152170.116135</v>
      </c>
      <c r="F12" s="59">
        <f>SUM(F6:F11)</f>
        <v>43030205297</v>
      </c>
      <c r="G12" s="35">
        <f>SUM(G6:G11)</f>
        <v>58745563573</v>
      </c>
    </row>
    <row r="13" spans="1:7" x14ac:dyDescent="0.2">
      <c r="A13" s="51"/>
      <c r="B13" s="56"/>
      <c r="C13" s="56" t="s">
        <v>943</v>
      </c>
      <c r="D13" s="57">
        <f>D4+D12</f>
        <v>79657937866</v>
      </c>
      <c r="E13" s="60">
        <f>E4+E12</f>
        <v>80964097000.116135</v>
      </c>
      <c r="F13" s="61">
        <f>F4+F12</f>
        <v>56148150127</v>
      </c>
      <c r="G13" s="61">
        <f>G4+G12</f>
        <v>67259796653</v>
      </c>
    </row>
    <row r="14" spans="1:7" x14ac:dyDescent="0.2">
      <c r="A14" s="51" t="s">
        <v>960</v>
      </c>
      <c r="B14" s="52"/>
      <c r="C14" s="52" t="s">
        <v>840</v>
      </c>
      <c r="D14" s="53">
        <v>15557578000</v>
      </c>
      <c r="E14" s="54">
        <v>5880000000</v>
      </c>
      <c r="F14" s="55">
        <v>4560599346</v>
      </c>
      <c r="G14" s="34">
        <v>8224321121</v>
      </c>
    </row>
    <row r="15" spans="1:7" x14ac:dyDescent="0.2">
      <c r="A15" s="51" t="s">
        <v>961</v>
      </c>
      <c r="B15" s="52"/>
      <c r="C15" s="56" t="s">
        <v>944</v>
      </c>
      <c r="D15" s="53"/>
      <c r="E15" s="54"/>
      <c r="F15" s="55"/>
      <c r="G15" s="34"/>
    </row>
    <row r="16" spans="1:7" x14ac:dyDescent="0.2">
      <c r="A16" s="51"/>
      <c r="B16" s="52"/>
      <c r="C16" s="52" t="s">
        <v>815</v>
      </c>
      <c r="D16" s="53">
        <v>29135296067.84</v>
      </c>
      <c r="E16" s="54">
        <v>25547900000</v>
      </c>
      <c r="F16" s="55">
        <v>16840774748</v>
      </c>
      <c r="G16" s="34">
        <v>20161129315</v>
      </c>
    </row>
    <row r="17" spans="1:7" x14ac:dyDescent="0.2">
      <c r="A17" s="51"/>
      <c r="B17" s="52"/>
      <c r="C17" s="52" t="s">
        <v>816</v>
      </c>
      <c r="D17" s="53">
        <v>19749141286</v>
      </c>
      <c r="E17" s="54">
        <v>18841067000</v>
      </c>
      <c r="F17" s="55">
        <f>17281481710-F14</f>
        <v>12720882364</v>
      </c>
      <c r="G17" s="34">
        <f>22464489797-G14</f>
        <v>14240168676</v>
      </c>
    </row>
    <row r="18" spans="1:7" x14ac:dyDescent="0.2">
      <c r="A18" s="51" t="s">
        <v>962</v>
      </c>
      <c r="B18" s="52"/>
      <c r="C18" s="52" t="s">
        <v>945</v>
      </c>
      <c r="D18" s="58">
        <f>D14+SUM(D16:D17)</f>
        <v>64442015353.839996</v>
      </c>
      <c r="E18" s="58">
        <f>E14+SUM(E16:E17)</f>
        <v>50268967000</v>
      </c>
      <c r="F18" s="59">
        <f>F14+SUM(F16:F17)</f>
        <v>34122256458</v>
      </c>
      <c r="G18" s="59">
        <f>G14+SUM(G16:G17)</f>
        <v>42625619112</v>
      </c>
    </row>
    <row r="19" spans="1:7" x14ac:dyDescent="0.2">
      <c r="A19" s="51" t="s">
        <v>963</v>
      </c>
      <c r="B19" s="52"/>
      <c r="C19" s="52" t="s">
        <v>950</v>
      </c>
      <c r="D19" s="53"/>
      <c r="E19" s="54"/>
      <c r="F19" s="55"/>
      <c r="G19" s="34"/>
    </row>
    <row r="20" spans="1:7" x14ac:dyDescent="0.2">
      <c r="A20" s="51"/>
      <c r="B20" s="52"/>
      <c r="C20" s="52" t="s">
        <v>951</v>
      </c>
      <c r="D20" s="57">
        <f>D13-D18</f>
        <v>15215922512.160004</v>
      </c>
      <c r="E20" s="57">
        <f>E13-E18</f>
        <v>30695130000.116135</v>
      </c>
      <c r="F20" s="62">
        <f>F13-F18</f>
        <v>22025893669</v>
      </c>
      <c r="G20" s="62">
        <f>G13-G18</f>
        <v>24634177541</v>
      </c>
    </row>
    <row r="21" spans="1:7" x14ac:dyDescent="0.2">
      <c r="A21" s="51" t="s">
        <v>964</v>
      </c>
      <c r="B21" s="52"/>
      <c r="C21" s="56" t="s">
        <v>674</v>
      </c>
      <c r="D21" s="53"/>
      <c r="E21" s="54"/>
      <c r="F21" s="55"/>
      <c r="G21" s="34"/>
    </row>
    <row r="22" spans="1:7" x14ac:dyDescent="0.2">
      <c r="A22" s="51"/>
      <c r="B22" s="52">
        <v>13020300</v>
      </c>
      <c r="C22" s="52" t="s">
        <v>952</v>
      </c>
      <c r="D22" s="53">
        <v>9747500000</v>
      </c>
      <c r="E22" s="54">
        <v>7535500000</v>
      </c>
      <c r="F22" s="55">
        <v>4287000000</v>
      </c>
      <c r="G22" s="34">
        <v>250000000</v>
      </c>
    </row>
    <row r="23" spans="1:7" x14ac:dyDescent="0.2">
      <c r="A23" s="51"/>
      <c r="B23" s="52">
        <v>14030200</v>
      </c>
      <c r="C23" s="52" t="s">
        <v>953</v>
      </c>
      <c r="D23" s="53">
        <v>0</v>
      </c>
      <c r="E23" s="54"/>
      <c r="F23" s="55">
        <v>0</v>
      </c>
      <c r="G23" s="34"/>
    </row>
    <row r="24" spans="1:7" x14ac:dyDescent="0.2">
      <c r="A24" s="51"/>
      <c r="B24" s="52">
        <v>14030100</v>
      </c>
      <c r="C24" s="52" t="s">
        <v>675</v>
      </c>
      <c r="D24" s="53">
        <v>0</v>
      </c>
      <c r="E24" s="54">
        <v>2133000000</v>
      </c>
      <c r="F24" s="55">
        <v>700000000</v>
      </c>
      <c r="G24" s="34"/>
    </row>
    <row r="25" spans="1:7" x14ac:dyDescent="0.2">
      <c r="A25" s="51"/>
      <c r="B25" s="52">
        <v>14040100</v>
      </c>
      <c r="C25" s="52" t="s">
        <v>954</v>
      </c>
      <c r="D25" s="53">
        <v>0</v>
      </c>
      <c r="E25" s="54">
        <v>0</v>
      </c>
      <c r="F25" s="55">
        <v>600000000</v>
      </c>
      <c r="G25" s="34">
        <v>15506761412</v>
      </c>
    </row>
    <row r="26" spans="1:7" x14ac:dyDescent="0.2">
      <c r="A26" s="51"/>
      <c r="B26" s="52">
        <v>14020200</v>
      </c>
      <c r="C26" s="52" t="s">
        <v>841</v>
      </c>
      <c r="D26" s="53">
        <v>4015000000</v>
      </c>
      <c r="E26" s="54">
        <v>1015000000</v>
      </c>
      <c r="F26" s="55">
        <v>4010000000</v>
      </c>
      <c r="G26" s="34"/>
    </row>
    <row r="27" spans="1:7" x14ac:dyDescent="0.2">
      <c r="A27" s="51"/>
      <c r="B27" s="52"/>
      <c r="C27" s="56" t="s">
        <v>955</v>
      </c>
      <c r="D27" s="57">
        <f>SUM(D22:D26)</f>
        <v>13762500000</v>
      </c>
      <c r="E27" s="63">
        <f>SUM(E22:E26)</f>
        <v>10683500000</v>
      </c>
      <c r="F27" s="64">
        <f>SUM(F22:F26)</f>
        <v>9597000000</v>
      </c>
      <c r="G27" s="34">
        <f>SUM(G22:G26)</f>
        <v>15756761412</v>
      </c>
    </row>
    <row r="28" spans="1:7" x14ac:dyDescent="0.2">
      <c r="A28" s="51"/>
      <c r="B28" s="52"/>
      <c r="C28" s="56" t="s">
        <v>956</v>
      </c>
      <c r="D28" s="57">
        <f>D13+D27</f>
        <v>93420437866</v>
      </c>
      <c r="E28" s="63">
        <f>E13+E27</f>
        <v>91647597000.116135</v>
      </c>
      <c r="F28" s="64">
        <f>F13+F27</f>
        <v>65745150127</v>
      </c>
      <c r="G28" s="64">
        <f>G13+G27</f>
        <v>83016558065</v>
      </c>
    </row>
    <row r="29" spans="1:7" s="82" customFormat="1" x14ac:dyDescent="0.2">
      <c r="A29" s="76"/>
      <c r="B29" s="77"/>
      <c r="C29" s="77" t="s">
        <v>1045</v>
      </c>
      <c r="D29" s="78">
        <f>D32-D28</f>
        <v>7609237487.9499969</v>
      </c>
      <c r="E29" s="79"/>
      <c r="F29" s="80"/>
      <c r="G29" s="81"/>
    </row>
    <row r="30" spans="1:7" x14ac:dyDescent="0.2">
      <c r="A30" s="51"/>
      <c r="B30" s="52"/>
      <c r="C30" s="56" t="s">
        <v>957</v>
      </c>
      <c r="D30" s="53">
        <f>D18</f>
        <v>64442015353.839996</v>
      </c>
      <c r="E30" s="53">
        <f>E18</f>
        <v>50268967000</v>
      </c>
      <c r="F30" s="65">
        <f>F18</f>
        <v>34122256458</v>
      </c>
      <c r="G30" s="53">
        <f>G18</f>
        <v>42625619112</v>
      </c>
    </row>
    <row r="31" spans="1:7" x14ac:dyDescent="0.2">
      <c r="A31" s="51" t="s">
        <v>965</v>
      </c>
      <c r="B31" s="52"/>
      <c r="C31" s="56" t="s">
        <v>958</v>
      </c>
      <c r="D31" s="53">
        <v>36587660000.110001</v>
      </c>
      <c r="E31" s="66">
        <f>E20+E27</f>
        <v>41378630000.116135</v>
      </c>
      <c r="F31" s="67">
        <v>22017484651</v>
      </c>
      <c r="G31" s="34">
        <v>26828452447</v>
      </c>
    </row>
    <row r="32" spans="1:7" x14ac:dyDescent="0.2">
      <c r="A32" s="68" t="s">
        <v>966</v>
      </c>
      <c r="B32" s="69"/>
      <c r="C32" s="70" t="s">
        <v>959</v>
      </c>
      <c r="D32" s="71">
        <f>SUM(D30:D31)</f>
        <v>101029675353.95</v>
      </c>
      <c r="E32" s="72">
        <f>SUM(E30:E31)</f>
        <v>91647597000.116135</v>
      </c>
      <c r="F32" s="73">
        <f>SUM(F30:F31)</f>
        <v>56139741109</v>
      </c>
      <c r="G32" s="73">
        <f>SUM(G30:G31)</f>
        <v>69454071559</v>
      </c>
    </row>
  </sheetData>
  <mergeCells count="3">
    <mergeCell ref="A1:G1"/>
    <mergeCell ref="A2:B3"/>
    <mergeCell ref="C2:C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IR113"/>
  <sheetViews>
    <sheetView topLeftCell="A65" zoomScale="115" zoomScaleNormal="100" workbookViewId="0">
      <selection activeCell="E65" sqref="E1:E1048576"/>
    </sheetView>
  </sheetViews>
  <sheetFormatPr defaultColWidth="9.140625" defaultRowHeight="12.75" x14ac:dyDescent="0.2"/>
  <cols>
    <col min="1" max="1" width="12.85546875" style="427" customWidth="1"/>
    <col min="2" max="2" width="35.85546875" style="427" bestFit="1" customWidth="1"/>
    <col min="3" max="4" width="19.85546875" style="433" customWidth="1"/>
    <col min="5" max="5" width="19.85546875" style="433" hidden="1" customWidth="1"/>
    <col min="6" max="6" width="18" style="426" bestFit="1" customWidth="1"/>
    <col min="7" max="7" width="16.85546875" style="426" bestFit="1" customWidth="1"/>
    <col min="8" max="12" width="18" style="426" bestFit="1" customWidth="1"/>
    <col min="13" max="16384" width="9.140625" style="427"/>
  </cols>
  <sheetData>
    <row r="1" spans="1:12" x14ac:dyDescent="0.2">
      <c r="A1" s="1170" t="s">
        <v>993</v>
      </c>
      <c r="B1" s="1171"/>
      <c r="C1" s="1171"/>
      <c r="D1" s="1171"/>
      <c r="E1" s="1172"/>
    </row>
    <row r="2" spans="1:12" s="438" customFormat="1" ht="41.25" customHeight="1" x14ac:dyDescent="0.25">
      <c r="A2" s="1173" t="s">
        <v>155</v>
      </c>
      <c r="B2" s="1175" t="s">
        <v>930</v>
      </c>
      <c r="C2" s="466" t="s">
        <v>1891</v>
      </c>
      <c r="D2" s="466" t="s">
        <v>1889</v>
      </c>
      <c r="E2" s="467" t="s">
        <v>1890</v>
      </c>
      <c r="F2" s="437"/>
      <c r="G2" s="437"/>
      <c r="H2" s="437"/>
      <c r="I2" s="437"/>
      <c r="J2" s="437"/>
      <c r="K2" s="437"/>
      <c r="L2" s="437"/>
    </row>
    <row r="3" spans="1:12" s="440" customFormat="1" ht="10.5" customHeight="1" x14ac:dyDescent="0.2">
      <c r="A3" s="1174"/>
      <c r="B3" s="1176"/>
      <c r="C3" s="468" t="s">
        <v>939</v>
      </c>
      <c r="D3" s="468" t="s">
        <v>939</v>
      </c>
      <c r="E3" s="469" t="s">
        <v>939</v>
      </c>
      <c r="F3" s="439"/>
      <c r="G3" s="439"/>
      <c r="H3" s="439"/>
      <c r="I3" s="439"/>
      <c r="J3" s="439"/>
      <c r="K3" s="439"/>
      <c r="L3" s="439"/>
    </row>
    <row r="4" spans="1:12" x14ac:dyDescent="0.2">
      <c r="A4" s="456" t="s">
        <v>416</v>
      </c>
      <c r="B4" s="457" t="s">
        <v>921</v>
      </c>
      <c r="C4" s="458">
        <f>'3. Summary of Exp'!R28</f>
        <v>250000000</v>
      </c>
      <c r="D4" s="458">
        <v>500000000</v>
      </c>
      <c r="E4" s="459">
        <v>3584000</v>
      </c>
    </row>
    <row r="5" spans="1:12" x14ac:dyDescent="0.2">
      <c r="A5" s="422" t="s">
        <v>418</v>
      </c>
      <c r="B5" s="423" t="s">
        <v>894</v>
      </c>
      <c r="C5" s="424">
        <f>'3. Summary of Exp'!R29</f>
        <v>71000000</v>
      </c>
      <c r="D5" s="424">
        <v>96000000</v>
      </c>
      <c r="E5" s="425">
        <v>10500000</v>
      </c>
    </row>
    <row r="6" spans="1:12" x14ac:dyDescent="0.2">
      <c r="A6" s="428" t="s">
        <v>380</v>
      </c>
      <c r="B6" s="423" t="s">
        <v>931</v>
      </c>
      <c r="C6" s="424">
        <f>'3. Summary of Exp'!R30</f>
        <v>2181000000</v>
      </c>
      <c r="D6" s="424">
        <v>2581000000</v>
      </c>
      <c r="E6" s="425">
        <v>1002024696</v>
      </c>
    </row>
    <row r="7" spans="1:12" x14ac:dyDescent="0.2">
      <c r="A7" s="428" t="s">
        <v>704</v>
      </c>
      <c r="B7" s="423" t="s">
        <v>203</v>
      </c>
      <c r="C7" s="424">
        <f>'3. Summary of Exp'!R39</f>
        <v>15000000</v>
      </c>
      <c r="D7" s="424">
        <v>25000000</v>
      </c>
      <c r="E7" s="425">
        <v>0</v>
      </c>
    </row>
    <row r="8" spans="1:12" x14ac:dyDescent="0.2">
      <c r="A8" s="428" t="s">
        <v>705</v>
      </c>
      <c r="B8" s="423" t="s">
        <v>828</v>
      </c>
      <c r="C8" s="424">
        <f>'3. Summary of Exp'!R40</f>
        <v>0</v>
      </c>
      <c r="D8" s="424">
        <v>5000000</v>
      </c>
      <c r="E8" s="425">
        <v>0</v>
      </c>
    </row>
    <row r="9" spans="1:12" x14ac:dyDescent="0.2">
      <c r="A9" s="428" t="s">
        <v>346</v>
      </c>
      <c r="B9" s="423" t="s">
        <v>829</v>
      </c>
      <c r="C9" s="424">
        <f>'3. Summary of Exp'!R41</f>
        <v>44478000</v>
      </c>
      <c r="D9" s="424">
        <v>83000000</v>
      </c>
      <c r="E9" s="425">
        <v>44386387</v>
      </c>
    </row>
    <row r="10" spans="1:12" x14ac:dyDescent="0.2">
      <c r="A10" s="428" t="s">
        <v>709</v>
      </c>
      <c r="B10" s="423" t="s">
        <v>895</v>
      </c>
      <c r="C10" s="424">
        <f>'3. Summary of Exp'!R42</f>
        <v>479700000</v>
      </c>
      <c r="D10" s="424">
        <v>799500000</v>
      </c>
      <c r="E10" s="425">
        <v>0</v>
      </c>
    </row>
    <row r="11" spans="1:12" x14ac:dyDescent="0.2">
      <c r="A11" s="428" t="s">
        <v>315</v>
      </c>
      <c r="B11" s="423" t="s">
        <v>1402</v>
      </c>
      <c r="C11" s="424">
        <f>'3. Summary of Exp'!R44</f>
        <v>345000000</v>
      </c>
      <c r="D11" s="424">
        <v>530000000</v>
      </c>
      <c r="E11" s="425">
        <v>17220000</v>
      </c>
    </row>
    <row r="12" spans="1:12" x14ac:dyDescent="0.2">
      <c r="A12" s="428" t="s">
        <v>318</v>
      </c>
      <c r="B12" s="423" t="s">
        <v>922</v>
      </c>
      <c r="C12" s="424">
        <f>'3. Summary of Exp'!R45</f>
        <v>70000000</v>
      </c>
      <c r="D12" s="424">
        <v>90000000</v>
      </c>
      <c r="E12" s="425">
        <v>0</v>
      </c>
    </row>
    <row r="13" spans="1:12" x14ac:dyDescent="0.2">
      <c r="A13" s="428" t="s">
        <v>317</v>
      </c>
      <c r="B13" s="423" t="s">
        <v>889</v>
      </c>
      <c r="C13" s="424">
        <f>'3. Summary of Exp'!R46</f>
        <v>23000000</v>
      </c>
      <c r="D13" s="424">
        <v>67000000</v>
      </c>
      <c r="E13" s="425">
        <v>0</v>
      </c>
    </row>
    <row r="14" spans="1:12" x14ac:dyDescent="0.2">
      <c r="A14" s="428" t="s">
        <v>530</v>
      </c>
      <c r="B14" s="423" t="s">
        <v>830</v>
      </c>
      <c r="C14" s="424">
        <f>'3. Summary of Exp'!R47</f>
        <v>20500000</v>
      </c>
      <c r="D14" s="424">
        <v>60000000</v>
      </c>
      <c r="E14" s="425">
        <v>0</v>
      </c>
    </row>
    <row r="15" spans="1:12" x14ac:dyDescent="0.2">
      <c r="A15" s="428" t="s">
        <v>465</v>
      </c>
      <c r="B15" s="423" t="s">
        <v>1870</v>
      </c>
      <c r="C15" s="424">
        <f>'3. Summary of Exp'!R48</f>
        <v>14000000</v>
      </c>
      <c r="D15" s="424">
        <v>22000000</v>
      </c>
      <c r="E15" s="425">
        <v>0</v>
      </c>
    </row>
    <row r="16" spans="1:12" x14ac:dyDescent="0.2">
      <c r="A16" s="422" t="s">
        <v>30</v>
      </c>
      <c r="B16" s="423" t="s">
        <v>832</v>
      </c>
      <c r="C16" s="424">
        <f>'3. Summary of Exp'!R49</f>
        <v>30000000</v>
      </c>
      <c r="D16" s="424">
        <v>72000000</v>
      </c>
      <c r="E16" s="425">
        <v>0</v>
      </c>
    </row>
    <row r="17" spans="1:5" x14ac:dyDescent="0.2">
      <c r="A17" s="422" t="s">
        <v>390</v>
      </c>
      <c r="B17" s="423" t="s">
        <v>924</v>
      </c>
      <c r="C17" s="424">
        <f>'3. Summary of Exp'!R50</f>
        <v>470000000</v>
      </c>
      <c r="D17" s="424">
        <v>630000000</v>
      </c>
      <c r="E17" s="425">
        <v>246743746</v>
      </c>
    </row>
    <row r="18" spans="1:5" x14ac:dyDescent="0.2">
      <c r="A18" s="422" t="s">
        <v>541</v>
      </c>
      <c r="B18" s="423" t="s">
        <v>925</v>
      </c>
      <c r="C18" s="424">
        <f>'3. Summary of Exp'!R51</f>
        <v>32000000</v>
      </c>
      <c r="D18" s="424">
        <v>31800000</v>
      </c>
      <c r="E18" s="425">
        <v>0</v>
      </c>
    </row>
    <row r="19" spans="1:5" x14ac:dyDescent="0.2">
      <c r="A19" s="428" t="s">
        <v>348</v>
      </c>
      <c r="B19" s="423" t="s">
        <v>833</v>
      </c>
      <c r="C19" s="424">
        <f>'3. Summary of Exp'!R52</f>
        <v>19000000</v>
      </c>
      <c r="D19" s="424">
        <v>30000000</v>
      </c>
      <c r="E19" s="425">
        <v>0</v>
      </c>
    </row>
    <row r="20" spans="1:5" x14ac:dyDescent="0.2">
      <c r="A20" s="428" t="s">
        <v>424</v>
      </c>
      <c r="B20" s="423" t="s">
        <v>834</v>
      </c>
      <c r="C20" s="424">
        <f>'3. Summary of Exp'!R53</f>
        <v>5500000</v>
      </c>
      <c r="D20" s="424">
        <v>20000000</v>
      </c>
      <c r="E20" s="425">
        <v>0</v>
      </c>
    </row>
    <row r="21" spans="1:5" x14ac:dyDescent="0.2">
      <c r="A21" s="428" t="s">
        <v>425</v>
      </c>
      <c r="B21" s="423" t="s">
        <v>835</v>
      </c>
      <c r="C21" s="424">
        <f>'3. Summary of Exp'!R54</f>
        <v>0</v>
      </c>
      <c r="D21" s="424">
        <v>26000000</v>
      </c>
      <c r="E21" s="425">
        <v>0</v>
      </c>
    </row>
    <row r="22" spans="1:5" x14ac:dyDescent="0.2">
      <c r="A22" s="428" t="s">
        <v>432</v>
      </c>
      <c r="B22" s="423" t="s">
        <v>1876</v>
      </c>
      <c r="C22" s="424">
        <f>'3. Summary of Exp'!R55</f>
        <v>80000000</v>
      </c>
      <c r="D22" s="424">
        <v>100000000</v>
      </c>
      <c r="E22" s="425">
        <v>0</v>
      </c>
    </row>
    <row r="23" spans="1:5" x14ac:dyDescent="0.2">
      <c r="A23" s="422" t="s">
        <v>1345</v>
      </c>
      <c r="B23" s="423" t="s">
        <v>1704</v>
      </c>
      <c r="C23" s="424">
        <f>'3. Summary of Exp'!R56</f>
        <v>120000000</v>
      </c>
      <c r="D23" s="424">
        <v>0</v>
      </c>
      <c r="E23" s="425">
        <v>0</v>
      </c>
    </row>
    <row r="24" spans="1:5" x14ac:dyDescent="0.2">
      <c r="A24" s="428" t="s">
        <v>328</v>
      </c>
      <c r="B24" s="423" t="s">
        <v>897</v>
      </c>
      <c r="C24" s="424">
        <f>'3. Summary of Exp'!R58</f>
        <v>115000000</v>
      </c>
      <c r="D24" s="424">
        <v>330000000</v>
      </c>
      <c r="E24" s="425">
        <v>11600000</v>
      </c>
    </row>
    <row r="25" spans="1:5" x14ac:dyDescent="0.2">
      <c r="A25" s="428" t="s">
        <v>339</v>
      </c>
      <c r="B25" s="423" t="s">
        <v>898</v>
      </c>
      <c r="C25" s="424">
        <f>'3. Summary of Exp'!R62</f>
        <v>538000000</v>
      </c>
      <c r="D25" s="424">
        <v>1068000000</v>
      </c>
      <c r="E25" s="425">
        <v>10946000</v>
      </c>
    </row>
    <row r="26" spans="1:5" x14ac:dyDescent="0.2">
      <c r="A26" s="428" t="s">
        <v>387</v>
      </c>
      <c r="B26" s="423" t="s">
        <v>837</v>
      </c>
      <c r="C26" s="424">
        <f>'3. Summary of Exp'!R63</f>
        <v>47000000</v>
      </c>
      <c r="D26" s="424">
        <v>47000000</v>
      </c>
      <c r="E26" s="425">
        <v>0</v>
      </c>
    </row>
    <row r="27" spans="1:5" x14ac:dyDescent="0.2">
      <c r="A27" s="428" t="s">
        <v>438</v>
      </c>
      <c r="B27" s="423" t="s">
        <v>838</v>
      </c>
      <c r="C27" s="424">
        <f>'3. Summary of Exp'!R64</f>
        <v>25000000</v>
      </c>
      <c r="D27" s="424">
        <v>65000000</v>
      </c>
      <c r="E27" s="425">
        <v>0</v>
      </c>
    </row>
    <row r="28" spans="1:5" x14ac:dyDescent="0.2">
      <c r="A28" s="429" t="s">
        <v>345</v>
      </c>
      <c r="B28" s="423" t="s">
        <v>936</v>
      </c>
      <c r="C28" s="424">
        <f>'3. Summary of Exp'!R65</f>
        <v>0</v>
      </c>
      <c r="D28" s="424">
        <v>590000000</v>
      </c>
      <c r="E28" s="425">
        <v>8225000</v>
      </c>
    </row>
    <row r="29" spans="1:5" x14ac:dyDescent="0.2">
      <c r="A29" s="422" t="s">
        <v>236</v>
      </c>
      <c r="B29" s="423" t="s">
        <v>1686</v>
      </c>
      <c r="C29" s="424">
        <f>'3. Summary of Exp'!R66</f>
        <v>100000000</v>
      </c>
      <c r="D29" s="424">
        <v>162000000</v>
      </c>
      <c r="E29" s="425">
        <v>0</v>
      </c>
    </row>
    <row r="30" spans="1:5" x14ac:dyDescent="0.2">
      <c r="A30" s="422" t="s">
        <v>565</v>
      </c>
      <c r="B30" s="423" t="s">
        <v>839</v>
      </c>
      <c r="C30" s="424">
        <f>'3. Summary of Exp'!R67</f>
        <v>20000000</v>
      </c>
      <c r="D30" s="424">
        <v>20000000</v>
      </c>
      <c r="E30" s="425">
        <v>0</v>
      </c>
    </row>
    <row r="31" spans="1:5" x14ac:dyDescent="0.2">
      <c r="A31" s="428" t="s">
        <v>566</v>
      </c>
      <c r="B31" s="423" t="s">
        <v>899</v>
      </c>
      <c r="C31" s="424">
        <f>'3. Summary of Exp'!R68</f>
        <v>285000000</v>
      </c>
      <c r="D31" s="424">
        <v>90000000</v>
      </c>
      <c r="E31" s="425">
        <v>49243060</v>
      </c>
    </row>
    <row r="32" spans="1:5" x14ac:dyDescent="0.2">
      <c r="A32" s="428" t="s">
        <v>573</v>
      </c>
      <c r="B32" s="423" t="s">
        <v>927</v>
      </c>
      <c r="C32" s="424">
        <f>'3. Summary of Exp'!R76</f>
        <v>32000000</v>
      </c>
      <c r="D32" s="424">
        <v>83000000</v>
      </c>
      <c r="E32" s="425">
        <v>12000000</v>
      </c>
    </row>
    <row r="33" spans="1:5" x14ac:dyDescent="0.2">
      <c r="A33" s="428" t="s">
        <v>49</v>
      </c>
      <c r="B33" s="423" t="s">
        <v>1403</v>
      </c>
      <c r="C33" s="424">
        <f>'3. Summary of Exp'!R77</f>
        <v>3645000000</v>
      </c>
      <c r="D33" s="424">
        <v>4232000000</v>
      </c>
      <c r="E33" s="425">
        <v>839339859</v>
      </c>
    </row>
    <row r="34" spans="1:5" x14ac:dyDescent="0.2">
      <c r="A34" s="422" t="s">
        <v>447</v>
      </c>
      <c r="B34" s="423" t="s">
        <v>844</v>
      </c>
      <c r="C34" s="424">
        <f>'3. Summary of Exp'!R79</f>
        <v>14000000</v>
      </c>
      <c r="D34" s="424">
        <v>39000000</v>
      </c>
      <c r="E34" s="425">
        <v>5985000</v>
      </c>
    </row>
    <row r="35" spans="1:5" x14ac:dyDescent="0.2">
      <c r="A35" s="422" t="s">
        <v>427</v>
      </c>
      <c r="B35" s="423" t="s">
        <v>845</v>
      </c>
      <c r="C35" s="424">
        <f>'3. Summary of Exp'!R80</f>
        <v>20000000</v>
      </c>
      <c r="D35" s="424">
        <v>20000000</v>
      </c>
      <c r="E35" s="425">
        <v>3500000</v>
      </c>
    </row>
    <row r="36" spans="1:5" x14ac:dyDescent="0.2">
      <c r="A36" s="430" t="s">
        <v>57</v>
      </c>
      <c r="B36" s="431" t="s">
        <v>846</v>
      </c>
      <c r="C36" s="424">
        <f>'3. Summary of Exp'!R81</f>
        <v>0</v>
      </c>
      <c r="D36" s="424">
        <v>20000000</v>
      </c>
      <c r="E36" s="425">
        <v>0</v>
      </c>
    </row>
    <row r="37" spans="1:5" x14ac:dyDescent="0.2">
      <c r="A37" s="422" t="s">
        <v>1382</v>
      </c>
      <c r="B37" s="423" t="s">
        <v>1869</v>
      </c>
      <c r="C37" s="424">
        <f>'3. Summary of Exp'!R82</f>
        <v>100000000</v>
      </c>
      <c r="D37" s="424">
        <v>100000000</v>
      </c>
      <c r="E37" s="425">
        <v>0</v>
      </c>
    </row>
    <row r="38" spans="1:5" x14ac:dyDescent="0.2">
      <c r="A38" s="422" t="s">
        <v>1338</v>
      </c>
      <c r="B38" s="423" t="s">
        <v>1404</v>
      </c>
      <c r="C38" s="424">
        <f>'3. Summary of Exp'!R83</f>
        <v>5147000000</v>
      </c>
      <c r="D38" s="424">
        <v>6694000000</v>
      </c>
      <c r="E38" s="425">
        <v>2691481215</v>
      </c>
    </row>
    <row r="39" spans="1:5" x14ac:dyDescent="0.2">
      <c r="A39" s="422" t="s">
        <v>1708</v>
      </c>
      <c r="B39" s="423" t="s">
        <v>847</v>
      </c>
      <c r="C39" s="424">
        <f>'3. Summary of Exp'!R84</f>
        <v>1502000000</v>
      </c>
      <c r="D39" s="424">
        <v>555000000</v>
      </c>
      <c r="E39" s="425">
        <v>855661000</v>
      </c>
    </row>
    <row r="40" spans="1:5" x14ac:dyDescent="0.2">
      <c r="A40" s="422" t="s">
        <v>0</v>
      </c>
      <c r="B40" s="423" t="s">
        <v>1405</v>
      </c>
      <c r="C40" s="424">
        <f>'3. Summary of Exp'!R87</f>
        <v>4856000000</v>
      </c>
      <c r="D40" s="424">
        <v>7080000000</v>
      </c>
      <c r="E40" s="425">
        <v>1726152838</v>
      </c>
    </row>
    <row r="41" spans="1:5" x14ac:dyDescent="0.2">
      <c r="A41" s="428" t="s">
        <v>1839</v>
      </c>
      <c r="B41" s="423" t="s">
        <v>1853</v>
      </c>
      <c r="C41" s="424">
        <f>'3. Summary of Exp'!R88</f>
        <v>150000000</v>
      </c>
      <c r="D41" s="424">
        <v>0</v>
      </c>
      <c r="E41" s="425">
        <v>0</v>
      </c>
    </row>
    <row r="42" spans="1:5" x14ac:dyDescent="0.2">
      <c r="A42" s="422" t="s">
        <v>395</v>
      </c>
      <c r="B42" s="423" t="s">
        <v>902</v>
      </c>
      <c r="C42" s="424">
        <f>'3. Summary of Exp'!R89</f>
        <v>107000000</v>
      </c>
      <c r="D42" s="424">
        <v>145000000</v>
      </c>
      <c r="E42" s="425">
        <v>0</v>
      </c>
    </row>
    <row r="43" spans="1:5" x14ac:dyDescent="0.2">
      <c r="A43" s="428" t="s">
        <v>402</v>
      </c>
      <c r="B43" s="423" t="s">
        <v>903</v>
      </c>
      <c r="C43" s="424">
        <f>'3. Summary of Exp'!R93</f>
        <v>0</v>
      </c>
      <c r="D43" s="424">
        <v>25000000</v>
      </c>
      <c r="E43" s="425">
        <v>0</v>
      </c>
    </row>
    <row r="44" spans="1:5" x14ac:dyDescent="0.2">
      <c r="A44" s="428" t="s">
        <v>224</v>
      </c>
      <c r="B44" s="423" t="s">
        <v>851</v>
      </c>
      <c r="C44" s="424">
        <f>'3. Summary of Exp'!R94</f>
        <v>58800000</v>
      </c>
      <c r="D44" s="424">
        <v>71000000</v>
      </c>
      <c r="E44" s="425">
        <v>10500000</v>
      </c>
    </row>
    <row r="45" spans="1:5" x14ac:dyDescent="0.2">
      <c r="A45" s="428" t="s">
        <v>58</v>
      </c>
      <c r="B45" s="423" t="s">
        <v>1406</v>
      </c>
      <c r="C45" s="424">
        <f>'3. Summary of Exp'!R95</f>
        <v>532000000</v>
      </c>
      <c r="D45" s="424">
        <v>1087000000</v>
      </c>
      <c r="E45" s="425">
        <v>9150000</v>
      </c>
    </row>
    <row r="46" spans="1:5" x14ac:dyDescent="0.2">
      <c r="A46" s="460" t="s">
        <v>64</v>
      </c>
      <c r="B46" s="364" t="s">
        <v>852</v>
      </c>
      <c r="C46" s="424">
        <f>'3. Summary of Exp'!R96</f>
        <v>290000000</v>
      </c>
      <c r="D46" s="424">
        <v>182000000</v>
      </c>
      <c r="E46" s="425">
        <v>104817500</v>
      </c>
    </row>
    <row r="47" spans="1:5" x14ac:dyDescent="0.2">
      <c r="A47" s="461" t="s">
        <v>69</v>
      </c>
      <c r="B47" s="354" t="s">
        <v>935</v>
      </c>
      <c r="C47" s="424">
        <f>'3. Summary of Exp'!R97</f>
        <v>172500000</v>
      </c>
      <c r="D47" s="424">
        <v>256000000</v>
      </c>
      <c r="E47" s="425">
        <v>0</v>
      </c>
    </row>
    <row r="48" spans="1:5" x14ac:dyDescent="0.2">
      <c r="A48" s="422" t="s">
        <v>42</v>
      </c>
      <c r="B48" s="423" t="s">
        <v>1361</v>
      </c>
      <c r="C48" s="424">
        <f>'3. Summary of Exp'!R98</f>
        <v>287000000</v>
      </c>
      <c r="D48" s="424">
        <v>103000000</v>
      </c>
      <c r="E48" s="425">
        <v>7500000</v>
      </c>
    </row>
    <row r="49" spans="1:5" x14ac:dyDescent="0.2">
      <c r="A49" s="428" t="s">
        <v>599</v>
      </c>
      <c r="B49" s="432" t="s">
        <v>853</v>
      </c>
      <c r="C49" s="424">
        <f>'3. Summary of Exp'!R99</f>
        <v>3226580348</v>
      </c>
      <c r="D49" s="424">
        <v>8000000000</v>
      </c>
      <c r="E49" s="425">
        <v>1613290174</v>
      </c>
    </row>
    <row r="50" spans="1:5" x14ac:dyDescent="0.2">
      <c r="A50" s="428" t="s">
        <v>1347</v>
      </c>
      <c r="B50" s="423" t="s">
        <v>1360</v>
      </c>
      <c r="C50" s="424">
        <f>'3. Summary of Exp'!R100</f>
        <v>400000000</v>
      </c>
      <c r="D50" s="424">
        <v>279000000</v>
      </c>
      <c r="E50" s="425">
        <v>99191395</v>
      </c>
    </row>
    <row r="51" spans="1:5" x14ac:dyDescent="0.2">
      <c r="A51" s="422" t="s">
        <v>258</v>
      </c>
      <c r="B51" s="423" t="s">
        <v>854</v>
      </c>
      <c r="C51" s="424">
        <f>'3. Summary of Exp'!R103</f>
        <v>88200000</v>
      </c>
      <c r="D51" s="424">
        <v>147000000</v>
      </c>
      <c r="E51" s="425">
        <v>0</v>
      </c>
    </row>
    <row r="52" spans="1:5" x14ac:dyDescent="0.2">
      <c r="A52" s="428" t="s">
        <v>264</v>
      </c>
      <c r="B52" s="423" t="s">
        <v>906</v>
      </c>
      <c r="C52" s="424">
        <f>'3. Summary of Exp'!R104</f>
        <v>36000000</v>
      </c>
      <c r="D52" s="424">
        <v>60000000</v>
      </c>
      <c r="E52" s="425">
        <v>0</v>
      </c>
    </row>
    <row r="53" spans="1:5" x14ac:dyDescent="0.2">
      <c r="A53" s="428" t="s">
        <v>262</v>
      </c>
      <c r="B53" s="423" t="s">
        <v>907</v>
      </c>
      <c r="C53" s="424">
        <f>'3. Summary of Exp'!R105</f>
        <v>5000000</v>
      </c>
      <c r="D53" s="424">
        <v>10000000</v>
      </c>
      <c r="E53" s="425">
        <v>0</v>
      </c>
    </row>
    <row r="54" spans="1:5" x14ac:dyDescent="0.2">
      <c r="A54" s="428" t="s">
        <v>272</v>
      </c>
      <c r="B54" s="423" t="s">
        <v>908</v>
      </c>
      <c r="C54" s="424">
        <f>'3. Summary of Exp'!R109</f>
        <v>270000000</v>
      </c>
      <c r="D54" s="424">
        <v>450000000</v>
      </c>
      <c r="E54" s="425">
        <v>50000000</v>
      </c>
    </row>
    <row r="55" spans="1:5" x14ac:dyDescent="0.2">
      <c r="A55" s="428" t="s">
        <v>254</v>
      </c>
      <c r="B55" s="423" t="s">
        <v>910</v>
      </c>
      <c r="C55" s="424">
        <f>'3. Summary of Exp'!R112</f>
        <v>192000000</v>
      </c>
      <c r="D55" s="424">
        <v>320000000</v>
      </c>
      <c r="E55" s="425">
        <v>51000000</v>
      </c>
    </row>
    <row r="56" spans="1:5" x14ac:dyDescent="0.2">
      <c r="A56" s="428" t="s">
        <v>296</v>
      </c>
      <c r="B56" s="354" t="s">
        <v>1407</v>
      </c>
      <c r="C56" s="455">
        <f>'3. Summary of Exp'!R115</f>
        <v>219000000</v>
      </c>
      <c r="D56" s="455">
        <v>190000000</v>
      </c>
      <c r="E56" s="462">
        <v>100455596</v>
      </c>
    </row>
    <row r="57" spans="1:5" x14ac:dyDescent="0.2">
      <c r="A57" s="422" t="s">
        <v>291</v>
      </c>
      <c r="B57" s="423" t="s">
        <v>912</v>
      </c>
      <c r="C57" s="424">
        <f>'3. Summary of Exp'!R119</f>
        <v>24000000</v>
      </c>
      <c r="D57" s="424">
        <v>78000000</v>
      </c>
      <c r="E57" s="425">
        <v>0</v>
      </c>
    </row>
    <row r="58" spans="1:5" x14ac:dyDescent="0.2">
      <c r="A58" s="463" t="s">
        <v>70</v>
      </c>
      <c r="B58" s="354" t="s">
        <v>1886</v>
      </c>
      <c r="C58" s="424">
        <f>'3. Summary of Exp'!R120</f>
        <v>1887000000</v>
      </c>
      <c r="D58" s="424">
        <v>3500000000</v>
      </c>
      <c r="E58" s="425">
        <v>429111677</v>
      </c>
    </row>
    <row r="59" spans="1:5" x14ac:dyDescent="0.2">
      <c r="A59" s="428" t="s">
        <v>302</v>
      </c>
      <c r="B59" s="423" t="s">
        <v>480</v>
      </c>
      <c r="C59" s="424">
        <f>'3. Summary of Exp'!R122</f>
        <v>1599000000</v>
      </c>
      <c r="D59" s="424">
        <v>1599000000</v>
      </c>
      <c r="E59" s="425">
        <v>0</v>
      </c>
    </row>
    <row r="60" spans="1:5" x14ac:dyDescent="0.2">
      <c r="A60" s="428" t="s">
        <v>90</v>
      </c>
      <c r="B60" s="423" t="s">
        <v>863</v>
      </c>
      <c r="C60" s="424">
        <f>'3. Summary of Exp'!R123</f>
        <v>20000000</v>
      </c>
      <c r="D60" s="424">
        <v>50000000</v>
      </c>
      <c r="E60" s="425">
        <v>0</v>
      </c>
    </row>
    <row r="61" spans="1:5" x14ac:dyDescent="0.2">
      <c r="A61" s="428" t="s">
        <v>78</v>
      </c>
      <c r="B61" s="423" t="s">
        <v>1868</v>
      </c>
      <c r="C61" s="424">
        <f>'3. Summary of Exp'!R124</f>
        <v>21000000</v>
      </c>
      <c r="D61" s="424">
        <v>45000000</v>
      </c>
      <c r="E61" s="425">
        <v>0</v>
      </c>
    </row>
    <row r="62" spans="1:5" x14ac:dyDescent="0.2">
      <c r="A62" s="428" t="s">
        <v>88</v>
      </c>
      <c r="B62" s="423" t="s">
        <v>868</v>
      </c>
      <c r="C62" s="424">
        <f>'3. Summary of Exp'!R126</f>
        <v>6000000</v>
      </c>
      <c r="D62" s="424">
        <v>14000000</v>
      </c>
      <c r="E62" s="425">
        <v>0</v>
      </c>
    </row>
    <row r="63" spans="1:5" x14ac:dyDescent="0.2">
      <c r="A63" s="428" t="s">
        <v>101</v>
      </c>
      <c r="B63" s="423" t="s">
        <v>869</v>
      </c>
      <c r="C63" s="424">
        <f>'3. Summary of Exp'!R127</f>
        <v>33000000</v>
      </c>
      <c r="D63" s="424">
        <v>100000000</v>
      </c>
      <c r="E63" s="425">
        <v>0</v>
      </c>
    </row>
    <row r="64" spans="1:5" x14ac:dyDescent="0.2">
      <c r="A64" s="428" t="s">
        <v>237</v>
      </c>
      <c r="B64" s="423" t="s">
        <v>870</v>
      </c>
      <c r="C64" s="424">
        <f>'3. Summary of Exp'!R128</f>
        <v>143000000</v>
      </c>
      <c r="D64" s="424">
        <v>243000000</v>
      </c>
      <c r="E64" s="425">
        <v>0</v>
      </c>
    </row>
    <row r="65" spans="1:5" x14ac:dyDescent="0.2">
      <c r="A65" s="428" t="s">
        <v>84</v>
      </c>
      <c r="B65" s="423" t="s">
        <v>871</v>
      </c>
      <c r="C65" s="424">
        <f>'3. Summary of Exp'!R129</f>
        <v>460000000</v>
      </c>
      <c r="D65" s="424">
        <v>472000000</v>
      </c>
      <c r="E65" s="425">
        <v>205300720</v>
      </c>
    </row>
    <row r="66" spans="1:5" x14ac:dyDescent="0.2">
      <c r="A66" s="428" t="s">
        <v>1684</v>
      </c>
      <c r="B66" s="423" t="s">
        <v>1359</v>
      </c>
      <c r="C66" s="424">
        <f>'3. Summary of Exp'!R131</f>
        <v>107000000</v>
      </c>
      <c r="D66" s="424">
        <v>305500000</v>
      </c>
      <c r="E66" s="425">
        <v>1495000</v>
      </c>
    </row>
    <row r="67" spans="1:5" x14ac:dyDescent="0.2">
      <c r="A67" s="428" t="s">
        <v>1703</v>
      </c>
      <c r="B67" s="423" t="s">
        <v>865</v>
      </c>
      <c r="C67" s="424">
        <f>'3. Summary of Exp'!R133</f>
        <v>50000000</v>
      </c>
      <c r="D67" s="424">
        <v>90000000</v>
      </c>
      <c r="E67" s="425">
        <v>0</v>
      </c>
    </row>
    <row r="68" spans="1:5" x14ac:dyDescent="0.2">
      <c r="A68" s="428" t="s">
        <v>1702</v>
      </c>
      <c r="B68" s="423" t="s">
        <v>866</v>
      </c>
      <c r="C68" s="424">
        <f>'3. Summary of Exp'!R134</f>
        <v>200000000</v>
      </c>
      <c r="D68" s="424">
        <v>560000000</v>
      </c>
      <c r="E68" s="425">
        <v>44083333</v>
      </c>
    </row>
    <row r="69" spans="1:5" x14ac:dyDescent="0.2">
      <c r="A69" s="428" t="s">
        <v>1698</v>
      </c>
      <c r="B69" s="423" t="s">
        <v>914</v>
      </c>
      <c r="C69" s="424">
        <f>'3. Summary of Exp'!R135</f>
        <v>50000000</v>
      </c>
      <c r="D69" s="424">
        <v>150000000</v>
      </c>
      <c r="E69" s="425">
        <v>0</v>
      </c>
    </row>
    <row r="70" spans="1:5" x14ac:dyDescent="0.2">
      <c r="A70" s="422" t="s">
        <v>1699</v>
      </c>
      <c r="B70" s="423" t="s">
        <v>1705</v>
      </c>
      <c r="C70" s="424">
        <f>'3. Summary of Exp'!R136</f>
        <v>100000000</v>
      </c>
      <c r="D70" s="424">
        <v>220000000</v>
      </c>
      <c r="E70" s="425">
        <v>0</v>
      </c>
    </row>
    <row r="71" spans="1:5" x14ac:dyDescent="0.2">
      <c r="A71" s="428" t="s">
        <v>1700</v>
      </c>
      <c r="B71" s="423" t="s">
        <v>915</v>
      </c>
      <c r="C71" s="424">
        <f>'3. Summary of Exp'!R137</f>
        <v>33000000</v>
      </c>
      <c r="D71" s="424">
        <v>80000000</v>
      </c>
      <c r="E71" s="425">
        <v>0</v>
      </c>
    </row>
    <row r="72" spans="1:5" x14ac:dyDescent="0.2">
      <c r="A72" s="428" t="s">
        <v>1814</v>
      </c>
      <c r="B72" s="423" t="s">
        <v>916</v>
      </c>
      <c r="C72" s="424">
        <f>'3. Summary of Exp'!R138</f>
        <v>60000000</v>
      </c>
      <c r="D72" s="424">
        <v>200000000</v>
      </c>
      <c r="E72" s="425">
        <v>0</v>
      </c>
    </row>
    <row r="73" spans="1:5" x14ac:dyDescent="0.2">
      <c r="A73" s="428" t="s">
        <v>105</v>
      </c>
      <c r="B73" s="423" t="s">
        <v>917</v>
      </c>
      <c r="C73" s="424">
        <f>'3. Summary of Exp'!R139</f>
        <v>1828000000</v>
      </c>
      <c r="D73" s="424">
        <v>2926000000</v>
      </c>
      <c r="E73" s="425">
        <v>145997706</v>
      </c>
    </row>
    <row r="74" spans="1:5" x14ac:dyDescent="0.2">
      <c r="A74" s="422" t="s">
        <v>1841</v>
      </c>
      <c r="B74" s="423" t="s">
        <v>1875</v>
      </c>
      <c r="C74" s="424">
        <f>'3. Summary of Exp'!R142</f>
        <v>20000000</v>
      </c>
      <c r="D74" s="424">
        <v>0</v>
      </c>
      <c r="E74" s="425">
        <v>0</v>
      </c>
    </row>
    <row r="75" spans="1:5" x14ac:dyDescent="0.2">
      <c r="A75" s="428" t="s">
        <v>135</v>
      </c>
      <c r="B75" s="423" t="s">
        <v>875</v>
      </c>
      <c r="C75" s="424">
        <f>'3. Summary of Exp'!R143</f>
        <v>147950000</v>
      </c>
      <c r="D75" s="424">
        <v>383000000.11000001</v>
      </c>
      <c r="E75" s="425">
        <v>4000000</v>
      </c>
    </row>
    <row r="76" spans="1:5" x14ac:dyDescent="0.2">
      <c r="A76" s="428" t="s">
        <v>130</v>
      </c>
      <c r="B76" s="423" t="s">
        <v>876</v>
      </c>
      <c r="C76" s="424">
        <f>'3. Summary of Exp'!R144</f>
        <v>39900000</v>
      </c>
      <c r="D76" s="424">
        <v>150000000</v>
      </c>
      <c r="E76" s="425">
        <v>0</v>
      </c>
    </row>
    <row r="77" spans="1:5" x14ac:dyDescent="0.2">
      <c r="A77" s="428" t="s">
        <v>112</v>
      </c>
      <c r="B77" s="423" t="s">
        <v>877</v>
      </c>
      <c r="C77" s="424">
        <f>'3. Summary of Exp'!R145</f>
        <v>123500000</v>
      </c>
      <c r="D77" s="424">
        <v>448000000</v>
      </c>
      <c r="E77" s="425">
        <v>6734303</v>
      </c>
    </row>
    <row r="78" spans="1:5" x14ac:dyDescent="0.2">
      <c r="A78" s="428" t="s">
        <v>132</v>
      </c>
      <c r="B78" s="423" t="s">
        <v>918</v>
      </c>
      <c r="C78" s="424">
        <f>'3. Summary of Exp'!R146</f>
        <v>110000000</v>
      </c>
      <c r="D78" s="424">
        <v>161000000</v>
      </c>
      <c r="E78" s="425">
        <v>6320800</v>
      </c>
    </row>
    <row r="79" spans="1:5" x14ac:dyDescent="0.2">
      <c r="A79" s="428" t="s">
        <v>139</v>
      </c>
      <c r="B79" s="423" t="s">
        <v>919</v>
      </c>
      <c r="C79" s="424">
        <f>'3. Summary of Exp'!R147</f>
        <v>45000000</v>
      </c>
      <c r="D79" s="424">
        <v>117000000</v>
      </c>
      <c r="E79" s="425">
        <v>0</v>
      </c>
    </row>
    <row r="80" spans="1:5" x14ac:dyDescent="0.2">
      <c r="A80" s="464" t="s">
        <v>199</v>
      </c>
      <c r="B80" s="423" t="s">
        <v>920</v>
      </c>
      <c r="C80" s="424">
        <f>'3. Summary of Exp'!R150</f>
        <v>195000000</v>
      </c>
      <c r="D80" s="424">
        <v>179000000</v>
      </c>
      <c r="E80" s="425">
        <v>91245000</v>
      </c>
    </row>
    <row r="81" spans="1:252" x14ac:dyDescent="0.2">
      <c r="A81" s="428" t="s">
        <v>143</v>
      </c>
      <c r="B81" s="423" t="s">
        <v>146</v>
      </c>
      <c r="C81" s="424">
        <f>'3. Summary of Exp'!R151</f>
        <v>10000000</v>
      </c>
      <c r="D81" s="424">
        <v>20000000</v>
      </c>
      <c r="E81" s="425">
        <v>0</v>
      </c>
    </row>
    <row r="82" spans="1:252" x14ac:dyDescent="0.2">
      <c r="A82" s="428" t="s">
        <v>140</v>
      </c>
      <c r="B82" s="423" t="s">
        <v>879</v>
      </c>
      <c r="C82" s="424">
        <f>'3. Summary of Exp'!R152</f>
        <v>10000000</v>
      </c>
      <c r="D82" s="424">
        <v>20000000</v>
      </c>
      <c r="E82" s="425">
        <v>0</v>
      </c>
    </row>
    <row r="83" spans="1:252" x14ac:dyDescent="0.2">
      <c r="A83" s="428" t="s">
        <v>707</v>
      </c>
      <c r="B83" s="423" t="s">
        <v>218</v>
      </c>
      <c r="C83" s="424">
        <f>'3. Summary of Exp'!R153</f>
        <v>62000000</v>
      </c>
      <c r="D83" s="424">
        <v>100000000</v>
      </c>
      <c r="E83" s="425">
        <v>12963500</v>
      </c>
    </row>
    <row r="84" spans="1:252" x14ac:dyDescent="0.2">
      <c r="A84" s="428" t="s">
        <v>693</v>
      </c>
      <c r="B84" s="423" t="s">
        <v>1408</v>
      </c>
      <c r="C84" s="424">
        <f>'3. Summary of Exp'!R154</f>
        <v>20000000</v>
      </c>
      <c r="D84" s="424">
        <v>20000000</v>
      </c>
      <c r="E84" s="425">
        <v>0</v>
      </c>
    </row>
    <row r="85" spans="1:252" x14ac:dyDescent="0.2">
      <c r="A85" s="434"/>
      <c r="B85" s="435" t="s">
        <v>26</v>
      </c>
      <c r="C85" s="436">
        <f>SUM(C4:C84)</f>
        <v>34154608348</v>
      </c>
      <c r="D85" s="436">
        <f>SUM(D4:D84)</f>
        <v>50518800000.110001</v>
      </c>
      <c r="E85" s="465">
        <f>SUM(E4:E84)</f>
        <v>10531749505</v>
      </c>
    </row>
    <row r="86" spans="1:252" x14ac:dyDescent="0.2">
      <c r="A86" s="299"/>
      <c r="B86" s="299"/>
    </row>
    <row r="87" spans="1:252" x14ac:dyDescent="0.2">
      <c r="A87" s="299"/>
      <c r="B87" s="299"/>
    </row>
    <row r="88" spans="1:252" x14ac:dyDescent="0.2">
      <c r="A88" s="299"/>
      <c r="B88" s="299"/>
    </row>
    <row r="89" spans="1:252" x14ac:dyDescent="0.2">
      <c r="A89" s="299"/>
      <c r="B89" s="299"/>
    </row>
    <row r="90" spans="1:252" x14ac:dyDescent="0.2">
      <c r="A90" s="299"/>
      <c r="B90" s="299"/>
    </row>
    <row r="91" spans="1:252" x14ac:dyDescent="0.2">
      <c r="A91" s="299"/>
      <c r="B91" s="299"/>
    </row>
    <row r="92" spans="1:252" x14ac:dyDescent="0.2">
      <c r="A92" s="299"/>
      <c r="B92" s="299"/>
    </row>
    <row r="93" spans="1:252" s="445" customFormat="1" ht="48.75" customHeight="1" x14ac:dyDescent="0.25">
      <c r="A93" s="441"/>
      <c r="B93" s="1168" t="s">
        <v>1091</v>
      </c>
      <c r="C93" s="1168"/>
      <c r="D93" s="1168"/>
      <c r="E93" s="442"/>
      <c r="F93" s="443"/>
      <c r="G93" s="443"/>
      <c r="H93" s="443"/>
      <c r="I93" s="443"/>
      <c r="J93" s="443"/>
      <c r="K93" s="443"/>
      <c r="L93" s="443"/>
      <c r="M93" s="444"/>
      <c r="N93" s="444"/>
      <c r="O93" s="444"/>
      <c r="P93" s="444"/>
      <c r="Q93" s="444"/>
      <c r="R93" s="444"/>
      <c r="S93" s="444"/>
      <c r="T93" s="444"/>
      <c r="U93" s="444"/>
      <c r="V93" s="444"/>
      <c r="W93" s="444"/>
      <c r="X93" s="444"/>
      <c r="Y93" s="444"/>
      <c r="Z93" s="444"/>
      <c r="AA93" s="444"/>
      <c r="AB93" s="444"/>
      <c r="AC93" s="444"/>
      <c r="AD93" s="444"/>
      <c r="AE93" s="444"/>
      <c r="AF93" s="444"/>
      <c r="AG93" s="444"/>
      <c r="AH93" s="444"/>
      <c r="AI93" s="444"/>
      <c r="AJ93" s="444"/>
      <c r="AK93" s="444"/>
      <c r="AL93" s="444"/>
      <c r="AM93" s="444"/>
      <c r="AN93" s="444"/>
      <c r="AO93" s="444"/>
      <c r="AP93" s="444"/>
      <c r="AQ93" s="444"/>
      <c r="AR93" s="444"/>
      <c r="AS93" s="444"/>
      <c r="AT93" s="444"/>
      <c r="AU93" s="444"/>
      <c r="AV93" s="444"/>
      <c r="AW93" s="444"/>
      <c r="AX93" s="444"/>
      <c r="AY93" s="444"/>
      <c r="AZ93" s="444"/>
      <c r="BA93" s="444"/>
      <c r="BB93" s="444"/>
      <c r="BC93" s="444"/>
      <c r="BD93" s="444"/>
      <c r="BE93" s="444"/>
      <c r="BF93" s="444"/>
      <c r="BG93" s="444"/>
      <c r="BH93" s="444"/>
      <c r="BI93" s="444"/>
      <c r="BJ93" s="444"/>
      <c r="BK93" s="444"/>
      <c r="BL93" s="444"/>
      <c r="BM93" s="444"/>
      <c r="BN93" s="444"/>
      <c r="BO93" s="444"/>
      <c r="BP93" s="444"/>
      <c r="BQ93" s="444"/>
      <c r="BR93" s="444"/>
      <c r="BS93" s="444"/>
      <c r="BT93" s="444"/>
      <c r="BU93" s="444"/>
      <c r="BV93" s="444"/>
      <c r="BW93" s="444"/>
      <c r="BX93" s="444"/>
      <c r="BY93" s="444"/>
      <c r="BZ93" s="444"/>
      <c r="CA93" s="444"/>
      <c r="CB93" s="444"/>
      <c r="CC93" s="444"/>
      <c r="CD93" s="444"/>
      <c r="CE93" s="444"/>
      <c r="CF93" s="444"/>
      <c r="CG93" s="444"/>
      <c r="CH93" s="444"/>
      <c r="CI93" s="444"/>
      <c r="CJ93" s="444"/>
      <c r="CK93" s="444"/>
      <c r="CL93" s="444"/>
      <c r="CM93" s="444"/>
      <c r="CN93" s="444"/>
      <c r="CO93" s="444"/>
      <c r="CP93" s="444"/>
      <c r="CQ93" s="444"/>
      <c r="CR93" s="444"/>
      <c r="CS93" s="444"/>
      <c r="CT93" s="444"/>
      <c r="CU93" s="444"/>
      <c r="CV93" s="444"/>
      <c r="CW93" s="444"/>
      <c r="CX93" s="444"/>
      <c r="CY93" s="444"/>
      <c r="CZ93" s="444"/>
      <c r="DA93" s="444"/>
      <c r="DB93" s="444"/>
      <c r="DC93" s="444"/>
      <c r="DD93" s="444"/>
      <c r="DE93" s="444"/>
      <c r="DF93" s="444"/>
      <c r="DG93" s="444"/>
      <c r="DH93" s="444"/>
      <c r="DI93" s="444"/>
      <c r="DJ93" s="444"/>
      <c r="DK93" s="444"/>
      <c r="DL93" s="444"/>
      <c r="DM93" s="444"/>
      <c r="DN93" s="444"/>
      <c r="DO93" s="444"/>
      <c r="DP93" s="444"/>
      <c r="DQ93" s="444"/>
      <c r="DR93" s="444"/>
      <c r="DS93" s="444"/>
      <c r="DT93" s="444"/>
      <c r="DU93" s="444"/>
      <c r="DV93" s="444"/>
      <c r="DW93" s="444"/>
      <c r="DX93" s="444"/>
      <c r="DY93" s="444"/>
      <c r="DZ93" s="444"/>
      <c r="EA93" s="444"/>
      <c r="EB93" s="444"/>
      <c r="EC93" s="444"/>
      <c r="ED93" s="444"/>
      <c r="EE93" s="444"/>
      <c r="EF93" s="444"/>
      <c r="EG93" s="444"/>
      <c r="EH93" s="444"/>
      <c r="EI93" s="444"/>
      <c r="EJ93" s="444"/>
      <c r="EK93" s="444"/>
      <c r="EL93" s="444"/>
      <c r="EM93" s="444"/>
      <c r="EN93" s="444"/>
      <c r="EO93" s="444"/>
      <c r="EP93" s="444"/>
      <c r="EQ93" s="444"/>
      <c r="ER93" s="444"/>
      <c r="ES93" s="444"/>
      <c r="ET93" s="444"/>
      <c r="EU93" s="444"/>
      <c r="EV93" s="444"/>
      <c r="EW93" s="444"/>
      <c r="EX93" s="444"/>
      <c r="EY93" s="444"/>
      <c r="EZ93" s="444"/>
      <c r="FA93" s="444"/>
      <c r="FB93" s="444"/>
      <c r="FC93" s="444"/>
      <c r="FD93" s="444"/>
      <c r="FE93" s="444"/>
      <c r="FF93" s="444"/>
      <c r="FG93" s="444"/>
      <c r="FH93" s="444"/>
      <c r="FI93" s="444"/>
      <c r="FJ93" s="444"/>
      <c r="FK93" s="444"/>
      <c r="FL93" s="444"/>
      <c r="FM93" s="444"/>
      <c r="FN93" s="444"/>
      <c r="FO93" s="444"/>
      <c r="FP93" s="444"/>
      <c r="FQ93" s="444"/>
      <c r="FR93" s="444"/>
      <c r="FS93" s="444"/>
      <c r="FT93" s="444"/>
      <c r="FU93" s="444"/>
      <c r="FV93" s="444"/>
      <c r="FW93" s="444"/>
      <c r="FX93" s="444"/>
      <c r="FY93" s="444"/>
      <c r="FZ93" s="444"/>
      <c r="GA93" s="444"/>
      <c r="GB93" s="444"/>
      <c r="GC93" s="444"/>
      <c r="GD93" s="444"/>
      <c r="GE93" s="444"/>
      <c r="GF93" s="444"/>
      <c r="GG93" s="444"/>
      <c r="GH93" s="444"/>
      <c r="GI93" s="444"/>
      <c r="GJ93" s="444"/>
      <c r="GK93" s="444"/>
      <c r="GL93" s="444"/>
      <c r="GM93" s="444"/>
      <c r="GN93" s="444"/>
      <c r="GO93" s="444"/>
      <c r="GP93" s="444"/>
      <c r="GQ93" s="444"/>
      <c r="GR93" s="444"/>
      <c r="GS93" s="444"/>
      <c r="GT93" s="444"/>
      <c r="GU93" s="444"/>
      <c r="GV93" s="444"/>
      <c r="GW93" s="444"/>
      <c r="GX93" s="444"/>
      <c r="GY93" s="444"/>
      <c r="GZ93" s="444"/>
      <c r="HA93" s="444"/>
      <c r="HB93" s="444"/>
      <c r="HC93" s="444"/>
      <c r="HD93" s="444"/>
      <c r="HE93" s="444"/>
      <c r="HF93" s="444"/>
      <c r="HG93" s="444"/>
      <c r="HH93" s="444"/>
      <c r="HI93" s="444"/>
      <c r="HJ93" s="444"/>
      <c r="HK93" s="444"/>
      <c r="HL93" s="444"/>
      <c r="HM93" s="444"/>
      <c r="HN93" s="444"/>
      <c r="HO93" s="444"/>
      <c r="HP93" s="444"/>
      <c r="HQ93" s="444"/>
      <c r="HR93" s="444"/>
      <c r="HS93" s="444"/>
      <c r="HT93" s="444"/>
      <c r="HU93" s="444"/>
      <c r="HV93" s="444"/>
      <c r="HW93" s="444"/>
      <c r="HX93" s="444"/>
      <c r="HY93" s="444"/>
      <c r="HZ93" s="444"/>
      <c r="IA93" s="444"/>
      <c r="IB93" s="444"/>
      <c r="IC93" s="444"/>
      <c r="ID93" s="444"/>
      <c r="IE93" s="444"/>
      <c r="IF93" s="444"/>
      <c r="IG93" s="444"/>
      <c r="IH93" s="444"/>
      <c r="II93" s="444"/>
      <c r="IJ93" s="444"/>
      <c r="IK93" s="444"/>
      <c r="IL93" s="444"/>
      <c r="IM93" s="444"/>
      <c r="IN93" s="444"/>
      <c r="IO93" s="444"/>
      <c r="IP93" s="444"/>
      <c r="IQ93" s="444"/>
      <c r="IR93" s="444"/>
    </row>
    <row r="94" spans="1:252" s="445" customFormat="1" x14ac:dyDescent="0.2">
      <c r="A94" s="446"/>
      <c r="B94" s="447"/>
      <c r="C94" s="448"/>
      <c r="D94" s="449"/>
      <c r="E94" s="449"/>
      <c r="F94" s="450"/>
      <c r="G94" s="450"/>
      <c r="H94" s="450"/>
      <c r="I94" s="450"/>
      <c r="J94" s="450"/>
      <c r="K94" s="450"/>
      <c r="L94" s="450"/>
      <c r="M94" s="451"/>
      <c r="N94" s="451"/>
      <c r="O94" s="451"/>
      <c r="P94" s="451"/>
      <c r="Q94" s="451"/>
      <c r="R94" s="451"/>
      <c r="S94" s="451"/>
      <c r="T94" s="451"/>
      <c r="U94" s="451"/>
      <c r="V94" s="451"/>
      <c r="W94" s="451"/>
      <c r="X94" s="451"/>
      <c r="Y94" s="451"/>
      <c r="Z94" s="451"/>
      <c r="AA94" s="451"/>
      <c r="AB94" s="451"/>
      <c r="AC94" s="451"/>
      <c r="AD94" s="451"/>
      <c r="AE94" s="451"/>
      <c r="AF94" s="451"/>
      <c r="AG94" s="451"/>
      <c r="AH94" s="451"/>
      <c r="AI94" s="451"/>
      <c r="AJ94" s="451"/>
      <c r="AK94" s="451"/>
      <c r="AL94" s="451"/>
      <c r="AM94" s="451"/>
      <c r="AN94" s="451"/>
      <c r="AO94" s="451"/>
      <c r="AP94" s="451"/>
      <c r="AQ94" s="451"/>
      <c r="AR94" s="451"/>
      <c r="AS94" s="451"/>
      <c r="AT94" s="451"/>
      <c r="AU94" s="451"/>
      <c r="AV94" s="451"/>
      <c r="AW94" s="451"/>
      <c r="AX94" s="451"/>
      <c r="AY94" s="451"/>
      <c r="AZ94" s="451"/>
      <c r="BA94" s="451"/>
      <c r="BB94" s="451"/>
      <c r="BC94" s="451"/>
      <c r="BD94" s="451"/>
      <c r="BE94" s="451"/>
      <c r="BF94" s="451"/>
      <c r="BG94" s="451"/>
      <c r="BH94" s="451"/>
      <c r="BI94" s="451"/>
      <c r="BJ94" s="451"/>
      <c r="BK94" s="451"/>
      <c r="BL94" s="451"/>
      <c r="BM94" s="451"/>
      <c r="BN94" s="451"/>
      <c r="BO94" s="451"/>
      <c r="BP94" s="451"/>
      <c r="BQ94" s="451"/>
      <c r="BR94" s="451"/>
      <c r="BS94" s="451"/>
      <c r="BT94" s="451"/>
      <c r="BU94" s="451"/>
      <c r="BV94" s="451"/>
      <c r="BW94" s="451"/>
      <c r="BX94" s="451"/>
      <c r="BY94" s="451"/>
      <c r="BZ94" s="451"/>
      <c r="CA94" s="451"/>
      <c r="CB94" s="451"/>
      <c r="CC94" s="451"/>
      <c r="CD94" s="451"/>
      <c r="CE94" s="451"/>
      <c r="CF94" s="451"/>
      <c r="CG94" s="451"/>
      <c r="CH94" s="451"/>
      <c r="CI94" s="451"/>
      <c r="CJ94" s="451"/>
      <c r="CK94" s="451"/>
      <c r="CL94" s="451"/>
      <c r="CM94" s="451"/>
      <c r="CN94" s="451"/>
      <c r="CO94" s="451"/>
      <c r="CP94" s="451"/>
      <c r="CQ94" s="451"/>
      <c r="CR94" s="451"/>
      <c r="CS94" s="451"/>
      <c r="CT94" s="451"/>
      <c r="CU94" s="451"/>
      <c r="CV94" s="451"/>
      <c r="CW94" s="451"/>
      <c r="CX94" s="451"/>
      <c r="CY94" s="451"/>
      <c r="CZ94" s="451"/>
      <c r="DA94" s="451"/>
      <c r="DB94" s="451"/>
      <c r="DC94" s="451"/>
      <c r="DD94" s="451"/>
      <c r="DE94" s="451"/>
      <c r="DF94" s="451"/>
      <c r="DG94" s="451"/>
      <c r="DH94" s="451"/>
      <c r="DI94" s="451"/>
      <c r="DJ94" s="451"/>
      <c r="DK94" s="451"/>
      <c r="DL94" s="451"/>
      <c r="DM94" s="451"/>
      <c r="DN94" s="451"/>
      <c r="DO94" s="451"/>
      <c r="DP94" s="451"/>
      <c r="DQ94" s="451"/>
      <c r="DR94" s="451"/>
      <c r="DS94" s="451"/>
      <c r="DT94" s="451"/>
      <c r="DU94" s="451"/>
      <c r="DV94" s="451"/>
      <c r="DW94" s="451"/>
      <c r="DX94" s="451"/>
      <c r="DY94" s="451"/>
      <c r="DZ94" s="451"/>
      <c r="EA94" s="451"/>
      <c r="EB94" s="451"/>
      <c r="EC94" s="451"/>
      <c r="ED94" s="451"/>
      <c r="EE94" s="451"/>
      <c r="EF94" s="451"/>
      <c r="EG94" s="451"/>
      <c r="EH94" s="451"/>
      <c r="EI94" s="451"/>
      <c r="EJ94" s="451"/>
      <c r="EK94" s="451"/>
      <c r="EL94" s="451"/>
      <c r="EM94" s="451"/>
      <c r="EN94" s="451"/>
      <c r="EO94" s="451"/>
      <c r="EP94" s="451"/>
      <c r="EQ94" s="451"/>
      <c r="ER94" s="451"/>
      <c r="ES94" s="451"/>
      <c r="ET94" s="451"/>
      <c r="EU94" s="451"/>
      <c r="EV94" s="451"/>
      <c r="EW94" s="451"/>
      <c r="EX94" s="451"/>
      <c r="EY94" s="451"/>
      <c r="EZ94" s="451"/>
      <c r="FA94" s="451"/>
      <c r="FB94" s="451"/>
      <c r="FC94" s="451"/>
      <c r="FD94" s="451"/>
      <c r="FE94" s="451"/>
      <c r="FF94" s="451"/>
      <c r="FG94" s="451"/>
      <c r="FH94" s="451"/>
      <c r="FI94" s="451"/>
      <c r="FJ94" s="451"/>
      <c r="FK94" s="451"/>
      <c r="FL94" s="451"/>
      <c r="FM94" s="451"/>
      <c r="FN94" s="451"/>
      <c r="FO94" s="451"/>
      <c r="FP94" s="451"/>
      <c r="FQ94" s="451"/>
      <c r="FR94" s="451"/>
      <c r="FS94" s="451"/>
      <c r="FT94" s="451"/>
      <c r="FU94" s="451"/>
      <c r="FV94" s="451"/>
      <c r="FW94" s="451"/>
      <c r="FX94" s="451"/>
      <c r="FY94" s="451"/>
      <c r="FZ94" s="451"/>
      <c r="GA94" s="451"/>
      <c r="GB94" s="451"/>
      <c r="GC94" s="451"/>
      <c r="GD94" s="451"/>
      <c r="GE94" s="451"/>
      <c r="GF94" s="451"/>
      <c r="GG94" s="451"/>
      <c r="GH94" s="451"/>
      <c r="GI94" s="451"/>
      <c r="GJ94" s="451"/>
      <c r="GK94" s="451"/>
      <c r="GL94" s="451"/>
      <c r="GM94" s="451"/>
      <c r="GN94" s="451"/>
      <c r="GO94" s="451"/>
      <c r="GP94" s="451"/>
      <c r="GQ94" s="451"/>
      <c r="GR94" s="451"/>
      <c r="GS94" s="451"/>
      <c r="GT94" s="451"/>
      <c r="GU94" s="451"/>
      <c r="GV94" s="451"/>
      <c r="GW94" s="451"/>
      <c r="GX94" s="451"/>
      <c r="GY94" s="451"/>
      <c r="GZ94" s="451"/>
      <c r="HA94" s="451"/>
      <c r="HB94" s="451"/>
      <c r="HC94" s="451"/>
      <c r="HD94" s="451"/>
      <c r="HE94" s="451"/>
      <c r="HF94" s="451"/>
      <c r="HG94" s="451"/>
      <c r="HH94" s="451"/>
      <c r="HI94" s="451"/>
      <c r="HJ94" s="451"/>
      <c r="HK94" s="451"/>
      <c r="HL94" s="451"/>
      <c r="HM94" s="451"/>
      <c r="HN94" s="451"/>
      <c r="HO94" s="451"/>
      <c r="HP94" s="451"/>
      <c r="HQ94" s="451"/>
      <c r="HR94" s="451"/>
      <c r="HS94" s="451"/>
      <c r="HT94" s="451"/>
      <c r="HU94" s="451"/>
      <c r="HV94" s="451"/>
      <c r="HW94" s="451"/>
      <c r="HX94" s="451"/>
      <c r="HY94" s="451"/>
      <c r="HZ94" s="451"/>
      <c r="IA94" s="451"/>
      <c r="IB94" s="451"/>
      <c r="IC94" s="451"/>
      <c r="ID94" s="451"/>
      <c r="IE94" s="451"/>
      <c r="IF94" s="451"/>
      <c r="IG94" s="451"/>
      <c r="IH94" s="451"/>
      <c r="II94" s="451"/>
      <c r="IJ94" s="451"/>
      <c r="IK94" s="451"/>
      <c r="IL94" s="451"/>
      <c r="IM94" s="451"/>
      <c r="IN94" s="451"/>
      <c r="IO94" s="451"/>
      <c r="IP94" s="451"/>
      <c r="IQ94" s="451"/>
      <c r="IR94" s="451"/>
    </row>
    <row r="95" spans="1:252" s="445" customFormat="1" x14ac:dyDescent="0.2">
      <c r="A95" s="446"/>
      <c r="B95" s="447"/>
      <c r="C95" s="448"/>
      <c r="D95" s="449"/>
      <c r="E95" s="449"/>
      <c r="F95" s="450"/>
      <c r="G95" s="450"/>
      <c r="H95" s="450"/>
      <c r="I95" s="450"/>
      <c r="J95" s="450"/>
      <c r="K95" s="450"/>
      <c r="L95" s="450"/>
      <c r="M95" s="451"/>
      <c r="N95" s="451"/>
      <c r="O95" s="451"/>
      <c r="P95" s="451"/>
      <c r="Q95" s="451"/>
      <c r="R95" s="451"/>
      <c r="S95" s="451"/>
      <c r="T95" s="451"/>
      <c r="U95" s="451"/>
      <c r="V95" s="451"/>
      <c r="W95" s="451"/>
      <c r="X95" s="451"/>
      <c r="Y95" s="451"/>
      <c r="Z95" s="451"/>
      <c r="AA95" s="451"/>
      <c r="AB95" s="451"/>
      <c r="AC95" s="451"/>
      <c r="AD95" s="451"/>
      <c r="AE95" s="451"/>
      <c r="AF95" s="451"/>
      <c r="AG95" s="451"/>
      <c r="AH95" s="451"/>
      <c r="AI95" s="451"/>
      <c r="AJ95" s="451"/>
      <c r="AK95" s="451"/>
      <c r="AL95" s="451"/>
      <c r="AM95" s="451"/>
      <c r="AN95" s="451"/>
      <c r="AO95" s="451"/>
      <c r="AP95" s="451"/>
      <c r="AQ95" s="451"/>
      <c r="AR95" s="451"/>
      <c r="AS95" s="451"/>
      <c r="AT95" s="451"/>
      <c r="AU95" s="451"/>
      <c r="AV95" s="451"/>
      <c r="AW95" s="451"/>
      <c r="AX95" s="451"/>
      <c r="AY95" s="451"/>
      <c r="AZ95" s="451"/>
      <c r="BA95" s="451"/>
      <c r="BB95" s="451"/>
      <c r="BC95" s="451"/>
      <c r="BD95" s="451"/>
      <c r="BE95" s="451"/>
      <c r="BF95" s="451"/>
      <c r="BG95" s="451"/>
      <c r="BH95" s="451"/>
      <c r="BI95" s="451"/>
      <c r="BJ95" s="451"/>
      <c r="BK95" s="451"/>
      <c r="BL95" s="451"/>
      <c r="BM95" s="451"/>
      <c r="BN95" s="451"/>
      <c r="BO95" s="451"/>
      <c r="BP95" s="451"/>
      <c r="BQ95" s="451"/>
      <c r="BR95" s="451"/>
      <c r="BS95" s="451"/>
      <c r="BT95" s="451"/>
      <c r="BU95" s="451"/>
      <c r="BV95" s="451"/>
      <c r="BW95" s="451"/>
      <c r="BX95" s="451"/>
      <c r="BY95" s="451"/>
      <c r="BZ95" s="451"/>
      <c r="CA95" s="451"/>
      <c r="CB95" s="451"/>
      <c r="CC95" s="451"/>
      <c r="CD95" s="451"/>
      <c r="CE95" s="451"/>
      <c r="CF95" s="451"/>
      <c r="CG95" s="451"/>
      <c r="CH95" s="451"/>
      <c r="CI95" s="451"/>
      <c r="CJ95" s="451"/>
      <c r="CK95" s="451"/>
      <c r="CL95" s="451"/>
      <c r="CM95" s="451"/>
      <c r="CN95" s="451"/>
      <c r="CO95" s="451"/>
      <c r="CP95" s="451"/>
      <c r="CQ95" s="451"/>
      <c r="CR95" s="451"/>
      <c r="CS95" s="451"/>
      <c r="CT95" s="451"/>
      <c r="CU95" s="451"/>
      <c r="CV95" s="451"/>
      <c r="CW95" s="451"/>
      <c r="CX95" s="451"/>
      <c r="CY95" s="451"/>
      <c r="CZ95" s="451"/>
      <c r="DA95" s="451"/>
      <c r="DB95" s="451"/>
      <c r="DC95" s="451"/>
      <c r="DD95" s="451"/>
      <c r="DE95" s="451"/>
      <c r="DF95" s="451"/>
      <c r="DG95" s="451"/>
      <c r="DH95" s="451"/>
      <c r="DI95" s="451"/>
      <c r="DJ95" s="451"/>
      <c r="DK95" s="451"/>
      <c r="DL95" s="451"/>
      <c r="DM95" s="451"/>
      <c r="DN95" s="451"/>
      <c r="DO95" s="451"/>
      <c r="DP95" s="451"/>
      <c r="DQ95" s="451"/>
      <c r="DR95" s="451"/>
      <c r="DS95" s="451"/>
      <c r="DT95" s="451"/>
      <c r="DU95" s="451"/>
      <c r="DV95" s="451"/>
      <c r="DW95" s="451"/>
      <c r="DX95" s="451"/>
      <c r="DY95" s="451"/>
      <c r="DZ95" s="451"/>
      <c r="EA95" s="451"/>
      <c r="EB95" s="451"/>
      <c r="EC95" s="451"/>
      <c r="ED95" s="451"/>
      <c r="EE95" s="451"/>
      <c r="EF95" s="451"/>
      <c r="EG95" s="451"/>
      <c r="EH95" s="451"/>
      <c r="EI95" s="451"/>
      <c r="EJ95" s="451"/>
      <c r="EK95" s="451"/>
      <c r="EL95" s="451"/>
      <c r="EM95" s="451"/>
      <c r="EN95" s="451"/>
      <c r="EO95" s="451"/>
      <c r="EP95" s="451"/>
      <c r="EQ95" s="451"/>
      <c r="ER95" s="451"/>
      <c r="ES95" s="451"/>
      <c r="ET95" s="451"/>
      <c r="EU95" s="451"/>
      <c r="EV95" s="451"/>
      <c r="EW95" s="451"/>
      <c r="EX95" s="451"/>
      <c r="EY95" s="451"/>
      <c r="EZ95" s="451"/>
      <c r="FA95" s="451"/>
      <c r="FB95" s="451"/>
      <c r="FC95" s="451"/>
      <c r="FD95" s="451"/>
      <c r="FE95" s="451"/>
      <c r="FF95" s="451"/>
      <c r="FG95" s="451"/>
      <c r="FH95" s="451"/>
      <c r="FI95" s="451"/>
      <c r="FJ95" s="451"/>
      <c r="FK95" s="451"/>
      <c r="FL95" s="451"/>
      <c r="FM95" s="451"/>
      <c r="FN95" s="451"/>
      <c r="FO95" s="451"/>
      <c r="FP95" s="451"/>
      <c r="FQ95" s="451"/>
      <c r="FR95" s="451"/>
      <c r="FS95" s="451"/>
      <c r="FT95" s="451"/>
      <c r="FU95" s="451"/>
      <c r="FV95" s="451"/>
      <c r="FW95" s="451"/>
      <c r="FX95" s="451"/>
      <c r="FY95" s="451"/>
      <c r="FZ95" s="451"/>
      <c r="GA95" s="451"/>
      <c r="GB95" s="451"/>
      <c r="GC95" s="451"/>
      <c r="GD95" s="451"/>
      <c r="GE95" s="451"/>
      <c r="GF95" s="451"/>
      <c r="GG95" s="451"/>
      <c r="GH95" s="451"/>
      <c r="GI95" s="451"/>
      <c r="GJ95" s="451"/>
      <c r="GK95" s="451"/>
      <c r="GL95" s="451"/>
      <c r="GM95" s="451"/>
      <c r="GN95" s="451"/>
      <c r="GO95" s="451"/>
      <c r="GP95" s="451"/>
      <c r="GQ95" s="451"/>
      <c r="GR95" s="451"/>
      <c r="GS95" s="451"/>
      <c r="GT95" s="451"/>
      <c r="GU95" s="451"/>
      <c r="GV95" s="451"/>
      <c r="GW95" s="451"/>
      <c r="GX95" s="451"/>
      <c r="GY95" s="451"/>
      <c r="GZ95" s="451"/>
      <c r="HA95" s="451"/>
      <c r="HB95" s="451"/>
      <c r="HC95" s="451"/>
      <c r="HD95" s="451"/>
      <c r="HE95" s="451"/>
      <c r="HF95" s="451"/>
      <c r="HG95" s="451"/>
      <c r="HH95" s="451"/>
      <c r="HI95" s="451"/>
      <c r="HJ95" s="451"/>
      <c r="HK95" s="451"/>
      <c r="HL95" s="451"/>
      <c r="HM95" s="451"/>
      <c r="HN95" s="451"/>
      <c r="HO95" s="451"/>
      <c r="HP95" s="451"/>
      <c r="HQ95" s="451"/>
      <c r="HR95" s="451"/>
      <c r="HS95" s="451"/>
      <c r="HT95" s="451"/>
      <c r="HU95" s="451"/>
      <c r="HV95" s="451"/>
      <c r="HW95" s="451"/>
      <c r="HX95" s="451"/>
      <c r="HY95" s="451"/>
      <c r="HZ95" s="451"/>
      <c r="IA95" s="451"/>
      <c r="IB95" s="451"/>
      <c r="IC95" s="451"/>
      <c r="ID95" s="451"/>
      <c r="IE95" s="451"/>
      <c r="IF95" s="451"/>
      <c r="IG95" s="451"/>
      <c r="IH95" s="451"/>
      <c r="II95" s="451"/>
      <c r="IJ95" s="451"/>
      <c r="IK95" s="451"/>
      <c r="IL95" s="451"/>
      <c r="IM95" s="451"/>
      <c r="IN95" s="451"/>
      <c r="IO95" s="451"/>
      <c r="IP95" s="451"/>
      <c r="IQ95" s="451"/>
      <c r="IR95" s="451"/>
    </row>
    <row r="96" spans="1:252" s="445" customFormat="1" x14ac:dyDescent="0.2">
      <c r="A96" s="446"/>
      <c r="B96" s="447"/>
      <c r="C96" s="448"/>
      <c r="D96" s="449"/>
      <c r="E96" s="449"/>
      <c r="F96" s="450"/>
      <c r="G96" s="450"/>
      <c r="H96" s="450"/>
      <c r="I96" s="450"/>
      <c r="J96" s="450"/>
      <c r="K96" s="450"/>
      <c r="L96" s="450"/>
      <c r="M96" s="451"/>
      <c r="N96" s="451"/>
      <c r="O96" s="451"/>
      <c r="P96" s="451"/>
      <c r="Q96" s="451"/>
      <c r="R96" s="451"/>
      <c r="S96" s="451"/>
      <c r="T96" s="451"/>
      <c r="U96" s="451"/>
      <c r="V96" s="451"/>
      <c r="W96" s="451"/>
      <c r="X96" s="451"/>
      <c r="Y96" s="451"/>
      <c r="Z96" s="451"/>
      <c r="AA96" s="451"/>
      <c r="AB96" s="451"/>
      <c r="AC96" s="451"/>
      <c r="AD96" s="451"/>
      <c r="AE96" s="451"/>
      <c r="AF96" s="451"/>
      <c r="AG96" s="451"/>
      <c r="AH96" s="451"/>
      <c r="AI96" s="451"/>
      <c r="AJ96" s="451"/>
      <c r="AK96" s="451"/>
      <c r="AL96" s="451"/>
      <c r="AM96" s="451"/>
      <c r="AN96" s="451"/>
      <c r="AO96" s="451"/>
      <c r="AP96" s="451"/>
      <c r="AQ96" s="451"/>
      <c r="AR96" s="451"/>
      <c r="AS96" s="451"/>
      <c r="AT96" s="451"/>
      <c r="AU96" s="451"/>
      <c r="AV96" s="451"/>
      <c r="AW96" s="451"/>
      <c r="AX96" s="451"/>
      <c r="AY96" s="451"/>
      <c r="AZ96" s="451"/>
      <c r="BA96" s="451"/>
      <c r="BB96" s="451"/>
      <c r="BC96" s="451"/>
      <c r="BD96" s="451"/>
      <c r="BE96" s="451"/>
      <c r="BF96" s="451"/>
      <c r="BG96" s="451"/>
      <c r="BH96" s="451"/>
      <c r="BI96" s="451"/>
      <c r="BJ96" s="451"/>
      <c r="BK96" s="451"/>
      <c r="BL96" s="451"/>
      <c r="BM96" s="451"/>
      <c r="BN96" s="451"/>
      <c r="BO96" s="451"/>
      <c r="BP96" s="451"/>
      <c r="BQ96" s="451"/>
      <c r="BR96" s="451"/>
      <c r="BS96" s="451"/>
      <c r="BT96" s="451"/>
      <c r="BU96" s="451"/>
      <c r="BV96" s="451"/>
      <c r="BW96" s="451"/>
      <c r="BX96" s="451"/>
      <c r="BY96" s="451"/>
      <c r="BZ96" s="451"/>
      <c r="CA96" s="451"/>
      <c r="CB96" s="451"/>
      <c r="CC96" s="451"/>
      <c r="CD96" s="451"/>
      <c r="CE96" s="451"/>
      <c r="CF96" s="451"/>
      <c r="CG96" s="451"/>
      <c r="CH96" s="451"/>
      <c r="CI96" s="451"/>
      <c r="CJ96" s="451"/>
      <c r="CK96" s="451"/>
      <c r="CL96" s="451"/>
      <c r="CM96" s="451"/>
      <c r="CN96" s="451"/>
      <c r="CO96" s="451"/>
      <c r="CP96" s="451"/>
      <c r="CQ96" s="451"/>
      <c r="CR96" s="451"/>
      <c r="CS96" s="451"/>
      <c r="CT96" s="451"/>
      <c r="CU96" s="451"/>
      <c r="CV96" s="451"/>
      <c r="CW96" s="451"/>
      <c r="CX96" s="451"/>
      <c r="CY96" s="451"/>
      <c r="CZ96" s="451"/>
      <c r="DA96" s="451"/>
      <c r="DB96" s="451"/>
      <c r="DC96" s="451"/>
      <c r="DD96" s="451"/>
      <c r="DE96" s="451"/>
      <c r="DF96" s="451"/>
      <c r="DG96" s="451"/>
      <c r="DH96" s="451"/>
      <c r="DI96" s="451"/>
      <c r="DJ96" s="451"/>
      <c r="DK96" s="451"/>
      <c r="DL96" s="451"/>
      <c r="DM96" s="451"/>
      <c r="DN96" s="451"/>
      <c r="DO96" s="451"/>
      <c r="DP96" s="451"/>
      <c r="DQ96" s="451"/>
      <c r="DR96" s="451"/>
      <c r="DS96" s="451"/>
      <c r="DT96" s="451"/>
      <c r="DU96" s="451"/>
      <c r="DV96" s="451"/>
      <c r="DW96" s="451"/>
      <c r="DX96" s="451"/>
      <c r="DY96" s="451"/>
      <c r="DZ96" s="451"/>
      <c r="EA96" s="451"/>
      <c r="EB96" s="451"/>
      <c r="EC96" s="451"/>
      <c r="ED96" s="451"/>
      <c r="EE96" s="451"/>
      <c r="EF96" s="451"/>
      <c r="EG96" s="451"/>
      <c r="EH96" s="451"/>
      <c r="EI96" s="451"/>
      <c r="EJ96" s="451"/>
      <c r="EK96" s="451"/>
      <c r="EL96" s="451"/>
      <c r="EM96" s="451"/>
      <c r="EN96" s="451"/>
      <c r="EO96" s="451"/>
      <c r="EP96" s="451"/>
      <c r="EQ96" s="451"/>
      <c r="ER96" s="451"/>
      <c r="ES96" s="451"/>
      <c r="ET96" s="451"/>
      <c r="EU96" s="451"/>
      <c r="EV96" s="451"/>
      <c r="EW96" s="451"/>
      <c r="EX96" s="451"/>
      <c r="EY96" s="451"/>
      <c r="EZ96" s="451"/>
      <c r="FA96" s="451"/>
      <c r="FB96" s="451"/>
      <c r="FC96" s="451"/>
      <c r="FD96" s="451"/>
      <c r="FE96" s="451"/>
      <c r="FF96" s="451"/>
      <c r="FG96" s="451"/>
      <c r="FH96" s="451"/>
      <c r="FI96" s="451"/>
      <c r="FJ96" s="451"/>
      <c r="FK96" s="451"/>
      <c r="FL96" s="451"/>
      <c r="FM96" s="451"/>
      <c r="FN96" s="451"/>
      <c r="FO96" s="451"/>
      <c r="FP96" s="451"/>
      <c r="FQ96" s="451"/>
      <c r="FR96" s="451"/>
      <c r="FS96" s="451"/>
      <c r="FT96" s="451"/>
      <c r="FU96" s="451"/>
      <c r="FV96" s="451"/>
      <c r="FW96" s="451"/>
      <c r="FX96" s="451"/>
      <c r="FY96" s="451"/>
      <c r="FZ96" s="451"/>
      <c r="GA96" s="451"/>
      <c r="GB96" s="451"/>
      <c r="GC96" s="451"/>
      <c r="GD96" s="451"/>
      <c r="GE96" s="451"/>
      <c r="GF96" s="451"/>
      <c r="GG96" s="451"/>
      <c r="GH96" s="451"/>
      <c r="GI96" s="451"/>
      <c r="GJ96" s="451"/>
      <c r="GK96" s="451"/>
      <c r="GL96" s="451"/>
      <c r="GM96" s="451"/>
      <c r="GN96" s="451"/>
      <c r="GO96" s="451"/>
      <c r="GP96" s="451"/>
      <c r="GQ96" s="451"/>
      <c r="GR96" s="451"/>
      <c r="GS96" s="451"/>
      <c r="GT96" s="451"/>
      <c r="GU96" s="451"/>
      <c r="GV96" s="451"/>
      <c r="GW96" s="451"/>
      <c r="GX96" s="451"/>
      <c r="GY96" s="451"/>
      <c r="GZ96" s="451"/>
      <c r="HA96" s="451"/>
      <c r="HB96" s="451"/>
      <c r="HC96" s="451"/>
      <c r="HD96" s="451"/>
      <c r="HE96" s="451"/>
      <c r="HF96" s="451"/>
      <c r="HG96" s="451"/>
      <c r="HH96" s="451"/>
      <c r="HI96" s="451"/>
      <c r="HJ96" s="451"/>
      <c r="HK96" s="451"/>
      <c r="HL96" s="451"/>
      <c r="HM96" s="451"/>
      <c r="HN96" s="451"/>
      <c r="HO96" s="451"/>
      <c r="HP96" s="451"/>
      <c r="HQ96" s="451"/>
      <c r="HR96" s="451"/>
      <c r="HS96" s="451"/>
      <c r="HT96" s="451"/>
      <c r="HU96" s="451"/>
      <c r="HV96" s="451"/>
      <c r="HW96" s="451"/>
      <c r="HX96" s="451"/>
      <c r="HY96" s="451"/>
      <c r="HZ96" s="451"/>
      <c r="IA96" s="451"/>
      <c r="IB96" s="451"/>
      <c r="IC96" s="451"/>
      <c r="ID96" s="451"/>
      <c r="IE96" s="451"/>
      <c r="IF96" s="451"/>
      <c r="IG96" s="451"/>
      <c r="IH96" s="451"/>
      <c r="II96" s="451"/>
      <c r="IJ96" s="451"/>
      <c r="IK96" s="451"/>
      <c r="IL96" s="451"/>
      <c r="IM96" s="451"/>
      <c r="IN96" s="451"/>
      <c r="IO96" s="451"/>
      <c r="IP96" s="451"/>
      <c r="IQ96" s="451"/>
      <c r="IR96" s="451"/>
    </row>
    <row r="97" spans="1:252" s="445" customFormat="1" x14ac:dyDescent="0.2">
      <c r="A97" s="446"/>
      <c r="B97" s="1169" t="s">
        <v>1898</v>
      </c>
      <c r="C97" s="1169"/>
      <c r="D97" s="1169"/>
      <c r="E97" s="452"/>
      <c r="F97" s="450"/>
      <c r="G97" s="450"/>
      <c r="H97" s="450"/>
      <c r="I97" s="450"/>
      <c r="J97" s="450"/>
      <c r="K97" s="450"/>
      <c r="L97" s="450"/>
      <c r="M97" s="451"/>
      <c r="N97" s="451"/>
      <c r="O97" s="451"/>
      <c r="P97" s="451"/>
      <c r="Q97" s="451"/>
      <c r="R97" s="451"/>
      <c r="S97" s="451"/>
      <c r="T97" s="451"/>
      <c r="U97" s="451"/>
      <c r="V97" s="451"/>
      <c r="W97" s="451"/>
      <c r="X97" s="451"/>
      <c r="Y97" s="451"/>
      <c r="Z97" s="451"/>
      <c r="AA97" s="451"/>
      <c r="AB97" s="451"/>
      <c r="AC97" s="451"/>
      <c r="AD97" s="451"/>
      <c r="AE97" s="451"/>
      <c r="AF97" s="451"/>
      <c r="AG97" s="451"/>
      <c r="AH97" s="451"/>
      <c r="AI97" s="451"/>
      <c r="AJ97" s="451"/>
      <c r="AK97" s="451"/>
      <c r="AL97" s="451"/>
      <c r="AM97" s="451"/>
      <c r="AN97" s="451"/>
      <c r="AO97" s="451"/>
      <c r="AP97" s="451"/>
      <c r="AQ97" s="451"/>
      <c r="AR97" s="451"/>
      <c r="AS97" s="451"/>
      <c r="AT97" s="451"/>
      <c r="AU97" s="451"/>
      <c r="AV97" s="451"/>
      <c r="AW97" s="451"/>
      <c r="AX97" s="451"/>
      <c r="AY97" s="451"/>
      <c r="AZ97" s="451"/>
      <c r="BA97" s="451"/>
      <c r="BB97" s="451"/>
      <c r="BC97" s="451"/>
      <c r="BD97" s="451"/>
      <c r="BE97" s="451"/>
      <c r="BF97" s="451"/>
      <c r="BG97" s="451"/>
      <c r="BH97" s="451"/>
      <c r="BI97" s="451"/>
      <c r="BJ97" s="451"/>
      <c r="BK97" s="451"/>
      <c r="BL97" s="451"/>
      <c r="BM97" s="451"/>
      <c r="BN97" s="451"/>
      <c r="BO97" s="451"/>
      <c r="BP97" s="451"/>
      <c r="BQ97" s="451"/>
      <c r="BR97" s="451"/>
      <c r="BS97" s="451"/>
      <c r="BT97" s="451"/>
      <c r="BU97" s="451"/>
      <c r="BV97" s="451"/>
      <c r="BW97" s="451"/>
      <c r="BX97" s="451"/>
      <c r="BY97" s="451"/>
      <c r="BZ97" s="451"/>
      <c r="CA97" s="451"/>
      <c r="CB97" s="451"/>
      <c r="CC97" s="451"/>
      <c r="CD97" s="451"/>
      <c r="CE97" s="451"/>
      <c r="CF97" s="451"/>
      <c r="CG97" s="451"/>
      <c r="CH97" s="451"/>
      <c r="CI97" s="451"/>
      <c r="CJ97" s="451"/>
      <c r="CK97" s="451"/>
      <c r="CL97" s="451"/>
      <c r="CM97" s="451"/>
      <c r="CN97" s="451"/>
      <c r="CO97" s="451"/>
      <c r="CP97" s="451"/>
      <c r="CQ97" s="451"/>
      <c r="CR97" s="451"/>
      <c r="CS97" s="451"/>
      <c r="CT97" s="451"/>
      <c r="CU97" s="451"/>
      <c r="CV97" s="451"/>
      <c r="CW97" s="451"/>
      <c r="CX97" s="451"/>
      <c r="CY97" s="451"/>
      <c r="CZ97" s="451"/>
      <c r="DA97" s="451"/>
      <c r="DB97" s="451"/>
      <c r="DC97" s="451"/>
      <c r="DD97" s="451"/>
      <c r="DE97" s="451"/>
      <c r="DF97" s="451"/>
      <c r="DG97" s="451"/>
      <c r="DH97" s="451"/>
      <c r="DI97" s="451"/>
      <c r="DJ97" s="451"/>
      <c r="DK97" s="451"/>
      <c r="DL97" s="451"/>
      <c r="DM97" s="451"/>
      <c r="DN97" s="451"/>
      <c r="DO97" s="451"/>
      <c r="DP97" s="451"/>
      <c r="DQ97" s="451"/>
      <c r="DR97" s="451"/>
      <c r="DS97" s="451"/>
      <c r="DT97" s="451"/>
      <c r="DU97" s="451"/>
      <c r="DV97" s="451"/>
      <c r="DW97" s="451"/>
      <c r="DX97" s="451"/>
      <c r="DY97" s="451"/>
      <c r="DZ97" s="451"/>
      <c r="EA97" s="451"/>
      <c r="EB97" s="451"/>
      <c r="EC97" s="451"/>
      <c r="ED97" s="451"/>
      <c r="EE97" s="451"/>
      <c r="EF97" s="451"/>
      <c r="EG97" s="451"/>
      <c r="EH97" s="451"/>
      <c r="EI97" s="451"/>
      <c r="EJ97" s="451"/>
      <c r="EK97" s="451"/>
      <c r="EL97" s="451"/>
      <c r="EM97" s="451"/>
      <c r="EN97" s="451"/>
      <c r="EO97" s="451"/>
      <c r="EP97" s="451"/>
      <c r="EQ97" s="451"/>
      <c r="ER97" s="451"/>
      <c r="ES97" s="451"/>
      <c r="ET97" s="451"/>
      <c r="EU97" s="451"/>
      <c r="EV97" s="451"/>
      <c r="EW97" s="451"/>
      <c r="EX97" s="451"/>
      <c r="EY97" s="451"/>
      <c r="EZ97" s="451"/>
      <c r="FA97" s="451"/>
      <c r="FB97" s="451"/>
      <c r="FC97" s="451"/>
      <c r="FD97" s="451"/>
      <c r="FE97" s="451"/>
      <c r="FF97" s="451"/>
      <c r="FG97" s="451"/>
      <c r="FH97" s="451"/>
      <c r="FI97" s="451"/>
      <c r="FJ97" s="451"/>
      <c r="FK97" s="451"/>
      <c r="FL97" s="451"/>
      <c r="FM97" s="451"/>
      <c r="FN97" s="451"/>
      <c r="FO97" s="451"/>
      <c r="FP97" s="451"/>
      <c r="FQ97" s="451"/>
      <c r="FR97" s="451"/>
      <c r="FS97" s="451"/>
      <c r="FT97" s="451"/>
      <c r="FU97" s="451"/>
      <c r="FV97" s="451"/>
      <c r="FW97" s="451"/>
      <c r="FX97" s="451"/>
      <c r="FY97" s="451"/>
      <c r="FZ97" s="451"/>
      <c r="GA97" s="451"/>
      <c r="GB97" s="451"/>
      <c r="GC97" s="451"/>
      <c r="GD97" s="451"/>
      <c r="GE97" s="451"/>
      <c r="GF97" s="451"/>
      <c r="GG97" s="451"/>
      <c r="GH97" s="451"/>
      <c r="GI97" s="451"/>
      <c r="GJ97" s="451"/>
      <c r="GK97" s="451"/>
      <c r="GL97" s="451"/>
      <c r="GM97" s="451"/>
      <c r="GN97" s="451"/>
      <c r="GO97" s="451"/>
      <c r="GP97" s="451"/>
      <c r="GQ97" s="451"/>
      <c r="GR97" s="451"/>
      <c r="GS97" s="451"/>
      <c r="GT97" s="451"/>
      <c r="GU97" s="451"/>
      <c r="GV97" s="451"/>
      <c r="GW97" s="451"/>
      <c r="GX97" s="451"/>
      <c r="GY97" s="451"/>
      <c r="GZ97" s="451"/>
      <c r="HA97" s="451"/>
      <c r="HB97" s="451"/>
      <c r="HC97" s="451"/>
      <c r="HD97" s="451"/>
      <c r="HE97" s="451"/>
      <c r="HF97" s="451"/>
      <c r="HG97" s="451"/>
      <c r="HH97" s="451"/>
      <c r="HI97" s="451"/>
      <c r="HJ97" s="451"/>
      <c r="HK97" s="451"/>
      <c r="HL97" s="451"/>
      <c r="HM97" s="451"/>
      <c r="HN97" s="451"/>
      <c r="HO97" s="451"/>
      <c r="HP97" s="451"/>
      <c r="HQ97" s="451"/>
      <c r="HR97" s="451"/>
      <c r="HS97" s="451"/>
      <c r="HT97" s="451"/>
      <c r="HU97" s="451"/>
      <c r="HV97" s="451"/>
      <c r="HW97" s="451"/>
      <c r="HX97" s="451"/>
      <c r="HY97" s="451"/>
      <c r="HZ97" s="451"/>
      <c r="IA97" s="451"/>
      <c r="IB97" s="451"/>
      <c r="IC97" s="451"/>
      <c r="ID97" s="451"/>
      <c r="IE97" s="451"/>
      <c r="IF97" s="451"/>
      <c r="IG97" s="451"/>
      <c r="IH97" s="451"/>
      <c r="II97" s="451"/>
      <c r="IJ97" s="451"/>
      <c r="IK97" s="451"/>
      <c r="IL97" s="451"/>
      <c r="IM97" s="451"/>
      <c r="IN97" s="451"/>
      <c r="IO97" s="451"/>
      <c r="IP97" s="451"/>
      <c r="IQ97" s="451"/>
      <c r="IR97" s="451"/>
    </row>
    <row r="98" spans="1:252" s="454" customFormat="1" x14ac:dyDescent="0.2">
      <c r="A98" s="451"/>
      <c r="B98" s="1169" t="s">
        <v>1899</v>
      </c>
      <c r="C98" s="1169"/>
      <c r="D98" s="1169"/>
      <c r="E98" s="452"/>
      <c r="F98" s="453"/>
      <c r="G98" s="453"/>
      <c r="H98" s="453"/>
      <c r="I98" s="453"/>
      <c r="J98" s="453"/>
      <c r="K98" s="453"/>
      <c r="L98" s="453"/>
    </row>
    <row r="99" spans="1:252" s="454" customFormat="1" x14ac:dyDescent="0.2">
      <c r="A99" s="451"/>
      <c r="B99" s="1169" t="s">
        <v>711</v>
      </c>
      <c r="C99" s="1169"/>
      <c r="D99" s="1169"/>
      <c r="E99" s="452"/>
      <c r="F99" s="453"/>
      <c r="G99" s="453"/>
      <c r="H99" s="453"/>
      <c r="I99" s="453"/>
      <c r="J99" s="453"/>
      <c r="K99" s="453"/>
      <c r="L99" s="453"/>
    </row>
    <row r="100" spans="1:252" x14ac:dyDescent="0.2">
      <c r="H100" s="427"/>
      <c r="I100" s="427"/>
      <c r="J100" s="427"/>
      <c r="K100" s="427"/>
      <c r="L100" s="427"/>
    </row>
    <row r="101" spans="1:252" x14ac:dyDescent="0.2">
      <c r="H101" s="427"/>
      <c r="I101" s="427"/>
      <c r="J101" s="427"/>
      <c r="K101" s="427"/>
      <c r="L101" s="427"/>
    </row>
    <row r="102" spans="1:252" x14ac:dyDescent="0.2">
      <c r="H102" s="427"/>
      <c r="I102" s="427"/>
      <c r="J102" s="427"/>
      <c r="K102" s="427"/>
      <c r="L102" s="427"/>
    </row>
    <row r="103" spans="1:252" x14ac:dyDescent="0.2">
      <c r="H103" s="427"/>
      <c r="I103" s="427"/>
      <c r="J103" s="427"/>
      <c r="K103" s="427"/>
      <c r="L103" s="427"/>
    </row>
    <row r="104" spans="1:252" x14ac:dyDescent="0.2">
      <c r="H104" s="427"/>
      <c r="I104" s="427"/>
      <c r="J104" s="427"/>
      <c r="K104" s="427"/>
      <c r="L104" s="427"/>
    </row>
    <row r="105" spans="1:252" x14ac:dyDescent="0.2">
      <c r="H105" s="427"/>
      <c r="I105" s="427"/>
      <c r="J105" s="427"/>
      <c r="K105" s="427"/>
      <c r="L105" s="427"/>
    </row>
    <row r="106" spans="1:252" x14ac:dyDescent="0.2">
      <c r="H106" s="427"/>
      <c r="I106" s="427"/>
      <c r="J106" s="427"/>
      <c r="K106" s="427"/>
      <c r="L106" s="427"/>
    </row>
    <row r="107" spans="1:252" x14ac:dyDescent="0.2">
      <c r="H107" s="427"/>
      <c r="I107" s="427"/>
      <c r="J107" s="427"/>
      <c r="K107" s="427"/>
      <c r="L107" s="427"/>
    </row>
    <row r="108" spans="1:252" x14ac:dyDescent="0.2">
      <c r="H108" s="427"/>
      <c r="I108" s="427"/>
      <c r="J108" s="427"/>
      <c r="K108" s="427"/>
      <c r="L108" s="427"/>
    </row>
    <row r="109" spans="1:252" x14ac:dyDescent="0.2">
      <c r="M109" s="426"/>
    </row>
    <row r="110" spans="1:252" x14ac:dyDescent="0.2">
      <c r="M110" s="426"/>
    </row>
    <row r="111" spans="1:252" x14ac:dyDescent="0.2">
      <c r="M111" s="426"/>
    </row>
    <row r="112" spans="1:252" x14ac:dyDescent="0.2">
      <c r="M112" s="426"/>
    </row>
    <row r="113" spans="13:13" x14ac:dyDescent="0.2">
      <c r="M113" s="426"/>
    </row>
  </sheetData>
  <mergeCells count="7">
    <mergeCell ref="B93:D93"/>
    <mergeCell ref="B97:D97"/>
    <mergeCell ref="B98:D98"/>
    <mergeCell ref="B99:D99"/>
    <mergeCell ref="A1:E1"/>
    <mergeCell ref="A2:A3"/>
    <mergeCell ref="B2:B3"/>
  </mergeCells>
  <printOptions horizontalCentered="1"/>
  <pageMargins left="0.3" right="0.3" top="0.7" bottom="0.5" header="0.3" footer="0.3"/>
  <pageSetup paperSize="9" scale="92" fitToHeight="0" orientation="portrait" horizontalDpi="300" verticalDpi="300" r:id="rId1"/>
  <headerFooter>
    <oddHeader>&amp;C&amp;"Tahoma,Bold"&amp;10YOBE STATE GOVERNMENT OF NIGERIA
APPROVED REVISED APPROPRIATION BILL 2020</oddHeader>
    <oddFooter>&amp;LAS REVISED BY YBHA&amp;CPage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showGridLines="0" view="pageLayout" topLeftCell="A6" workbookViewId="0">
      <selection activeCell="A25" sqref="A25"/>
    </sheetView>
  </sheetViews>
  <sheetFormatPr defaultRowHeight="15" x14ac:dyDescent="0.25"/>
  <cols>
    <col min="1" max="1" width="24.140625" bestFit="1" customWidth="1"/>
    <col min="2" max="2" width="16.28515625" style="31" bestFit="1" customWidth="1"/>
    <col min="3" max="3" width="15.28515625" style="404" bestFit="1" customWidth="1"/>
  </cols>
  <sheetData>
    <row r="1" spans="1:8" x14ac:dyDescent="0.25">
      <c r="B1" s="336" t="s">
        <v>1397</v>
      </c>
    </row>
    <row r="3" spans="1:8" x14ac:dyDescent="0.25">
      <c r="A3" t="s">
        <v>1400</v>
      </c>
      <c r="B3" s="31">
        <v>32165000000</v>
      </c>
      <c r="C3" s="404">
        <f>B3/B5*100</f>
        <v>29.696041123629179</v>
      </c>
    </row>
    <row r="4" spans="1:8" x14ac:dyDescent="0.25">
      <c r="A4" t="s">
        <v>942</v>
      </c>
      <c r="B4" s="31">
        <f>Resource!D20</f>
        <v>76149101082</v>
      </c>
      <c r="C4" s="404">
        <f>B4/B5*100</f>
        <v>70.303958876370814</v>
      </c>
    </row>
    <row r="5" spans="1:8" x14ac:dyDescent="0.25">
      <c r="B5" s="337">
        <f>SUM(B2:B4)</f>
        <v>108314101082</v>
      </c>
    </row>
    <row r="7" spans="1:8" x14ac:dyDescent="0.25">
      <c r="B7" s="336" t="s">
        <v>1398</v>
      </c>
    </row>
    <row r="8" spans="1:8" x14ac:dyDescent="0.25">
      <c r="A8" t="s">
        <v>815</v>
      </c>
      <c r="B8" s="31">
        <v>29386790819.84</v>
      </c>
      <c r="C8" s="404">
        <f>B8/$B$11*100</f>
        <v>27.131084989187489</v>
      </c>
      <c r="D8" s="407">
        <f>B8/1000000000</f>
        <v>29.386790819840002</v>
      </c>
      <c r="G8">
        <v>28408510262.080002</v>
      </c>
      <c r="H8">
        <v>50518800000.110001</v>
      </c>
    </row>
    <row r="9" spans="1:8" x14ac:dyDescent="0.25">
      <c r="A9" t="s">
        <v>816</v>
      </c>
      <c r="B9" s="31">
        <v>28408510262.080002</v>
      </c>
      <c r="C9" s="404">
        <f>B9/$B$11*100</f>
        <v>26.227896440339986</v>
      </c>
      <c r="D9" s="407">
        <f t="shared" ref="D9:D10" si="0">B9/1000000000</f>
        <v>28.40851026208</v>
      </c>
    </row>
    <row r="10" spans="1:8" x14ac:dyDescent="0.25">
      <c r="A10" t="s">
        <v>817</v>
      </c>
      <c r="B10" s="31">
        <v>50518800000.110001</v>
      </c>
      <c r="C10" s="404">
        <f>B10/$B$11*100</f>
        <v>46.641018570472532</v>
      </c>
      <c r="D10" s="407">
        <f t="shared" si="0"/>
        <v>50.518800000109998</v>
      </c>
    </row>
    <row r="11" spans="1:8" x14ac:dyDescent="0.25">
      <c r="B11" s="31">
        <f>SUM(B8:B10)</f>
        <v>108314101082.03</v>
      </c>
    </row>
    <row r="14" spans="1:8" x14ac:dyDescent="0.25">
      <c r="A14" s="410" t="str">
        <f>A8</f>
        <v>Personnel Cost</v>
      </c>
      <c r="B14" s="409">
        <f>D8</f>
        <v>29.386790819840002</v>
      </c>
    </row>
    <row r="15" spans="1:8" x14ac:dyDescent="0.25">
      <c r="A15" s="410" t="str">
        <f>A9</f>
        <v>Overhead Cost</v>
      </c>
      <c r="B15" s="409">
        <f>D9</f>
        <v>28.40851026208</v>
      </c>
    </row>
    <row r="16" spans="1:8" x14ac:dyDescent="0.25">
      <c r="A16" s="410" t="str">
        <f>A10</f>
        <v>Capital Expenditure</v>
      </c>
      <c r="B16" s="409">
        <f>D10</f>
        <v>50.518800000109998</v>
      </c>
    </row>
    <row r="18" spans="1:4" x14ac:dyDescent="0.25">
      <c r="A18" s="336" t="s">
        <v>1399</v>
      </c>
    </row>
    <row r="20" spans="1:4" x14ac:dyDescent="0.25">
      <c r="A20" s="27" t="s">
        <v>1052</v>
      </c>
      <c r="B20" s="405">
        <f t="shared" ref="B20:B29" si="1">C20/1000000000</f>
        <v>33.100632241</v>
      </c>
      <c r="C20" s="344">
        <v>33100632241</v>
      </c>
      <c r="D20" s="406">
        <f t="shared" ref="D20:D29" si="2">C20/108314101082*100</f>
        <v>30.559855005343135</v>
      </c>
    </row>
    <row r="21" spans="1:4" x14ac:dyDescent="0.25">
      <c r="A21" s="27" t="s">
        <v>1410</v>
      </c>
      <c r="B21" s="405">
        <f t="shared" si="1"/>
        <v>24.183614196000001</v>
      </c>
      <c r="C21" s="344">
        <v>24183614196</v>
      </c>
      <c r="D21" s="406">
        <f t="shared" si="2"/>
        <v>22.327299912401628</v>
      </c>
    </row>
    <row r="22" spans="1:4" x14ac:dyDescent="0.25">
      <c r="A22" s="27" t="s">
        <v>1047</v>
      </c>
      <c r="B22" s="405">
        <f t="shared" si="1"/>
        <v>21.8609901144</v>
      </c>
      <c r="C22" s="344">
        <v>21860990114.400002</v>
      </c>
      <c r="D22" s="406">
        <f t="shared" si="2"/>
        <v>20.182958540042701</v>
      </c>
    </row>
    <row r="23" spans="1:4" x14ac:dyDescent="0.25">
      <c r="A23" s="27" t="s">
        <v>1048</v>
      </c>
      <c r="B23" s="405">
        <f t="shared" si="1"/>
        <v>11.987617011079999</v>
      </c>
      <c r="C23" s="344">
        <v>11987617011.08</v>
      </c>
      <c r="D23" s="406">
        <f t="shared" si="2"/>
        <v>11.067457414436451</v>
      </c>
    </row>
    <row r="24" spans="1:4" x14ac:dyDescent="0.25">
      <c r="A24" s="27" t="s">
        <v>1409</v>
      </c>
      <c r="B24" s="405">
        <f t="shared" si="1"/>
        <v>4.6458259200000001</v>
      </c>
      <c r="C24" s="344">
        <v>4645825920</v>
      </c>
      <c r="D24" s="406">
        <f t="shared" si="2"/>
        <v>4.2892161533823217</v>
      </c>
    </row>
    <row r="25" spans="1:4" x14ac:dyDescent="0.25">
      <c r="A25" s="27" t="s">
        <v>1050</v>
      </c>
      <c r="B25" s="405">
        <f t="shared" si="1"/>
        <v>4.3026185400000001</v>
      </c>
      <c r="C25" s="344">
        <v>4302618540</v>
      </c>
      <c r="D25" s="406">
        <f t="shared" si="2"/>
        <v>3.9723530888583665</v>
      </c>
    </row>
    <row r="26" spans="1:4" x14ac:dyDescent="0.25">
      <c r="A26" s="27" t="s">
        <v>1411</v>
      </c>
      <c r="B26" s="405">
        <f t="shared" si="1"/>
        <v>3.0832069400000002</v>
      </c>
      <c r="C26" s="344">
        <v>3083206940</v>
      </c>
      <c r="D26" s="406">
        <f t="shared" si="2"/>
        <v>2.8465425177335266</v>
      </c>
    </row>
    <row r="27" spans="1:4" x14ac:dyDescent="0.25">
      <c r="A27" s="27" t="s">
        <v>1049</v>
      </c>
      <c r="B27" s="405">
        <f t="shared" si="1"/>
        <v>2.2722963799999998</v>
      </c>
      <c r="C27" s="344">
        <v>2272296380</v>
      </c>
      <c r="D27" s="406">
        <f t="shared" si="2"/>
        <v>2.0978767836329464</v>
      </c>
    </row>
    <row r="28" spans="1:4" x14ac:dyDescent="0.25">
      <c r="A28" s="27" t="s">
        <v>1413</v>
      </c>
      <c r="B28" s="405">
        <f t="shared" si="1"/>
        <v>1.59419182</v>
      </c>
      <c r="C28" s="344">
        <v>1594191820</v>
      </c>
      <c r="D28" s="406">
        <f t="shared" si="2"/>
        <v>1.471822970485722</v>
      </c>
    </row>
    <row r="29" spans="1:4" x14ac:dyDescent="0.25">
      <c r="A29" s="27" t="s">
        <v>1412</v>
      </c>
      <c r="B29" s="405">
        <f t="shared" si="1"/>
        <v>1.28310792</v>
      </c>
      <c r="C29" s="344">
        <v>1283107920</v>
      </c>
      <c r="D29" s="406">
        <f t="shared" si="2"/>
        <v>1.1846176141263578</v>
      </c>
    </row>
  </sheetData>
  <sortState ref="A20:D29">
    <sortCondition descending="1" ref="B20"/>
  </sortState>
  <printOptions horizontalCentered="1"/>
  <pageMargins left="0.95" right="0.45"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5"/>
  <sheetViews>
    <sheetView showGridLines="0" topLeftCell="A127" workbookViewId="0">
      <selection activeCell="A3" sqref="A3"/>
    </sheetView>
  </sheetViews>
  <sheetFormatPr defaultColWidth="9.140625" defaultRowHeight="12.75" x14ac:dyDescent="0.2"/>
  <cols>
    <col min="1" max="1" width="13.7109375" style="343" bestFit="1" customWidth="1"/>
    <col min="2" max="2" width="40" style="27" customWidth="1"/>
    <col min="3" max="6" width="18.5703125" style="344" hidden="1" customWidth="1"/>
    <col min="7" max="7" width="10.5703125" style="27" hidden="1" customWidth="1"/>
    <col min="8" max="8" width="7.5703125" style="349" bestFit="1" customWidth="1"/>
    <col min="9" max="16384" width="9.140625" style="27"/>
  </cols>
  <sheetData>
    <row r="1" spans="1:8" x14ac:dyDescent="0.2">
      <c r="A1" s="301" t="s">
        <v>1414</v>
      </c>
      <c r="B1" s="227"/>
      <c r="C1" s="232"/>
      <c r="D1" s="232"/>
      <c r="E1" s="232"/>
      <c r="F1" s="232"/>
      <c r="G1" s="227"/>
      <c r="H1" s="27"/>
    </row>
    <row r="2" spans="1:8" x14ac:dyDescent="0.2">
      <c r="A2" s="301"/>
      <c r="B2" s="227"/>
      <c r="C2" s="232"/>
      <c r="D2" s="232"/>
      <c r="E2" s="232"/>
      <c r="F2" s="232"/>
      <c r="G2" s="227"/>
      <c r="H2" s="351" t="s">
        <v>1418</v>
      </c>
    </row>
    <row r="3" spans="1:8" x14ac:dyDescent="0.2">
      <c r="A3" s="301"/>
      <c r="B3" s="227" t="s">
        <v>1415</v>
      </c>
      <c r="C3" s="232"/>
      <c r="D3" s="232"/>
      <c r="E3" s="232"/>
      <c r="F3" s="232"/>
      <c r="G3" s="227"/>
      <c r="H3" s="350">
        <v>1</v>
      </c>
    </row>
    <row r="4" spans="1:8" x14ac:dyDescent="0.2">
      <c r="A4" s="301"/>
      <c r="B4" s="227" t="s">
        <v>1416</v>
      </c>
      <c r="C4" s="232"/>
      <c r="D4" s="232"/>
      <c r="E4" s="232"/>
      <c r="F4" s="232"/>
      <c r="G4" s="227"/>
      <c r="H4" s="350" t="s">
        <v>1419</v>
      </c>
    </row>
    <row r="5" spans="1:8" x14ac:dyDescent="0.2">
      <c r="A5" s="301"/>
      <c r="B5" s="227" t="s">
        <v>1417</v>
      </c>
      <c r="C5" s="232"/>
      <c r="D5" s="232"/>
      <c r="E5" s="232"/>
      <c r="F5" s="232"/>
      <c r="G5" s="227"/>
      <c r="H5" s="350" t="s">
        <v>1420</v>
      </c>
    </row>
    <row r="6" spans="1:8" x14ac:dyDescent="0.2">
      <c r="A6" s="237" t="s">
        <v>367</v>
      </c>
      <c r="B6" s="227" t="s">
        <v>818</v>
      </c>
      <c r="C6" s="232">
        <v>267747600</v>
      </c>
      <c r="D6" s="232">
        <v>2250000000</v>
      </c>
      <c r="E6" s="232">
        <v>0</v>
      </c>
      <c r="F6" s="232">
        <f>C6+D6+E6</f>
        <v>2517747600</v>
      </c>
      <c r="G6" s="227" t="s">
        <v>1052</v>
      </c>
      <c r="H6" s="350" t="s">
        <v>1421</v>
      </c>
    </row>
    <row r="7" spans="1:8" x14ac:dyDescent="0.2">
      <c r="A7" s="237" t="s">
        <v>374</v>
      </c>
      <c r="B7" s="227" t="s">
        <v>881</v>
      </c>
      <c r="C7" s="232">
        <v>0</v>
      </c>
      <c r="D7" s="232">
        <v>400000000</v>
      </c>
      <c r="E7" s="232">
        <v>0</v>
      </c>
      <c r="F7" s="232">
        <f t="shared" ref="F7:F39" si="0">C7+D7+E7</f>
        <v>400000000</v>
      </c>
      <c r="G7" s="227" t="s">
        <v>1052</v>
      </c>
      <c r="H7" s="350" t="s">
        <v>1422</v>
      </c>
    </row>
    <row r="8" spans="1:8" x14ac:dyDescent="0.2">
      <c r="A8" s="238" t="s">
        <v>403</v>
      </c>
      <c r="B8" s="227" t="s">
        <v>882</v>
      </c>
      <c r="C8" s="232">
        <v>0</v>
      </c>
      <c r="D8" s="232">
        <v>3000000</v>
      </c>
      <c r="E8" s="232">
        <v>0</v>
      </c>
      <c r="F8" s="232">
        <f t="shared" si="0"/>
        <v>3000000</v>
      </c>
      <c r="G8" s="227" t="s">
        <v>1052</v>
      </c>
      <c r="H8" s="350" t="s">
        <v>1422</v>
      </c>
    </row>
    <row r="9" spans="1:8" x14ac:dyDescent="0.2">
      <c r="A9" s="238" t="s">
        <v>404</v>
      </c>
      <c r="B9" s="227" t="s">
        <v>883</v>
      </c>
      <c r="C9" s="232">
        <v>0</v>
      </c>
      <c r="D9" s="232">
        <v>0</v>
      </c>
      <c r="E9" s="232">
        <v>0</v>
      </c>
      <c r="F9" s="232">
        <f t="shared" si="0"/>
        <v>0</v>
      </c>
      <c r="G9" s="227" t="s">
        <v>1052</v>
      </c>
      <c r="H9" s="350" t="s">
        <v>1422</v>
      </c>
    </row>
    <row r="10" spans="1:8" x14ac:dyDescent="0.2">
      <c r="A10" s="238" t="s">
        <v>405</v>
      </c>
      <c r="B10" s="227" t="s">
        <v>884</v>
      </c>
      <c r="C10" s="232">
        <v>0</v>
      </c>
      <c r="D10" s="232">
        <v>3000000</v>
      </c>
      <c r="E10" s="232">
        <v>0</v>
      </c>
      <c r="F10" s="232">
        <f t="shared" si="0"/>
        <v>3000000</v>
      </c>
      <c r="G10" s="227" t="s">
        <v>1052</v>
      </c>
      <c r="H10" s="350" t="s">
        <v>1423</v>
      </c>
    </row>
    <row r="11" spans="1:8" x14ac:dyDescent="0.2">
      <c r="A11" s="238" t="s">
        <v>406</v>
      </c>
      <c r="B11" s="227" t="s">
        <v>885</v>
      </c>
      <c r="C11" s="232">
        <v>0</v>
      </c>
      <c r="D11" s="232">
        <v>3000000</v>
      </c>
      <c r="E11" s="232">
        <v>0</v>
      </c>
      <c r="F11" s="232">
        <f t="shared" si="0"/>
        <v>3000000</v>
      </c>
      <c r="G11" s="227" t="s">
        <v>1052</v>
      </c>
      <c r="H11" s="350" t="s">
        <v>1423</v>
      </c>
    </row>
    <row r="12" spans="1:8" x14ac:dyDescent="0.2">
      <c r="A12" s="238" t="s">
        <v>407</v>
      </c>
      <c r="B12" s="227" t="s">
        <v>886</v>
      </c>
      <c r="C12" s="232">
        <v>0</v>
      </c>
      <c r="D12" s="232">
        <v>3000000</v>
      </c>
      <c r="E12" s="232">
        <v>0</v>
      </c>
      <c r="F12" s="232">
        <f t="shared" si="0"/>
        <v>3000000</v>
      </c>
      <c r="G12" s="227" t="s">
        <v>1052</v>
      </c>
      <c r="H12" s="350" t="s">
        <v>1423</v>
      </c>
    </row>
    <row r="13" spans="1:8" x14ac:dyDescent="0.2">
      <c r="A13" s="238" t="s">
        <v>408</v>
      </c>
      <c r="B13" s="227" t="s">
        <v>887</v>
      </c>
      <c r="C13" s="232">
        <v>0</v>
      </c>
      <c r="D13" s="232">
        <v>3000000</v>
      </c>
      <c r="E13" s="232">
        <v>0</v>
      </c>
      <c r="F13" s="232">
        <f t="shared" si="0"/>
        <v>3000000</v>
      </c>
      <c r="G13" s="227" t="s">
        <v>1052</v>
      </c>
      <c r="H13" s="350" t="s">
        <v>1424</v>
      </c>
    </row>
    <row r="14" spans="1:8" x14ac:dyDescent="0.2">
      <c r="A14" s="238" t="s">
        <v>409</v>
      </c>
      <c r="B14" s="227" t="s">
        <v>888</v>
      </c>
      <c r="C14" s="232">
        <v>0</v>
      </c>
      <c r="D14" s="232">
        <v>3000000</v>
      </c>
      <c r="E14" s="232">
        <v>0</v>
      </c>
      <c r="F14" s="232">
        <f t="shared" si="0"/>
        <v>3000000</v>
      </c>
      <c r="G14" s="227" t="s">
        <v>1052</v>
      </c>
      <c r="H14" s="350" t="s">
        <v>1424</v>
      </c>
    </row>
    <row r="15" spans="1:8" x14ac:dyDescent="0.2">
      <c r="A15" s="238" t="s">
        <v>410</v>
      </c>
      <c r="B15" s="227" t="s">
        <v>889</v>
      </c>
      <c r="C15" s="232">
        <v>0</v>
      </c>
      <c r="D15" s="232">
        <v>3000000</v>
      </c>
      <c r="E15" s="232">
        <v>0</v>
      </c>
      <c r="F15" s="232">
        <f t="shared" si="0"/>
        <v>3000000</v>
      </c>
      <c r="G15" s="227" t="s">
        <v>1052</v>
      </c>
      <c r="H15" s="350" t="s">
        <v>1424</v>
      </c>
    </row>
    <row r="16" spans="1:8" x14ac:dyDescent="0.2">
      <c r="A16" s="238" t="s">
        <v>411</v>
      </c>
      <c r="B16" s="227" t="s">
        <v>890</v>
      </c>
      <c r="C16" s="232">
        <v>0</v>
      </c>
      <c r="D16" s="232">
        <v>3000000</v>
      </c>
      <c r="E16" s="232">
        <v>0</v>
      </c>
      <c r="F16" s="232">
        <f t="shared" si="0"/>
        <v>3000000</v>
      </c>
      <c r="G16" s="227" t="s">
        <v>1052</v>
      </c>
      <c r="H16" s="350" t="s">
        <v>1425</v>
      </c>
    </row>
    <row r="17" spans="1:8" x14ac:dyDescent="0.2">
      <c r="A17" s="238" t="s">
        <v>412</v>
      </c>
      <c r="B17" s="227" t="s">
        <v>891</v>
      </c>
      <c r="C17" s="232">
        <v>0</v>
      </c>
      <c r="D17" s="232">
        <v>3000000</v>
      </c>
      <c r="E17" s="232">
        <v>0</v>
      </c>
      <c r="F17" s="232">
        <f t="shared" si="0"/>
        <v>3000000</v>
      </c>
      <c r="G17" s="227" t="s">
        <v>1052</v>
      </c>
      <c r="H17" s="350" t="s">
        <v>1425</v>
      </c>
    </row>
    <row r="18" spans="1:8" x14ac:dyDescent="0.2">
      <c r="A18" s="238" t="s">
        <v>413</v>
      </c>
      <c r="B18" s="227" t="s">
        <v>892</v>
      </c>
      <c r="C18" s="232">
        <v>0</v>
      </c>
      <c r="D18" s="232">
        <v>3000000</v>
      </c>
      <c r="E18" s="232">
        <v>0</v>
      </c>
      <c r="F18" s="232">
        <f t="shared" si="0"/>
        <v>3000000</v>
      </c>
      <c r="G18" s="227" t="s">
        <v>1052</v>
      </c>
      <c r="H18" s="350" t="s">
        <v>1425</v>
      </c>
    </row>
    <row r="19" spans="1:8" x14ac:dyDescent="0.2">
      <c r="A19" s="238" t="s">
        <v>414</v>
      </c>
      <c r="B19" s="227" t="s">
        <v>893</v>
      </c>
      <c r="C19" s="232">
        <v>0</v>
      </c>
      <c r="D19" s="232">
        <v>3000000</v>
      </c>
      <c r="E19" s="232">
        <v>0</v>
      </c>
      <c r="F19" s="232">
        <f t="shared" si="0"/>
        <v>3000000</v>
      </c>
      <c r="G19" s="227" t="s">
        <v>1052</v>
      </c>
      <c r="H19" s="350" t="s">
        <v>1426</v>
      </c>
    </row>
    <row r="20" spans="1:8" x14ac:dyDescent="0.2">
      <c r="A20" s="238" t="s">
        <v>1328</v>
      </c>
      <c r="B20" s="311" t="s">
        <v>1350</v>
      </c>
      <c r="C20" s="232">
        <v>0</v>
      </c>
      <c r="D20" s="232">
        <v>3000000</v>
      </c>
      <c r="E20" s="232"/>
      <c r="F20" s="232">
        <f t="shared" si="0"/>
        <v>3000000</v>
      </c>
      <c r="G20" s="227" t="s">
        <v>1052</v>
      </c>
      <c r="H20" s="350" t="s">
        <v>1426</v>
      </c>
    </row>
    <row r="21" spans="1:8" x14ac:dyDescent="0.2">
      <c r="A21" s="238" t="s">
        <v>1329</v>
      </c>
      <c r="B21" s="311" t="s">
        <v>1351</v>
      </c>
      <c r="C21" s="232">
        <v>0</v>
      </c>
      <c r="D21" s="232">
        <v>3000000</v>
      </c>
      <c r="E21" s="232"/>
      <c r="F21" s="232">
        <f t="shared" si="0"/>
        <v>3000000</v>
      </c>
      <c r="G21" s="227" t="s">
        <v>1052</v>
      </c>
      <c r="H21" s="350" t="s">
        <v>1426</v>
      </c>
    </row>
    <row r="22" spans="1:8" x14ac:dyDescent="0.2">
      <c r="A22" s="238" t="s">
        <v>1330</v>
      </c>
      <c r="B22" s="311" t="s">
        <v>1352</v>
      </c>
      <c r="C22" s="232">
        <v>0</v>
      </c>
      <c r="D22" s="232">
        <v>3000000</v>
      </c>
      <c r="E22" s="232"/>
      <c r="F22" s="232">
        <f t="shared" si="0"/>
        <v>3000000</v>
      </c>
      <c r="G22" s="227" t="s">
        <v>1052</v>
      </c>
      <c r="H22" s="350" t="s">
        <v>1432</v>
      </c>
    </row>
    <row r="23" spans="1:8" x14ac:dyDescent="0.2">
      <c r="A23" s="238" t="s">
        <v>1331</v>
      </c>
      <c r="B23" s="311" t="s">
        <v>1353</v>
      </c>
      <c r="C23" s="232">
        <v>0</v>
      </c>
      <c r="D23" s="232">
        <v>3000000</v>
      </c>
      <c r="E23" s="232"/>
      <c r="F23" s="232">
        <f t="shared" si="0"/>
        <v>3000000</v>
      </c>
      <c r="G23" s="227" t="s">
        <v>1052</v>
      </c>
      <c r="H23" s="350" t="s">
        <v>1432</v>
      </c>
    </row>
    <row r="24" spans="1:8" x14ac:dyDescent="0.2">
      <c r="A24" s="238" t="s">
        <v>1332</v>
      </c>
      <c r="B24" s="311" t="s">
        <v>1354</v>
      </c>
      <c r="C24" s="232">
        <v>0</v>
      </c>
      <c r="D24" s="232">
        <v>3000000</v>
      </c>
      <c r="E24" s="232"/>
      <c r="F24" s="232">
        <f t="shared" si="0"/>
        <v>3000000</v>
      </c>
      <c r="G24" s="227" t="s">
        <v>1052</v>
      </c>
      <c r="H24" s="350" t="s">
        <v>1432</v>
      </c>
    </row>
    <row r="25" spans="1:8" x14ac:dyDescent="0.2">
      <c r="A25" s="238" t="s">
        <v>1333</v>
      </c>
      <c r="B25" s="311" t="s">
        <v>1355</v>
      </c>
      <c r="C25" s="232">
        <v>0</v>
      </c>
      <c r="D25" s="232">
        <v>3000000</v>
      </c>
      <c r="E25" s="232"/>
      <c r="F25" s="232">
        <f t="shared" si="0"/>
        <v>3000000</v>
      </c>
      <c r="G25" s="227" t="s">
        <v>1052</v>
      </c>
      <c r="H25" s="350" t="s">
        <v>1433</v>
      </c>
    </row>
    <row r="26" spans="1:8" x14ac:dyDescent="0.2">
      <c r="A26" s="238" t="s">
        <v>1334</v>
      </c>
      <c r="B26" s="311" t="s">
        <v>1356</v>
      </c>
      <c r="C26" s="232">
        <v>0</v>
      </c>
      <c r="D26" s="232">
        <v>3000000</v>
      </c>
      <c r="E26" s="232"/>
      <c r="F26" s="232">
        <f t="shared" si="0"/>
        <v>3000000</v>
      </c>
      <c r="G26" s="227" t="s">
        <v>1052</v>
      </c>
      <c r="H26" s="350" t="s">
        <v>1433</v>
      </c>
    </row>
    <row r="27" spans="1:8" x14ac:dyDescent="0.2">
      <c r="A27" s="238" t="s">
        <v>1335</v>
      </c>
      <c r="B27" s="311" t="s">
        <v>1357</v>
      </c>
      <c r="C27" s="232">
        <v>0</v>
      </c>
      <c r="D27" s="232">
        <v>3000000</v>
      </c>
      <c r="E27" s="232"/>
      <c r="F27" s="232">
        <f t="shared" si="0"/>
        <v>3000000</v>
      </c>
      <c r="G27" s="227" t="s">
        <v>1052</v>
      </c>
      <c r="H27" s="350" t="s">
        <v>1433</v>
      </c>
    </row>
    <row r="28" spans="1:8" x14ac:dyDescent="0.2">
      <c r="A28" s="238" t="s">
        <v>1336</v>
      </c>
      <c r="B28" s="311" t="s">
        <v>1358</v>
      </c>
      <c r="C28" s="232">
        <v>0</v>
      </c>
      <c r="D28" s="232">
        <v>3000000</v>
      </c>
      <c r="E28" s="232"/>
      <c r="F28" s="232">
        <f t="shared" si="0"/>
        <v>3000000</v>
      </c>
      <c r="G28" s="227" t="s">
        <v>1052</v>
      </c>
      <c r="H28" s="350" t="s">
        <v>1434</v>
      </c>
    </row>
    <row r="29" spans="1:8" x14ac:dyDescent="0.2">
      <c r="A29" s="338" t="s">
        <v>416</v>
      </c>
      <c r="B29" s="227" t="s">
        <v>921</v>
      </c>
      <c r="C29" s="232">
        <v>0</v>
      </c>
      <c r="D29" s="232">
        <v>62000000</v>
      </c>
      <c r="E29" s="232">
        <v>500000000</v>
      </c>
      <c r="F29" s="232">
        <f t="shared" si="0"/>
        <v>562000000</v>
      </c>
      <c r="G29" s="227" t="s">
        <v>1052</v>
      </c>
      <c r="H29" s="350" t="s">
        <v>1434</v>
      </c>
    </row>
    <row r="30" spans="1:8" x14ac:dyDescent="0.2">
      <c r="A30" s="237" t="s">
        <v>375</v>
      </c>
      <c r="B30" s="227" t="s">
        <v>819</v>
      </c>
      <c r="C30" s="232">
        <v>0</v>
      </c>
      <c r="D30" s="232">
        <v>260500000</v>
      </c>
      <c r="E30" s="232">
        <v>0</v>
      </c>
      <c r="F30" s="232">
        <f t="shared" si="0"/>
        <v>260500000</v>
      </c>
      <c r="G30" s="227" t="s">
        <v>1052</v>
      </c>
      <c r="H30" s="350" t="s">
        <v>1435</v>
      </c>
    </row>
    <row r="31" spans="1:8" x14ac:dyDescent="0.2">
      <c r="A31" s="338" t="s">
        <v>418</v>
      </c>
      <c r="B31" s="227" t="s">
        <v>894</v>
      </c>
      <c r="C31" s="232">
        <v>16688056.550000001</v>
      </c>
      <c r="D31" s="232">
        <v>42000000</v>
      </c>
      <c r="E31" s="232">
        <v>96000000</v>
      </c>
      <c r="F31" s="232">
        <f t="shared" si="0"/>
        <v>154688056.55000001</v>
      </c>
      <c r="G31" s="227" t="s">
        <v>1052</v>
      </c>
      <c r="H31" s="350" t="s">
        <v>1436</v>
      </c>
    </row>
    <row r="32" spans="1:8" x14ac:dyDescent="0.2">
      <c r="A32" s="237" t="s">
        <v>380</v>
      </c>
      <c r="B32" s="227" t="s">
        <v>931</v>
      </c>
      <c r="C32" s="232">
        <v>670555560</v>
      </c>
      <c r="D32" s="232">
        <v>1826000000</v>
      </c>
      <c r="E32" s="232">
        <v>2581000000</v>
      </c>
      <c r="F32" s="232">
        <f t="shared" si="0"/>
        <v>5077555560</v>
      </c>
      <c r="G32" s="227" t="s">
        <v>1052</v>
      </c>
      <c r="H32" s="350" t="s">
        <v>1437</v>
      </c>
    </row>
    <row r="33" spans="1:8" x14ac:dyDescent="0.2">
      <c r="A33" s="338" t="s">
        <v>700</v>
      </c>
      <c r="B33" s="227" t="s">
        <v>820</v>
      </c>
      <c r="C33" s="232">
        <v>0</v>
      </c>
      <c r="D33" s="232">
        <v>600000</v>
      </c>
      <c r="E33" s="232">
        <v>0</v>
      </c>
      <c r="F33" s="232">
        <f t="shared" si="0"/>
        <v>600000</v>
      </c>
      <c r="G33" s="227" t="s">
        <v>1052</v>
      </c>
      <c r="H33" s="350" t="s">
        <v>1438</v>
      </c>
    </row>
    <row r="34" spans="1:8" x14ac:dyDescent="0.2">
      <c r="A34" s="338" t="s">
        <v>701</v>
      </c>
      <c r="B34" s="227" t="s">
        <v>821</v>
      </c>
      <c r="C34" s="232">
        <v>0</v>
      </c>
      <c r="D34" s="232">
        <v>300000</v>
      </c>
      <c r="E34" s="232">
        <v>0</v>
      </c>
      <c r="F34" s="232">
        <f t="shared" si="0"/>
        <v>300000</v>
      </c>
      <c r="G34" s="227" t="s">
        <v>1052</v>
      </c>
      <c r="H34" s="350" t="s">
        <v>1438</v>
      </c>
    </row>
    <row r="35" spans="1:8" x14ac:dyDescent="0.2">
      <c r="A35" s="338" t="s">
        <v>702</v>
      </c>
      <c r="B35" s="227" t="s">
        <v>822</v>
      </c>
      <c r="C35" s="232">
        <v>0</v>
      </c>
      <c r="D35" s="232">
        <v>120000</v>
      </c>
      <c r="E35" s="232">
        <v>0</v>
      </c>
      <c r="F35" s="232">
        <f t="shared" si="0"/>
        <v>120000</v>
      </c>
      <c r="G35" s="227" t="s">
        <v>1052</v>
      </c>
      <c r="H35" s="350" t="s">
        <v>1438</v>
      </c>
    </row>
    <row r="36" spans="1:8" x14ac:dyDescent="0.2">
      <c r="A36" s="338" t="s">
        <v>703</v>
      </c>
      <c r="B36" s="227" t="s">
        <v>823</v>
      </c>
      <c r="C36" s="232">
        <v>0</v>
      </c>
      <c r="D36" s="232">
        <v>300000</v>
      </c>
      <c r="E36" s="232">
        <v>0</v>
      </c>
      <c r="F36" s="232">
        <f t="shared" si="0"/>
        <v>300000</v>
      </c>
      <c r="G36" s="227" t="s">
        <v>1052</v>
      </c>
      <c r="H36" s="350" t="s">
        <v>1439</v>
      </c>
    </row>
    <row r="37" spans="1:8" x14ac:dyDescent="0.2">
      <c r="A37" s="338" t="s">
        <v>382</v>
      </c>
      <c r="B37" s="227" t="s">
        <v>824</v>
      </c>
      <c r="C37" s="232">
        <v>0</v>
      </c>
      <c r="D37" s="232">
        <v>4800000</v>
      </c>
      <c r="E37" s="232">
        <v>0</v>
      </c>
      <c r="F37" s="232">
        <f t="shared" si="0"/>
        <v>4800000</v>
      </c>
      <c r="G37" s="227" t="s">
        <v>1052</v>
      </c>
      <c r="H37" s="350" t="s">
        <v>1439</v>
      </c>
    </row>
    <row r="38" spans="1:8" x14ac:dyDescent="0.2">
      <c r="A38" s="338" t="s">
        <v>383</v>
      </c>
      <c r="B38" s="227" t="s">
        <v>825</v>
      </c>
      <c r="C38" s="232">
        <v>0</v>
      </c>
      <c r="D38" s="232">
        <v>6612000</v>
      </c>
      <c r="E38" s="232">
        <v>0</v>
      </c>
      <c r="F38" s="232">
        <f t="shared" si="0"/>
        <v>6612000</v>
      </c>
      <c r="G38" s="227" t="s">
        <v>1052</v>
      </c>
      <c r="H38" s="350" t="s">
        <v>1440</v>
      </c>
    </row>
    <row r="39" spans="1:8" x14ac:dyDescent="0.2">
      <c r="A39" s="338" t="s">
        <v>384</v>
      </c>
      <c r="B39" s="227" t="s">
        <v>826</v>
      </c>
      <c r="C39" s="232">
        <v>0</v>
      </c>
      <c r="D39" s="232">
        <v>21600000</v>
      </c>
      <c r="E39" s="232">
        <v>0</v>
      </c>
      <c r="F39" s="232">
        <f t="shared" si="0"/>
        <v>21600000</v>
      </c>
      <c r="G39" s="227" t="s">
        <v>1052</v>
      </c>
      <c r="H39" s="350" t="s">
        <v>1440</v>
      </c>
    </row>
    <row r="40" spans="1:8" x14ac:dyDescent="0.2">
      <c r="A40" s="338" t="s">
        <v>385</v>
      </c>
      <c r="B40" s="227" t="s">
        <v>827</v>
      </c>
      <c r="C40" s="232">
        <v>0</v>
      </c>
      <c r="D40" s="232">
        <v>2400000</v>
      </c>
      <c r="E40" s="232">
        <v>0</v>
      </c>
      <c r="F40" s="232">
        <f t="shared" ref="F40:F78" si="1">C40+D40+E40</f>
        <v>2400000</v>
      </c>
      <c r="G40" s="227" t="s">
        <v>1052</v>
      </c>
      <c r="H40" s="350" t="s">
        <v>1440</v>
      </c>
    </row>
    <row r="41" spans="1:8" x14ac:dyDescent="0.2">
      <c r="A41" s="338" t="s">
        <v>704</v>
      </c>
      <c r="B41" s="227" t="s">
        <v>203</v>
      </c>
      <c r="C41" s="232">
        <v>0</v>
      </c>
      <c r="D41" s="232">
        <v>43705000</v>
      </c>
      <c r="E41" s="232">
        <v>25000000</v>
      </c>
      <c r="F41" s="232">
        <f t="shared" si="1"/>
        <v>68705000</v>
      </c>
      <c r="G41" s="227" t="s">
        <v>1052</v>
      </c>
      <c r="H41" s="350" t="s">
        <v>1427</v>
      </c>
    </row>
    <row r="42" spans="1:8" x14ac:dyDescent="0.2">
      <c r="A42" s="338" t="s">
        <v>705</v>
      </c>
      <c r="B42" s="227" t="s">
        <v>828</v>
      </c>
      <c r="C42" s="232">
        <v>22832780</v>
      </c>
      <c r="D42" s="232">
        <v>900000</v>
      </c>
      <c r="E42" s="232">
        <v>5000000</v>
      </c>
      <c r="F42" s="232">
        <f t="shared" si="1"/>
        <v>28732780</v>
      </c>
      <c r="G42" s="227" t="s">
        <v>1052</v>
      </c>
      <c r="H42" s="350" t="s">
        <v>1441</v>
      </c>
    </row>
    <row r="43" spans="1:8" x14ac:dyDescent="0.2">
      <c r="A43" s="338" t="s">
        <v>346</v>
      </c>
      <c r="B43" s="227" t="s">
        <v>829</v>
      </c>
      <c r="C43" s="232">
        <v>42564840</v>
      </c>
      <c r="D43" s="232">
        <v>420000000</v>
      </c>
      <c r="E43" s="232">
        <v>83000000</v>
      </c>
      <c r="F43" s="232">
        <f t="shared" si="1"/>
        <v>545564840</v>
      </c>
      <c r="G43" s="227" t="s">
        <v>1052</v>
      </c>
      <c r="H43" s="350" t="s">
        <v>1442</v>
      </c>
    </row>
    <row r="44" spans="1:8" x14ac:dyDescent="0.2">
      <c r="A44" s="237" t="s">
        <v>709</v>
      </c>
      <c r="B44" s="227" t="s">
        <v>895</v>
      </c>
      <c r="C44" s="232">
        <v>488000000</v>
      </c>
      <c r="D44" s="232">
        <v>2057205248</v>
      </c>
      <c r="E44" s="232">
        <v>799500000</v>
      </c>
      <c r="F44" s="232">
        <f t="shared" si="1"/>
        <v>3344705248</v>
      </c>
      <c r="G44" s="227" t="s">
        <v>1052</v>
      </c>
      <c r="H44" s="350" t="s">
        <v>1443</v>
      </c>
    </row>
    <row r="45" spans="1:8" x14ac:dyDescent="0.2">
      <c r="A45" s="237" t="s">
        <v>322</v>
      </c>
      <c r="B45" s="227" t="s">
        <v>896</v>
      </c>
      <c r="C45" s="232">
        <v>14479820</v>
      </c>
      <c r="D45" s="232">
        <v>108000000</v>
      </c>
      <c r="E45" s="232">
        <v>0</v>
      </c>
      <c r="F45" s="232">
        <f t="shared" si="1"/>
        <v>122479820</v>
      </c>
      <c r="G45" s="227" t="s">
        <v>1052</v>
      </c>
      <c r="H45" s="350" t="s">
        <v>1444</v>
      </c>
    </row>
    <row r="46" spans="1:8" x14ac:dyDescent="0.2">
      <c r="A46" s="237" t="s">
        <v>315</v>
      </c>
      <c r="B46" s="227" t="s">
        <v>1402</v>
      </c>
      <c r="C46" s="232">
        <v>110176130</v>
      </c>
      <c r="D46" s="232">
        <v>47300000</v>
      </c>
      <c r="E46" s="232">
        <v>530000000</v>
      </c>
      <c r="F46" s="232">
        <f t="shared" si="1"/>
        <v>687476130</v>
      </c>
      <c r="G46" s="227" t="s">
        <v>1052</v>
      </c>
      <c r="H46" s="350" t="s">
        <v>1445</v>
      </c>
    </row>
    <row r="47" spans="1:8" x14ac:dyDescent="0.2">
      <c r="A47" s="237" t="s">
        <v>318</v>
      </c>
      <c r="B47" s="227" t="s">
        <v>922</v>
      </c>
      <c r="C47" s="232">
        <v>133342260</v>
      </c>
      <c r="D47" s="232">
        <v>21297000</v>
      </c>
      <c r="E47" s="232">
        <v>90000000</v>
      </c>
      <c r="F47" s="232">
        <f t="shared" si="1"/>
        <v>244639260</v>
      </c>
      <c r="G47" s="227" t="s">
        <v>1052</v>
      </c>
      <c r="H47" s="350" t="s">
        <v>1446</v>
      </c>
    </row>
    <row r="48" spans="1:8" x14ac:dyDescent="0.2">
      <c r="A48" s="237" t="s">
        <v>317</v>
      </c>
      <c r="B48" s="227" t="s">
        <v>923</v>
      </c>
      <c r="C48" s="232">
        <v>122907840</v>
      </c>
      <c r="D48" s="232">
        <v>30000000</v>
      </c>
      <c r="E48" s="232">
        <v>67000000</v>
      </c>
      <c r="F48" s="232">
        <f t="shared" si="1"/>
        <v>219907840</v>
      </c>
      <c r="G48" s="227" t="s">
        <v>1052</v>
      </c>
      <c r="H48" s="350" t="s">
        <v>1447</v>
      </c>
    </row>
    <row r="49" spans="1:8" x14ac:dyDescent="0.2">
      <c r="A49" s="338" t="s">
        <v>530</v>
      </c>
      <c r="B49" s="227" t="s">
        <v>830</v>
      </c>
      <c r="C49" s="232">
        <v>34772360</v>
      </c>
      <c r="D49" s="232">
        <v>8000000</v>
      </c>
      <c r="E49" s="232">
        <v>60000000</v>
      </c>
      <c r="F49" s="232">
        <f t="shared" si="1"/>
        <v>102772360</v>
      </c>
      <c r="G49" s="227" t="s">
        <v>1052</v>
      </c>
      <c r="H49" s="350" t="s">
        <v>1448</v>
      </c>
    </row>
    <row r="50" spans="1:8" x14ac:dyDescent="0.2">
      <c r="A50" s="237" t="s">
        <v>465</v>
      </c>
      <c r="B50" s="227" t="s">
        <v>831</v>
      </c>
      <c r="C50" s="232">
        <v>56843520</v>
      </c>
      <c r="D50" s="232">
        <v>7600000</v>
      </c>
      <c r="E50" s="232">
        <v>22000000</v>
      </c>
      <c r="F50" s="232">
        <f t="shared" si="1"/>
        <v>86443520</v>
      </c>
      <c r="G50" s="227" t="s">
        <v>1052</v>
      </c>
      <c r="H50" s="350" t="s">
        <v>1428</v>
      </c>
    </row>
    <row r="51" spans="1:8" x14ac:dyDescent="0.2">
      <c r="A51" s="237" t="s">
        <v>30</v>
      </c>
      <c r="B51" s="227" t="s">
        <v>832</v>
      </c>
      <c r="C51" s="232">
        <v>167712340</v>
      </c>
      <c r="D51" s="232">
        <v>16650000</v>
      </c>
      <c r="E51" s="232">
        <v>72000000</v>
      </c>
      <c r="F51" s="232">
        <f t="shared" si="1"/>
        <v>256362340</v>
      </c>
      <c r="G51" s="227" t="s">
        <v>1052</v>
      </c>
      <c r="H51" s="350" t="s">
        <v>1449</v>
      </c>
    </row>
    <row r="52" spans="1:8" x14ac:dyDescent="0.2">
      <c r="A52" s="237" t="s">
        <v>390</v>
      </c>
      <c r="B52" s="227" t="s">
        <v>924</v>
      </c>
      <c r="C52" s="232">
        <v>291576160</v>
      </c>
      <c r="D52" s="232">
        <v>744000000</v>
      </c>
      <c r="E52" s="232">
        <v>630000000</v>
      </c>
      <c r="F52" s="232">
        <f t="shared" si="1"/>
        <v>1665576160</v>
      </c>
      <c r="G52" s="227" t="s">
        <v>1052</v>
      </c>
      <c r="H52" s="350" t="s">
        <v>1450</v>
      </c>
    </row>
    <row r="53" spans="1:8" x14ac:dyDescent="0.2">
      <c r="A53" s="237" t="s">
        <v>541</v>
      </c>
      <c r="B53" s="227" t="s">
        <v>925</v>
      </c>
      <c r="C53" s="232">
        <v>63564760</v>
      </c>
      <c r="D53" s="232">
        <v>74000000</v>
      </c>
      <c r="E53" s="232">
        <v>31800000</v>
      </c>
      <c r="F53" s="232">
        <f t="shared" si="1"/>
        <v>169364760</v>
      </c>
      <c r="G53" s="227" t="s">
        <v>1052</v>
      </c>
      <c r="H53" s="350" t="s">
        <v>1451</v>
      </c>
    </row>
    <row r="54" spans="1:8" x14ac:dyDescent="0.2">
      <c r="A54" s="339" t="s">
        <v>348</v>
      </c>
      <c r="B54" s="227" t="s">
        <v>833</v>
      </c>
      <c r="C54" s="232">
        <v>85647220</v>
      </c>
      <c r="D54" s="232">
        <v>17388000</v>
      </c>
      <c r="E54" s="232">
        <v>30000000</v>
      </c>
      <c r="F54" s="232">
        <f t="shared" si="1"/>
        <v>133035220</v>
      </c>
      <c r="G54" s="227" t="s">
        <v>1052</v>
      </c>
      <c r="H54" s="350" t="s">
        <v>1452</v>
      </c>
    </row>
    <row r="55" spans="1:8" x14ac:dyDescent="0.2">
      <c r="A55" s="338" t="s">
        <v>424</v>
      </c>
      <c r="B55" s="227" t="s">
        <v>834</v>
      </c>
      <c r="C55" s="232">
        <v>65000000</v>
      </c>
      <c r="D55" s="232">
        <v>34382000</v>
      </c>
      <c r="E55" s="232">
        <v>20000000</v>
      </c>
      <c r="F55" s="232">
        <f t="shared" si="1"/>
        <v>119382000</v>
      </c>
      <c r="G55" s="227" t="s">
        <v>1052</v>
      </c>
      <c r="H55" s="350" t="s">
        <v>1453</v>
      </c>
    </row>
    <row r="56" spans="1:8" x14ac:dyDescent="0.2">
      <c r="A56" s="338" t="s">
        <v>425</v>
      </c>
      <c r="B56" s="227" t="s">
        <v>835</v>
      </c>
      <c r="C56" s="232">
        <v>47240780</v>
      </c>
      <c r="D56" s="232">
        <v>25400000</v>
      </c>
      <c r="E56" s="232">
        <v>26000000</v>
      </c>
      <c r="F56" s="232">
        <f t="shared" si="1"/>
        <v>98640780</v>
      </c>
      <c r="G56" s="227" t="s">
        <v>1052</v>
      </c>
      <c r="H56" s="350" t="s">
        <v>1454</v>
      </c>
    </row>
    <row r="57" spans="1:8" x14ac:dyDescent="0.2">
      <c r="A57" s="237" t="s">
        <v>432</v>
      </c>
      <c r="B57" s="227" t="s">
        <v>934</v>
      </c>
      <c r="C57" s="232">
        <v>11156490</v>
      </c>
      <c r="D57" s="232">
        <v>3000000</v>
      </c>
      <c r="E57" s="232">
        <v>100000000</v>
      </c>
      <c r="F57" s="232">
        <f t="shared" si="1"/>
        <v>114156490</v>
      </c>
      <c r="G57" s="227" t="s">
        <v>1052</v>
      </c>
      <c r="H57" s="350" t="s">
        <v>1455</v>
      </c>
    </row>
    <row r="58" spans="1:8" x14ac:dyDescent="0.2">
      <c r="A58" s="338" t="s">
        <v>1345</v>
      </c>
      <c r="B58" s="227" t="s">
        <v>1348</v>
      </c>
      <c r="C58" s="232">
        <v>11591438</v>
      </c>
      <c r="D58" s="232">
        <v>212000000</v>
      </c>
      <c r="E58" s="232">
        <v>0</v>
      </c>
      <c r="F58" s="232">
        <f t="shared" si="1"/>
        <v>223591438</v>
      </c>
      <c r="G58" s="227" t="s">
        <v>1052</v>
      </c>
      <c r="H58" s="350" t="s">
        <v>1456</v>
      </c>
    </row>
    <row r="59" spans="1:8" x14ac:dyDescent="0.2">
      <c r="A59" s="237" t="s">
        <v>328</v>
      </c>
      <c r="B59" s="227" t="s">
        <v>897</v>
      </c>
      <c r="C59" s="232">
        <v>117796850</v>
      </c>
      <c r="D59" s="232">
        <v>168000000</v>
      </c>
      <c r="E59" s="232">
        <v>330000000</v>
      </c>
      <c r="F59" s="232">
        <f t="shared" si="1"/>
        <v>615796850</v>
      </c>
      <c r="G59" s="227" t="s">
        <v>1052</v>
      </c>
      <c r="H59" s="350" t="s">
        <v>1457</v>
      </c>
    </row>
    <row r="60" spans="1:8" x14ac:dyDescent="0.2">
      <c r="A60" s="237" t="s">
        <v>435</v>
      </c>
      <c r="B60" s="227" t="s">
        <v>836</v>
      </c>
      <c r="C60" s="232">
        <v>61020000</v>
      </c>
      <c r="D60" s="232">
        <v>600000</v>
      </c>
      <c r="E60" s="232">
        <v>0</v>
      </c>
      <c r="F60" s="232">
        <f t="shared" si="1"/>
        <v>61620000</v>
      </c>
      <c r="G60" s="227" t="s">
        <v>1052</v>
      </c>
      <c r="H60" s="350" t="s">
        <v>1458</v>
      </c>
    </row>
    <row r="61" spans="1:8" x14ac:dyDescent="0.2">
      <c r="A61" s="237" t="s">
        <v>339</v>
      </c>
      <c r="B61" s="227" t="s">
        <v>898</v>
      </c>
      <c r="C61" s="232">
        <v>1328763200</v>
      </c>
      <c r="D61" s="232">
        <v>633000000</v>
      </c>
      <c r="E61" s="232">
        <v>1068000000</v>
      </c>
      <c r="F61" s="232">
        <f t="shared" si="1"/>
        <v>3029763200</v>
      </c>
      <c r="G61" s="227" t="s">
        <v>1050</v>
      </c>
      <c r="H61" s="350" t="s">
        <v>1429</v>
      </c>
    </row>
    <row r="62" spans="1:8" x14ac:dyDescent="0.2">
      <c r="A62" s="338" t="s">
        <v>387</v>
      </c>
      <c r="B62" s="227" t="s">
        <v>837</v>
      </c>
      <c r="C62" s="232">
        <v>0</v>
      </c>
      <c r="D62" s="232">
        <v>23600000</v>
      </c>
      <c r="E62" s="232">
        <v>47000000</v>
      </c>
      <c r="F62" s="232">
        <f t="shared" si="1"/>
        <v>70600000</v>
      </c>
      <c r="G62" s="227" t="s">
        <v>1050</v>
      </c>
      <c r="H62" s="350" t="s">
        <v>1459</v>
      </c>
    </row>
    <row r="63" spans="1:8" x14ac:dyDescent="0.2">
      <c r="A63" s="338" t="s">
        <v>438</v>
      </c>
      <c r="B63" s="227" t="s">
        <v>838</v>
      </c>
      <c r="C63" s="232">
        <v>0</v>
      </c>
      <c r="D63" s="232">
        <v>52250000</v>
      </c>
      <c r="E63" s="232">
        <v>65000000</v>
      </c>
      <c r="F63" s="232">
        <f t="shared" si="1"/>
        <v>117250000</v>
      </c>
      <c r="G63" s="227" t="s">
        <v>1050</v>
      </c>
      <c r="H63" s="350" t="s">
        <v>1460</v>
      </c>
    </row>
    <row r="64" spans="1:8" x14ac:dyDescent="0.2">
      <c r="A64" s="340" t="s">
        <v>345</v>
      </c>
      <c r="B64" s="273" t="s">
        <v>936</v>
      </c>
      <c r="C64" s="232">
        <v>0</v>
      </c>
      <c r="D64" s="232">
        <v>0</v>
      </c>
      <c r="E64" s="232">
        <v>590000000</v>
      </c>
      <c r="F64" s="232">
        <f t="shared" si="1"/>
        <v>590000000</v>
      </c>
      <c r="G64" s="227" t="s">
        <v>1050</v>
      </c>
      <c r="H64" s="350" t="s">
        <v>1461</v>
      </c>
    </row>
    <row r="65" spans="1:8" x14ac:dyDescent="0.2">
      <c r="A65" s="338" t="s">
        <v>236</v>
      </c>
      <c r="B65" s="227" t="s">
        <v>933</v>
      </c>
      <c r="C65" s="232">
        <v>298905340</v>
      </c>
      <c r="D65" s="232">
        <v>12000000</v>
      </c>
      <c r="E65" s="232">
        <v>162000000</v>
      </c>
      <c r="F65" s="232">
        <f t="shared" si="1"/>
        <v>472905340</v>
      </c>
      <c r="G65" s="227" t="s">
        <v>1050</v>
      </c>
      <c r="H65" s="350" t="s">
        <v>1462</v>
      </c>
    </row>
    <row r="66" spans="1:8" x14ac:dyDescent="0.2">
      <c r="A66" s="338" t="s">
        <v>565</v>
      </c>
      <c r="B66" s="227" t="s">
        <v>839</v>
      </c>
      <c r="C66" s="232">
        <v>0</v>
      </c>
      <c r="D66" s="232">
        <v>2100000</v>
      </c>
      <c r="E66" s="232">
        <v>20000000</v>
      </c>
      <c r="F66" s="232">
        <f t="shared" si="1"/>
        <v>22100000</v>
      </c>
      <c r="G66" s="227" t="s">
        <v>1050</v>
      </c>
      <c r="H66" s="350" t="s">
        <v>1463</v>
      </c>
    </row>
    <row r="67" spans="1:8" x14ac:dyDescent="0.2">
      <c r="A67" s="338" t="s">
        <v>566</v>
      </c>
      <c r="B67" s="227" t="s">
        <v>899</v>
      </c>
      <c r="C67" s="232">
        <v>636557250</v>
      </c>
      <c r="D67" s="232">
        <v>220000000</v>
      </c>
      <c r="E67" s="232">
        <v>90000000</v>
      </c>
      <c r="F67" s="232">
        <f t="shared" si="1"/>
        <v>946557250</v>
      </c>
      <c r="G67" s="227" t="s">
        <v>1052</v>
      </c>
      <c r="H67" s="350" t="s">
        <v>1464</v>
      </c>
    </row>
    <row r="68" spans="1:8" x14ac:dyDescent="0.2">
      <c r="A68" s="338" t="s">
        <v>798</v>
      </c>
      <c r="B68" s="227" t="s">
        <v>840</v>
      </c>
      <c r="C68" s="232">
        <v>0</v>
      </c>
      <c r="D68" s="232">
        <v>11298796228</v>
      </c>
      <c r="E68" s="232">
        <v>0</v>
      </c>
      <c r="F68" s="232">
        <f t="shared" si="1"/>
        <v>11298796228</v>
      </c>
      <c r="G68" s="227" t="s">
        <v>1052</v>
      </c>
      <c r="H68" s="350" t="s">
        <v>1465</v>
      </c>
    </row>
    <row r="69" spans="1:8" x14ac:dyDescent="0.2">
      <c r="A69" s="338" t="s">
        <v>797</v>
      </c>
      <c r="B69" s="227" t="s">
        <v>841</v>
      </c>
      <c r="C69" s="232">
        <v>0</v>
      </c>
      <c r="D69" s="232">
        <v>1549000000</v>
      </c>
      <c r="E69" s="232">
        <v>0</v>
      </c>
      <c r="F69" s="232">
        <f t="shared" si="1"/>
        <v>1549000000</v>
      </c>
      <c r="G69" s="227" t="s">
        <v>1052</v>
      </c>
      <c r="H69" s="350" t="s">
        <v>1466</v>
      </c>
    </row>
    <row r="70" spans="1:8" x14ac:dyDescent="0.2">
      <c r="A70" s="338" t="s">
        <v>802</v>
      </c>
      <c r="B70" s="227" t="s">
        <v>842</v>
      </c>
      <c r="C70" s="232">
        <v>0</v>
      </c>
      <c r="D70" s="232">
        <v>300000</v>
      </c>
      <c r="E70" s="232">
        <v>0</v>
      </c>
      <c r="F70" s="232">
        <f t="shared" si="1"/>
        <v>300000</v>
      </c>
      <c r="G70" s="227" t="s">
        <v>1052</v>
      </c>
      <c r="H70" s="350" t="s">
        <v>1466</v>
      </c>
    </row>
    <row r="71" spans="1:8" x14ac:dyDescent="0.2">
      <c r="A71" s="338" t="s">
        <v>800</v>
      </c>
      <c r="B71" s="227" t="s">
        <v>926</v>
      </c>
      <c r="C71" s="232">
        <v>0</v>
      </c>
      <c r="D71" s="232">
        <v>300000</v>
      </c>
      <c r="E71" s="232">
        <v>0</v>
      </c>
      <c r="F71" s="232">
        <f t="shared" si="1"/>
        <v>300000</v>
      </c>
      <c r="G71" s="227" t="s">
        <v>1052</v>
      </c>
      <c r="H71" s="350" t="s">
        <v>1467</v>
      </c>
    </row>
    <row r="72" spans="1:8" x14ac:dyDescent="0.2">
      <c r="A72" s="338" t="s">
        <v>799</v>
      </c>
      <c r="B72" s="227" t="s">
        <v>928</v>
      </c>
      <c r="C72" s="232">
        <v>0</v>
      </c>
      <c r="D72" s="232">
        <v>25820000</v>
      </c>
      <c r="E72" s="232">
        <v>0</v>
      </c>
      <c r="F72" s="232">
        <f t="shared" si="1"/>
        <v>25820000</v>
      </c>
      <c r="G72" s="227" t="s">
        <v>1052</v>
      </c>
      <c r="H72" s="350" t="s">
        <v>1467</v>
      </c>
    </row>
    <row r="73" spans="1:8" x14ac:dyDescent="0.2">
      <c r="A73" s="338" t="s">
        <v>801</v>
      </c>
      <c r="B73" s="227" t="s">
        <v>843</v>
      </c>
      <c r="C73" s="232">
        <v>0</v>
      </c>
      <c r="D73" s="232">
        <v>300000</v>
      </c>
      <c r="E73" s="232">
        <v>0</v>
      </c>
      <c r="F73" s="232">
        <f t="shared" si="1"/>
        <v>300000</v>
      </c>
      <c r="G73" s="227" t="s">
        <v>1052</v>
      </c>
      <c r="H73" s="350" t="s">
        <v>1467</v>
      </c>
    </row>
    <row r="74" spans="1:8" x14ac:dyDescent="0.2">
      <c r="A74" s="338" t="s">
        <v>573</v>
      </c>
      <c r="B74" s="227" t="s">
        <v>927</v>
      </c>
      <c r="C74" s="232">
        <v>102113580</v>
      </c>
      <c r="D74" s="232">
        <v>105000000</v>
      </c>
      <c r="E74" s="232">
        <v>83000000</v>
      </c>
      <c r="F74" s="232">
        <f t="shared" si="1"/>
        <v>290113580</v>
      </c>
      <c r="G74" s="227" t="s">
        <v>1052</v>
      </c>
      <c r="H74" s="350" t="s">
        <v>1468</v>
      </c>
    </row>
    <row r="75" spans="1:8" x14ac:dyDescent="0.2">
      <c r="A75" s="237" t="s">
        <v>49</v>
      </c>
      <c r="B75" s="227" t="s">
        <v>1403</v>
      </c>
      <c r="C75" s="232">
        <v>125875220</v>
      </c>
      <c r="D75" s="232">
        <v>43600000</v>
      </c>
      <c r="E75" s="232">
        <v>4232000000</v>
      </c>
      <c r="F75" s="232">
        <f t="shared" si="1"/>
        <v>4401475220</v>
      </c>
      <c r="G75" s="227" t="s">
        <v>1409</v>
      </c>
      <c r="H75" s="350" t="s">
        <v>1469</v>
      </c>
    </row>
    <row r="76" spans="1:8" x14ac:dyDescent="0.2">
      <c r="A76" s="338" t="s">
        <v>590</v>
      </c>
      <c r="B76" s="227" t="s">
        <v>937</v>
      </c>
      <c r="C76" s="232">
        <v>0</v>
      </c>
      <c r="D76" s="232">
        <v>0</v>
      </c>
      <c r="E76" s="232">
        <v>0</v>
      </c>
      <c r="F76" s="232">
        <f t="shared" si="1"/>
        <v>0</v>
      </c>
      <c r="G76" s="227" t="s">
        <v>1409</v>
      </c>
      <c r="H76" s="350" t="s">
        <v>1470</v>
      </c>
    </row>
    <row r="77" spans="1:8" x14ac:dyDescent="0.2">
      <c r="A77" s="237" t="s">
        <v>447</v>
      </c>
      <c r="B77" s="227" t="s">
        <v>844</v>
      </c>
      <c r="C77" s="232">
        <v>19003000</v>
      </c>
      <c r="D77" s="232">
        <v>6675000</v>
      </c>
      <c r="E77" s="232">
        <v>39000000</v>
      </c>
      <c r="F77" s="232">
        <f t="shared" si="1"/>
        <v>64678000</v>
      </c>
      <c r="G77" s="227" t="s">
        <v>1409</v>
      </c>
      <c r="H77" s="350" t="s">
        <v>1471</v>
      </c>
    </row>
    <row r="78" spans="1:8" x14ac:dyDescent="0.2">
      <c r="A78" s="237" t="s">
        <v>427</v>
      </c>
      <c r="B78" s="227" t="s">
        <v>845</v>
      </c>
      <c r="C78" s="232">
        <v>22422590</v>
      </c>
      <c r="D78" s="232">
        <v>0</v>
      </c>
      <c r="E78" s="232">
        <v>20000000</v>
      </c>
      <c r="F78" s="232">
        <f t="shared" si="1"/>
        <v>42422590</v>
      </c>
      <c r="G78" s="227" t="s">
        <v>1409</v>
      </c>
      <c r="H78" s="350" t="s">
        <v>1472</v>
      </c>
    </row>
    <row r="79" spans="1:8" x14ac:dyDescent="0.2">
      <c r="A79" s="237" t="s">
        <v>57</v>
      </c>
      <c r="B79" s="227" t="s">
        <v>846</v>
      </c>
      <c r="C79" s="232">
        <v>4121110</v>
      </c>
      <c r="D79" s="232">
        <v>0</v>
      </c>
      <c r="E79" s="232">
        <v>20000000</v>
      </c>
      <c r="F79" s="232">
        <f t="shared" ref="F79:F134" si="2">C79+D79+E79</f>
        <v>24121110</v>
      </c>
      <c r="G79" s="227" t="s">
        <v>1409</v>
      </c>
      <c r="H79" s="350" t="s">
        <v>1472</v>
      </c>
    </row>
    <row r="80" spans="1:8" x14ac:dyDescent="0.2">
      <c r="A80" s="312" t="s">
        <v>1376</v>
      </c>
      <c r="B80" s="310" t="s">
        <v>1377</v>
      </c>
      <c r="C80" s="232">
        <v>3129000</v>
      </c>
      <c r="D80" s="232">
        <v>10000000</v>
      </c>
      <c r="E80" s="232">
        <v>100000000</v>
      </c>
      <c r="F80" s="232">
        <f t="shared" si="2"/>
        <v>113129000</v>
      </c>
      <c r="G80" s="227" t="s">
        <v>1409</v>
      </c>
      <c r="H80" s="350" t="s">
        <v>1473</v>
      </c>
    </row>
    <row r="81" spans="1:8" x14ac:dyDescent="0.2">
      <c r="A81" s="258" t="s">
        <v>1338</v>
      </c>
      <c r="B81" s="227" t="s">
        <v>1404</v>
      </c>
      <c r="C81" s="232">
        <v>11591438</v>
      </c>
      <c r="D81" s="232">
        <v>19000000</v>
      </c>
      <c r="E81" s="232">
        <v>6694000000</v>
      </c>
      <c r="F81" s="232">
        <f t="shared" si="2"/>
        <v>6724591438</v>
      </c>
      <c r="G81" s="227" t="s">
        <v>1410</v>
      </c>
      <c r="H81" s="350" t="s">
        <v>1474</v>
      </c>
    </row>
    <row r="82" spans="1:8" x14ac:dyDescent="0.2">
      <c r="A82" s="338" t="s">
        <v>1375</v>
      </c>
      <c r="B82" s="227" t="s">
        <v>847</v>
      </c>
      <c r="C82" s="232">
        <v>195410900</v>
      </c>
      <c r="D82" s="232">
        <v>329150000</v>
      </c>
      <c r="E82" s="232">
        <v>555000000</v>
      </c>
      <c r="F82" s="232">
        <f t="shared" si="2"/>
        <v>1079560900</v>
      </c>
      <c r="G82" s="227" t="s">
        <v>1410</v>
      </c>
      <c r="H82" s="350" t="s">
        <v>1475</v>
      </c>
    </row>
    <row r="83" spans="1:8" x14ac:dyDescent="0.2">
      <c r="A83" s="237" t="s">
        <v>0</v>
      </c>
      <c r="B83" s="308" t="s">
        <v>1405</v>
      </c>
      <c r="C83" s="232">
        <v>397508010</v>
      </c>
      <c r="D83" s="232">
        <v>43173000</v>
      </c>
      <c r="E83" s="232">
        <v>7080000000</v>
      </c>
      <c r="F83" s="232">
        <f t="shared" si="2"/>
        <v>7520681010</v>
      </c>
      <c r="G83" s="227" t="s">
        <v>1410</v>
      </c>
      <c r="H83" s="350" t="s">
        <v>1476</v>
      </c>
    </row>
    <row r="84" spans="1:8" x14ac:dyDescent="0.2">
      <c r="A84" s="237" t="s">
        <v>395</v>
      </c>
      <c r="B84" s="227" t="s">
        <v>902</v>
      </c>
      <c r="C84" s="232">
        <v>110899600</v>
      </c>
      <c r="D84" s="232">
        <v>104400000</v>
      </c>
      <c r="E84" s="232">
        <v>145000000</v>
      </c>
      <c r="F84" s="232">
        <f t="shared" si="2"/>
        <v>360299600</v>
      </c>
      <c r="G84" s="227" t="s">
        <v>1052</v>
      </c>
      <c r="H84" s="350" t="s">
        <v>1477</v>
      </c>
    </row>
    <row r="85" spans="1:8" x14ac:dyDescent="0.2">
      <c r="A85" s="338" t="s">
        <v>398</v>
      </c>
      <c r="B85" s="227" t="s">
        <v>848</v>
      </c>
      <c r="C85" s="232">
        <v>0</v>
      </c>
      <c r="D85" s="232">
        <v>1500000</v>
      </c>
      <c r="E85" s="232">
        <v>0</v>
      </c>
      <c r="F85" s="232">
        <f t="shared" si="2"/>
        <v>1500000</v>
      </c>
      <c r="G85" s="227" t="s">
        <v>1052</v>
      </c>
      <c r="H85" s="350" t="s">
        <v>1479</v>
      </c>
    </row>
    <row r="86" spans="1:8" x14ac:dyDescent="0.2">
      <c r="A86" s="338" t="s">
        <v>399</v>
      </c>
      <c r="B86" s="227" t="s">
        <v>849</v>
      </c>
      <c r="C86" s="232">
        <v>0</v>
      </c>
      <c r="D86" s="232">
        <v>1800000</v>
      </c>
      <c r="E86" s="232">
        <v>0</v>
      </c>
      <c r="F86" s="232">
        <f t="shared" si="2"/>
        <v>1800000</v>
      </c>
      <c r="G86" s="227" t="s">
        <v>1052</v>
      </c>
      <c r="H86" s="350" t="s">
        <v>1478</v>
      </c>
    </row>
    <row r="87" spans="1:8" x14ac:dyDescent="0.2">
      <c r="A87" s="338" t="s">
        <v>400</v>
      </c>
      <c r="B87" s="227" t="s">
        <v>850</v>
      </c>
      <c r="C87" s="232">
        <v>0</v>
      </c>
      <c r="D87" s="232">
        <v>6000000</v>
      </c>
      <c r="E87" s="232">
        <v>0</v>
      </c>
      <c r="F87" s="232">
        <f t="shared" si="2"/>
        <v>6000000</v>
      </c>
      <c r="G87" s="227" t="s">
        <v>1052</v>
      </c>
      <c r="H87" s="350" t="s">
        <v>1478</v>
      </c>
    </row>
    <row r="88" spans="1:8" x14ac:dyDescent="0.2">
      <c r="A88" s="338" t="s">
        <v>402</v>
      </c>
      <c r="B88" s="227" t="s">
        <v>903</v>
      </c>
      <c r="C88" s="232">
        <v>0</v>
      </c>
      <c r="D88" s="232">
        <v>56000000</v>
      </c>
      <c r="E88" s="232">
        <v>25000000</v>
      </c>
      <c r="F88" s="232">
        <f t="shared" si="2"/>
        <v>81000000</v>
      </c>
      <c r="G88" s="227" t="s">
        <v>1052</v>
      </c>
      <c r="H88" s="350" t="s">
        <v>1480</v>
      </c>
    </row>
    <row r="89" spans="1:8" x14ac:dyDescent="0.2">
      <c r="A89" s="237" t="s">
        <v>224</v>
      </c>
      <c r="B89" s="227" t="s">
        <v>851</v>
      </c>
      <c r="C89" s="232">
        <v>46643190</v>
      </c>
      <c r="D89" s="232">
        <v>74040000</v>
      </c>
      <c r="E89" s="232">
        <v>71000000</v>
      </c>
      <c r="F89" s="232">
        <f t="shared" si="2"/>
        <v>191683190</v>
      </c>
      <c r="G89" s="227" t="s">
        <v>1052</v>
      </c>
      <c r="H89" s="350" t="s">
        <v>1481</v>
      </c>
    </row>
    <row r="90" spans="1:8" x14ac:dyDescent="0.2">
      <c r="A90" s="237" t="s">
        <v>58</v>
      </c>
      <c r="B90" s="227" t="s">
        <v>1406</v>
      </c>
      <c r="C90" s="232">
        <v>71314300</v>
      </c>
      <c r="D90" s="232">
        <v>28000000</v>
      </c>
      <c r="E90" s="232">
        <v>1087000000</v>
      </c>
      <c r="F90" s="232">
        <f t="shared" si="2"/>
        <v>1186314300</v>
      </c>
      <c r="G90" s="227" t="s">
        <v>1049</v>
      </c>
      <c r="H90" s="350" t="s">
        <v>1482</v>
      </c>
    </row>
    <row r="91" spans="1:8" x14ac:dyDescent="0.2">
      <c r="A91" s="237" t="s">
        <v>64</v>
      </c>
      <c r="B91" s="227" t="s">
        <v>852</v>
      </c>
      <c r="C91" s="232">
        <v>359386330</v>
      </c>
      <c r="D91" s="232">
        <v>147166000</v>
      </c>
      <c r="E91" s="232">
        <v>182000000</v>
      </c>
      <c r="F91" s="232">
        <f t="shared" si="2"/>
        <v>688552330</v>
      </c>
      <c r="G91" s="227" t="s">
        <v>1049</v>
      </c>
      <c r="H91" s="350" t="s">
        <v>1483</v>
      </c>
    </row>
    <row r="92" spans="1:8" x14ac:dyDescent="0.2">
      <c r="A92" s="237" t="s">
        <v>69</v>
      </c>
      <c r="B92" s="227" t="s">
        <v>935</v>
      </c>
      <c r="C92" s="232">
        <v>120429750</v>
      </c>
      <c r="D92" s="232">
        <v>21000000</v>
      </c>
      <c r="E92" s="232">
        <v>256000000</v>
      </c>
      <c r="F92" s="232">
        <f t="shared" si="2"/>
        <v>397429750</v>
      </c>
      <c r="G92" s="227" t="s">
        <v>1049</v>
      </c>
      <c r="H92" s="350" t="s">
        <v>1484</v>
      </c>
    </row>
    <row r="93" spans="1:8" x14ac:dyDescent="0.2">
      <c r="A93" s="237" t="s">
        <v>42</v>
      </c>
      <c r="B93" s="227" t="s">
        <v>1361</v>
      </c>
      <c r="C93" s="232">
        <v>11591438</v>
      </c>
      <c r="D93" s="232">
        <v>19000000</v>
      </c>
      <c r="E93" s="232">
        <v>103000000</v>
      </c>
      <c r="F93" s="232">
        <f t="shared" si="2"/>
        <v>133591438</v>
      </c>
      <c r="G93" s="227" t="s">
        <v>1410</v>
      </c>
      <c r="H93" s="350" t="s">
        <v>1485</v>
      </c>
    </row>
    <row r="94" spans="1:8" x14ac:dyDescent="0.2">
      <c r="A94" s="338" t="s">
        <v>599</v>
      </c>
      <c r="B94" s="227" t="s">
        <v>853</v>
      </c>
      <c r="C94" s="232">
        <v>43996550</v>
      </c>
      <c r="D94" s="232">
        <v>12100000</v>
      </c>
      <c r="E94" s="232">
        <v>8000000000</v>
      </c>
      <c r="F94" s="232">
        <f t="shared" si="2"/>
        <v>8056096550</v>
      </c>
      <c r="G94" s="227" t="s">
        <v>1410</v>
      </c>
      <c r="H94" s="350" t="s">
        <v>1486</v>
      </c>
    </row>
    <row r="95" spans="1:8" x14ac:dyDescent="0.2">
      <c r="A95" s="338" t="s">
        <v>1347</v>
      </c>
      <c r="B95" s="227" t="s">
        <v>1360</v>
      </c>
      <c r="C95" s="232">
        <v>374167860</v>
      </c>
      <c r="D95" s="232">
        <v>15925000</v>
      </c>
      <c r="E95" s="232">
        <v>279000000</v>
      </c>
      <c r="F95" s="232">
        <f t="shared" si="2"/>
        <v>669092860</v>
      </c>
      <c r="G95" s="227" t="s">
        <v>1410</v>
      </c>
      <c r="H95" s="350" t="s">
        <v>1430</v>
      </c>
    </row>
    <row r="96" spans="1:8" x14ac:dyDescent="0.2">
      <c r="A96" s="237" t="s">
        <v>258</v>
      </c>
      <c r="B96" s="227" t="s">
        <v>854</v>
      </c>
      <c r="C96" s="232">
        <v>142338190</v>
      </c>
      <c r="D96" s="232">
        <v>40600000</v>
      </c>
      <c r="E96" s="232">
        <v>147000000</v>
      </c>
      <c r="F96" s="232">
        <f t="shared" si="2"/>
        <v>329938190</v>
      </c>
      <c r="G96" s="227" t="s">
        <v>1411</v>
      </c>
      <c r="H96" s="350" t="s">
        <v>1487</v>
      </c>
    </row>
    <row r="97" spans="1:8" x14ac:dyDescent="0.2">
      <c r="A97" s="237" t="s">
        <v>264</v>
      </c>
      <c r="B97" s="227" t="s">
        <v>906</v>
      </c>
      <c r="C97" s="232">
        <v>225948000</v>
      </c>
      <c r="D97" s="232">
        <v>62488000</v>
      </c>
      <c r="E97" s="232">
        <v>60000000</v>
      </c>
      <c r="F97" s="232">
        <f t="shared" si="2"/>
        <v>348436000</v>
      </c>
      <c r="G97" s="227" t="s">
        <v>1411</v>
      </c>
      <c r="H97" s="350" t="s">
        <v>1488</v>
      </c>
    </row>
    <row r="98" spans="1:8" x14ac:dyDescent="0.2">
      <c r="A98" s="237" t="s">
        <v>262</v>
      </c>
      <c r="B98" s="227" t="s">
        <v>907</v>
      </c>
      <c r="C98" s="232">
        <v>25000000</v>
      </c>
      <c r="D98" s="232">
        <v>16700000</v>
      </c>
      <c r="E98" s="232">
        <v>10000000</v>
      </c>
      <c r="F98" s="232">
        <f t="shared" si="2"/>
        <v>51700000</v>
      </c>
      <c r="G98" s="227" t="s">
        <v>1411</v>
      </c>
      <c r="H98" s="350" t="s">
        <v>1489</v>
      </c>
    </row>
    <row r="99" spans="1:8" x14ac:dyDescent="0.2">
      <c r="A99" s="237" t="s">
        <v>471</v>
      </c>
      <c r="B99" s="227" t="s">
        <v>855</v>
      </c>
      <c r="C99" s="232">
        <v>0</v>
      </c>
      <c r="D99" s="232">
        <v>1200000</v>
      </c>
      <c r="E99" s="232">
        <v>0</v>
      </c>
      <c r="F99" s="232">
        <f t="shared" si="2"/>
        <v>1200000</v>
      </c>
      <c r="G99" s="227" t="s">
        <v>1411</v>
      </c>
      <c r="H99" s="350" t="s">
        <v>1490</v>
      </c>
    </row>
    <row r="100" spans="1:8" x14ac:dyDescent="0.2">
      <c r="A100" s="237" t="s">
        <v>472</v>
      </c>
      <c r="B100" s="227" t="s">
        <v>856</v>
      </c>
      <c r="C100" s="232">
        <v>0</v>
      </c>
      <c r="D100" s="232">
        <v>1800000</v>
      </c>
      <c r="E100" s="232">
        <v>0</v>
      </c>
      <c r="F100" s="232">
        <f t="shared" si="2"/>
        <v>1800000</v>
      </c>
      <c r="G100" s="227" t="s">
        <v>1411</v>
      </c>
      <c r="H100" s="350" t="s">
        <v>1490</v>
      </c>
    </row>
    <row r="101" spans="1:8" x14ac:dyDescent="0.2">
      <c r="A101" s="237" t="s">
        <v>473</v>
      </c>
      <c r="B101" s="227" t="s">
        <v>857</v>
      </c>
      <c r="C101" s="232">
        <v>0</v>
      </c>
      <c r="D101" s="232">
        <v>480000</v>
      </c>
      <c r="E101" s="232">
        <v>0</v>
      </c>
      <c r="F101" s="232">
        <f t="shared" si="2"/>
        <v>480000</v>
      </c>
      <c r="G101" s="227" t="s">
        <v>1411</v>
      </c>
      <c r="H101" s="350" t="s">
        <v>1490</v>
      </c>
    </row>
    <row r="102" spans="1:8" x14ac:dyDescent="0.2">
      <c r="A102" s="237" t="s">
        <v>272</v>
      </c>
      <c r="B102" s="227" t="s">
        <v>908</v>
      </c>
      <c r="C102" s="232">
        <v>510128330</v>
      </c>
      <c r="D102" s="232">
        <v>260804000</v>
      </c>
      <c r="E102" s="232">
        <v>450000000</v>
      </c>
      <c r="F102" s="232">
        <f t="shared" si="2"/>
        <v>1220932330</v>
      </c>
      <c r="G102" s="227" t="s">
        <v>1411</v>
      </c>
      <c r="H102" s="350" t="s">
        <v>1492</v>
      </c>
    </row>
    <row r="103" spans="1:8" x14ac:dyDescent="0.2">
      <c r="A103" s="338" t="s">
        <v>273</v>
      </c>
      <c r="B103" s="227" t="s">
        <v>909</v>
      </c>
      <c r="C103" s="232">
        <v>0</v>
      </c>
      <c r="D103" s="232">
        <v>79400000</v>
      </c>
      <c r="E103" s="232">
        <v>0</v>
      </c>
      <c r="F103" s="232">
        <f t="shared" si="2"/>
        <v>79400000</v>
      </c>
      <c r="G103" s="227" t="s">
        <v>1411</v>
      </c>
      <c r="H103" s="350" t="s">
        <v>1491</v>
      </c>
    </row>
    <row r="104" spans="1:8" x14ac:dyDescent="0.2">
      <c r="A104" s="237" t="s">
        <v>274</v>
      </c>
      <c r="B104" s="227" t="s">
        <v>858</v>
      </c>
      <c r="C104" s="232">
        <v>303127020</v>
      </c>
      <c r="D104" s="232">
        <v>6000000</v>
      </c>
      <c r="E104" s="232">
        <v>0</v>
      </c>
      <c r="F104" s="232">
        <f t="shared" si="2"/>
        <v>309127020</v>
      </c>
      <c r="G104" s="227" t="s">
        <v>1411</v>
      </c>
      <c r="H104" s="350" t="s">
        <v>1493</v>
      </c>
    </row>
    <row r="105" spans="1:8" x14ac:dyDescent="0.2">
      <c r="A105" s="237" t="s">
        <v>254</v>
      </c>
      <c r="B105" s="227" t="s">
        <v>910</v>
      </c>
      <c r="C105" s="232">
        <v>139193400</v>
      </c>
      <c r="D105" s="232">
        <v>281000000</v>
      </c>
      <c r="E105" s="232">
        <v>320000000</v>
      </c>
      <c r="F105" s="232">
        <f t="shared" si="2"/>
        <v>740193400</v>
      </c>
      <c r="G105" s="227" t="s">
        <v>1411</v>
      </c>
      <c r="H105" s="350" t="s">
        <v>1494</v>
      </c>
    </row>
    <row r="106" spans="1:8" x14ac:dyDescent="0.2">
      <c r="A106" s="237" t="s">
        <v>296</v>
      </c>
      <c r="B106" s="227" t="s">
        <v>1407</v>
      </c>
      <c r="C106" s="232">
        <v>293258730</v>
      </c>
      <c r="D106" s="232">
        <v>100000000</v>
      </c>
      <c r="E106" s="232">
        <v>190000000</v>
      </c>
      <c r="F106" s="232">
        <f t="shared" si="2"/>
        <v>583258730</v>
      </c>
      <c r="G106" s="227" t="s">
        <v>1412</v>
      </c>
      <c r="H106" s="350" t="s">
        <v>1495</v>
      </c>
    </row>
    <row r="107" spans="1:8" x14ac:dyDescent="0.2">
      <c r="A107" s="237" t="s">
        <v>300</v>
      </c>
      <c r="B107" s="227" t="s">
        <v>859</v>
      </c>
      <c r="C107" s="232">
        <v>141425150</v>
      </c>
      <c r="D107" s="232">
        <v>43000500</v>
      </c>
      <c r="E107" s="232">
        <v>0</v>
      </c>
      <c r="F107" s="232">
        <f t="shared" si="2"/>
        <v>184425650</v>
      </c>
      <c r="G107" s="227" t="s">
        <v>1412</v>
      </c>
      <c r="H107" s="350" t="s">
        <v>1431</v>
      </c>
    </row>
    <row r="108" spans="1:8" x14ac:dyDescent="0.2">
      <c r="A108" s="237" t="s">
        <v>301</v>
      </c>
      <c r="B108" s="227" t="s">
        <v>860</v>
      </c>
      <c r="C108" s="232">
        <v>127125000</v>
      </c>
      <c r="D108" s="232">
        <v>145400000</v>
      </c>
      <c r="E108" s="232">
        <v>0</v>
      </c>
      <c r="F108" s="232">
        <f t="shared" si="2"/>
        <v>272525000</v>
      </c>
      <c r="G108" s="227" t="s">
        <v>1412</v>
      </c>
      <c r="H108" s="350" t="s">
        <v>1496</v>
      </c>
    </row>
    <row r="109" spans="1:8" x14ac:dyDescent="0.2">
      <c r="A109" s="338" t="s">
        <v>706</v>
      </c>
      <c r="B109" s="227" t="s">
        <v>299</v>
      </c>
      <c r="C109" s="232">
        <v>0</v>
      </c>
      <c r="D109" s="232">
        <v>600000</v>
      </c>
      <c r="E109" s="232">
        <v>0</v>
      </c>
      <c r="F109" s="232">
        <f t="shared" si="2"/>
        <v>600000</v>
      </c>
      <c r="G109" s="227" t="s">
        <v>1412</v>
      </c>
      <c r="H109" s="350" t="s">
        <v>1496</v>
      </c>
    </row>
    <row r="110" spans="1:8" x14ac:dyDescent="0.2">
      <c r="A110" s="237" t="s">
        <v>291</v>
      </c>
      <c r="B110" s="227" t="s">
        <v>912</v>
      </c>
      <c r="C110" s="232">
        <v>83798540</v>
      </c>
      <c r="D110" s="232">
        <v>80500000</v>
      </c>
      <c r="E110" s="232">
        <v>78000000</v>
      </c>
      <c r="F110" s="232">
        <f t="shared" si="2"/>
        <v>242298540</v>
      </c>
      <c r="G110" s="227" t="s">
        <v>1412</v>
      </c>
      <c r="H110" s="350" t="s">
        <v>1497</v>
      </c>
    </row>
    <row r="111" spans="1:8" x14ac:dyDescent="0.2">
      <c r="A111" s="237" t="s">
        <v>70</v>
      </c>
      <c r="B111" s="227" t="s">
        <v>913</v>
      </c>
      <c r="C111" s="232">
        <v>188729165</v>
      </c>
      <c r="D111" s="232">
        <v>1246848000</v>
      </c>
      <c r="E111" s="232">
        <v>3500000000</v>
      </c>
      <c r="F111" s="232">
        <f t="shared" si="2"/>
        <v>4935577165</v>
      </c>
      <c r="G111" s="227" t="s">
        <v>1047</v>
      </c>
      <c r="H111" s="350" t="s">
        <v>1498</v>
      </c>
    </row>
    <row r="112" spans="1:8" x14ac:dyDescent="0.2">
      <c r="A112" s="237" t="s">
        <v>478</v>
      </c>
      <c r="B112" s="227" t="s">
        <v>861</v>
      </c>
      <c r="C112" s="232">
        <v>0</v>
      </c>
      <c r="D112" s="232">
        <v>300000</v>
      </c>
      <c r="E112" s="232">
        <v>0</v>
      </c>
      <c r="F112" s="232">
        <f t="shared" si="2"/>
        <v>300000</v>
      </c>
      <c r="G112" s="227" t="s">
        <v>1047</v>
      </c>
      <c r="H112" s="350" t="s">
        <v>1499</v>
      </c>
    </row>
    <row r="113" spans="1:8" x14ac:dyDescent="0.2">
      <c r="A113" s="237" t="s">
        <v>479</v>
      </c>
      <c r="B113" s="227" t="s">
        <v>862</v>
      </c>
      <c r="C113" s="232">
        <v>0</v>
      </c>
      <c r="D113" s="232">
        <v>1200000</v>
      </c>
      <c r="E113" s="232">
        <v>0</v>
      </c>
      <c r="F113" s="232">
        <f t="shared" si="2"/>
        <v>1200000</v>
      </c>
      <c r="G113" s="227" t="s">
        <v>1047</v>
      </c>
      <c r="H113" s="350" t="s">
        <v>1500</v>
      </c>
    </row>
    <row r="114" spans="1:8" x14ac:dyDescent="0.2">
      <c r="A114" s="237" t="s">
        <v>302</v>
      </c>
      <c r="B114" s="227" t="s">
        <v>480</v>
      </c>
      <c r="C114" s="232">
        <v>1120000000</v>
      </c>
      <c r="D114" s="232">
        <v>87000000</v>
      </c>
      <c r="E114" s="232">
        <v>1599000000</v>
      </c>
      <c r="F114" s="232">
        <f t="shared" si="2"/>
        <v>2806000000</v>
      </c>
      <c r="G114" s="227" t="s">
        <v>1047</v>
      </c>
      <c r="H114" s="350" t="s">
        <v>1501</v>
      </c>
    </row>
    <row r="115" spans="1:8" x14ac:dyDescent="0.2">
      <c r="A115" s="237" t="s">
        <v>90</v>
      </c>
      <c r="B115" s="227" t="s">
        <v>863</v>
      </c>
      <c r="C115" s="232">
        <v>84430210</v>
      </c>
      <c r="D115" s="232">
        <v>6900000</v>
      </c>
      <c r="E115" s="232">
        <v>50000000</v>
      </c>
      <c r="F115" s="232">
        <f t="shared" si="2"/>
        <v>141330210</v>
      </c>
      <c r="G115" s="227" t="s">
        <v>1047</v>
      </c>
      <c r="H115" s="350" t="s">
        <v>1502</v>
      </c>
    </row>
    <row r="116" spans="1:8" x14ac:dyDescent="0.2">
      <c r="A116" s="237" t="s">
        <v>78</v>
      </c>
      <c r="B116" s="227" t="s">
        <v>864</v>
      </c>
      <c r="C116" s="232">
        <v>296307470</v>
      </c>
      <c r="D116" s="232">
        <v>27400000</v>
      </c>
      <c r="E116" s="232">
        <v>45000000</v>
      </c>
      <c r="F116" s="232">
        <f t="shared" si="2"/>
        <v>368707470</v>
      </c>
      <c r="G116" s="227" t="s">
        <v>1047</v>
      </c>
      <c r="H116" s="350" t="s">
        <v>1503</v>
      </c>
    </row>
    <row r="117" spans="1:8" x14ac:dyDescent="0.2">
      <c r="A117" s="338" t="s">
        <v>632</v>
      </c>
      <c r="B117" s="227" t="s">
        <v>865</v>
      </c>
      <c r="C117" s="232">
        <v>416425340</v>
      </c>
      <c r="D117" s="232">
        <v>20000000</v>
      </c>
      <c r="E117" s="232">
        <v>90000000</v>
      </c>
      <c r="F117" s="232">
        <f t="shared" si="2"/>
        <v>526425340</v>
      </c>
      <c r="G117" s="227" t="s">
        <v>1047</v>
      </c>
      <c r="H117" s="350" t="s">
        <v>1504</v>
      </c>
    </row>
    <row r="118" spans="1:8" x14ac:dyDescent="0.2">
      <c r="A118" s="237" t="s">
        <v>204</v>
      </c>
      <c r="B118" s="227" t="s">
        <v>866</v>
      </c>
      <c r="C118" s="232">
        <v>2413685650</v>
      </c>
      <c r="D118" s="232">
        <v>259000000</v>
      </c>
      <c r="E118" s="232">
        <v>560000000</v>
      </c>
      <c r="F118" s="232">
        <f t="shared" si="2"/>
        <v>3232685650</v>
      </c>
      <c r="G118" s="227" t="s">
        <v>1047</v>
      </c>
      <c r="H118" s="350" t="s">
        <v>1505</v>
      </c>
    </row>
    <row r="119" spans="1:8" x14ac:dyDescent="0.2">
      <c r="A119" s="237" t="s">
        <v>487</v>
      </c>
      <c r="B119" s="227" t="s">
        <v>867</v>
      </c>
      <c r="C119" s="232">
        <v>0</v>
      </c>
      <c r="D119" s="232">
        <v>900000</v>
      </c>
      <c r="E119" s="232">
        <v>0</v>
      </c>
      <c r="F119" s="232">
        <f t="shared" si="2"/>
        <v>900000</v>
      </c>
      <c r="G119" s="227" t="s">
        <v>1047</v>
      </c>
      <c r="H119" s="350" t="s">
        <v>1506</v>
      </c>
    </row>
    <row r="120" spans="1:8" x14ac:dyDescent="0.2">
      <c r="A120" s="237" t="s">
        <v>88</v>
      </c>
      <c r="B120" s="227" t="s">
        <v>868</v>
      </c>
      <c r="C120" s="232">
        <v>27355040</v>
      </c>
      <c r="D120" s="232">
        <v>149950000</v>
      </c>
      <c r="E120" s="232">
        <v>14000000</v>
      </c>
      <c r="F120" s="232">
        <f t="shared" si="2"/>
        <v>191305040</v>
      </c>
      <c r="G120" s="227" t="s">
        <v>1047</v>
      </c>
      <c r="H120" s="350" t="s">
        <v>1507</v>
      </c>
    </row>
    <row r="121" spans="1:8" x14ac:dyDescent="0.2">
      <c r="A121" s="237" t="s">
        <v>101</v>
      </c>
      <c r="B121" s="227" t="s">
        <v>869</v>
      </c>
      <c r="C121" s="232">
        <v>2667365000</v>
      </c>
      <c r="D121" s="232">
        <v>213500286.07999998</v>
      </c>
      <c r="E121" s="232">
        <v>100000000</v>
      </c>
      <c r="F121" s="232">
        <f t="shared" si="2"/>
        <v>2980865286.0799999</v>
      </c>
      <c r="G121" s="227" t="s">
        <v>1047</v>
      </c>
      <c r="H121" s="350" t="s">
        <v>1508</v>
      </c>
    </row>
    <row r="122" spans="1:8" x14ac:dyDescent="0.2">
      <c r="A122" s="338" t="s">
        <v>237</v>
      </c>
      <c r="B122" s="227" t="s">
        <v>870</v>
      </c>
      <c r="C122" s="232">
        <v>1348328430</v>
      </c>
      <c r="D122" s="232">
        <v>100800000</v>
      </c>
      <c r="E122" s="232">
        <v>243000000</v>
      </c>
      <c r="F122" s="232">
        <f t="shared" si="2"/>
        <v>1692128430</v>
      </c>
      <c r="G122" s="227" t="s">
        <v>1047</v>
      </c>
      <c r="H122" s="350" t="s">
        <v>1509</v>
      </c>
    </row>
    <row r="123" spans="1:8" x14ac:dyDescent="0.2">
      <c r="A123" s="237" t="s">
        <v>84</v>
      </c>
      <c r="B123" s="227" t="s">
        <v>871</v>
      </c>
      <c r="C123" s="232">
        <v>24776875.32</v>
      </c>
      <c r="D123" s="232">
        <v>10000000</v>
      </c>
      <c r="E123" s="232">
        <v>472000000</v>
      </c>
      <c r="F123" s="232">
        <f t="shared" si="2"/>
        <v>506776875.31999999</v>
      </c>
      <c r="G123" s="227" t="s">
        <v>1047</v>
      </c>
      <c r="H123" s="350" t="s">
        <v>1510</v>
      </c>
    </row>
    <row r="124" spans="1:8" x14ac:dyDescent="0.2">
      <c r="A124" s="237" t="s">
        <v>486</v>
      </c>
      <c r="B124" s="227" t="s">
        <v>872</v>
      </c>
      <c r="C124" s="232">
        <v>0</v>
      </c>
      <c r="D124" s="232">
        <v>1800000</v>
      </c>
      <c r="E124" s="232">
        <v>0</v>
      </c>
      <c r="F124" s="232">
        <f t="shared" si="2"/>
        <v>1800000</v>
      </c>
      <c r="G124" s="227" t="s">
        <v>1047</v>
      </c>
      <c r="H124" s="350" t="s">
        <v>1511</v>
      </c>
    </row>
    <row r="125" spans="1:8" x14ac:dyDescent="0.2">
      <c r="A125" s="237" t="s">
        <v>187</v>
      </c>
      <c r="B125" s="227" t="s">
        <v>914</v>
      </c>
      <c r="C125" s="232">
        <v>1365368830</v>
      </c>
      <c r="D125" s="232">
        <v>40550000</v>
      </c>
      <c r="E125" s="232">
        <v>150000000</v>
      </c>
      <c r="F125" s="232">
        <f t="shared" si="2"/>
        <v>1555918830</v>
      </c>
      <c r="G125" s="227" t="s">
        <v>1047</v>
      </c>
      <c r="H125" s="350" t="s">
        <v>1512</v>
      </c>
    </row>
    <row r="126" spans="1:8" x14ac:dyDescent="0.2">
      <c r="A126" s="237" t="s">
        <v>190</v>
      </c>
      <c r="B126" s="227" t="s">
        <v>873</v>
      </c>
      <c r="C126" s="232">
        <v>806638069.99999988</v>
      </c>
      <c r="D126" s="232">
        <v>25900000</v>
      </c>
      <c r="E126" s="232">
        <v>220000000</v>
      </c>
      <c r="F126" s="232">
        <f t="shared" si="2"/>
        <v>1052538069.9999999</v>
      </c>
      <c r="G126" s="227" t="s">
        <v>1047</v>
      </c>
      <c r="H126" s="350" t="s">
        <v>1513</v>
      </c>
    </row>
    <row r="127" spans="1:8" x14ac:dyDescent="0.2">
      <c r="A127" s="237" t="s">
        <v>192</v>
      </c>
      <c r="B127" s="227" t="s">
        <v>915</v>
      </c>
      <c r="C127" s="232">
        <v>539098140</v>
      </c>
      <c r="D127" s="232">
        <v>60755000</v>
      </c>
      <c r="E127" s="232">
        <v>80000000</v>
      </c>
      <c r="F127" s="232">
        <f t="shared" si="2"/>
        <v>679853140</v>
      </c>
      <c r="G127" s="227" t="s">
        <v>1047</v>
      </c>
      <c r="H127" s="350" t="s">
        <v>1514</v>
      </c>
    </row>
    <row r="128" spans="1:8" x14ac:dyDescent="0.2">
      <c r="A128" s="237" t="s">
        <v>196</v>
      </c>
      <c r="B128" s="227" t="s">
        <v>916</v>
      </c>
      <c r="C128" s="232">
        <v>579587170</v>
      </c>
      <c r="D128" s="232">
        <v>36000000</v>
      </c>
      <c r="E128" s="232">
        <v>200000000</v>
      </c>
      <c r="F128" s="232">
        <f t="shared" si="2"/>
        <v>815587170</v>
      </c>
      <c r="G128" s="227" t="s">
        <v>1047</v>
      </c>
      <c r="H128" s="350" t="s">
        <v>1515</v>
      </c>
    </row>
    <row r="129" spans="1:8" x14ac:dyDescent="0.2">
      <c r="A129" s="238" t="s">
        <v>1342</v>
      </c>
      <c r="B129" s="227" t="s">
        <v>1359</v>
      </c>
      <c r="C129" s="232">
        <v>11591438</v>
      </c>
      <c r="D129" s="232">
        <v>54000000</v>
      </c>
      <c r="E129" s="232">
        <v>305500000</v>
      </c>
      <c r="F129" s="232">
        <f t="shared" si="2"/>
        <v>371091438</v>
      </c>
      <c r="G129" s="227" t="s">
        <v>1047</v>
      </c>
      <c r="H129" s="350" t="s">
        <v>1516</v>
      </c>
    </row>
    <row r="130" spans="1:8" x14ac:dyDescent="0.2">
      <c r="A130" s="237" t="s">
        <v>105</v>
      </c>
      <c r="B130" s="227" t="s">
        <v>917</v>
      </c>
      <c r="C130" s="232">
        <v>1076383000</v>
      </c>
      <c r="D130" s="232">
        <v>296750000</v>
      </c>
      <c r="E130" s="232">
        <v>2926000000</v>
      </c>
      <c r="F130" s="232">
        <f t="shared" si="2"/>
        <v>4299133000</v>
      </c>
      <c r="G130" s="227" t="s">
        <v>1048</v>
      </c>
      <c r="H130" s="350" t="s">
        <v>1517</v>
      </c>
    </row>
    <row r="131" spans="1:8" x14ac:dyDescent="0.2">
      <c r="A131" s="237" t="s">
        <v>110</v>
      </c>
      <c r="B131" s="341" t="s">
        <v>874</v>
      </c>
      <c r="C131" s="232">
        <v>0</v>
      </c>
      <c r="D131" s="232">
        <v>600000</v>
      </c>
      <c r="E131" s="232">
        <v>0</v>
      </c>
      <c r="F131" s="232">
        <f t="shared" si="2"/>
        <v>600000</v>
      </c>
      <c r="G131" s="227" t="s">
        <v>1048</v>
      </c>
      <c r="H131" s="350" t="s">
        <v>1518</v>
      </c>
    </row>
    <row r="132" spans="1:8" x14ac:dyDescent="0.2">
      <c r="A132" s="237" t="s">
        <v>111</v>
      </c>
      <c r="B132" s="341" t="s">
        <v>929</v>
      </c>
      <c r="C132" s="232">
        <v>0</v>
      </c>
      <c r="D132" s="232">
        <v>600000</v>
      </c>
      <c r="E132" s="232">
        <v>0</v>
      </c>
      <c r="F132" s="232">
        <f t="shared" si="2"/>
        <v>600000</v>
      </c>
      <c r="G132" s="227" t="s">
        <v>1048</v>
      </c>
      <c r="H132" s="350" t="s">
        <v>1518</v>
      </c>
    </row>
    <row r="133" spans="1:8" x14ac:dyDescent="0.2">
      <c r="A133" s="237" t="s">
        <v>135</v>
      </c>
      <c r="B133" s="227" t="s">
        <v>875</v>
      </c>
      <c r="C133" s="232">
        <v>0</v>
      </c>
      <c r="D133" s="232">
        <v>100200000</v>
      </c>
      <c r="E133" s="232">
        <v>383000000.11000001</v>
      </c>
      <c r="F133" s="232">
        <f t="shared" si="2"/>
        <v>483200000.11000001</v>
      </c>
      <c r="G133" s="227" t="s">
        <v>1048</v>
      </c>
      <c r="H133" s="350" t="s">
        <v>1519</v>
      </c>
    </row>
    <row r="134" spans="1:8" x14ac:dyDescent="0.2">
      <c r="A134" s="237" t="s">
        <v>130</v>
      </c>
      <c r="B134" s="227" t="s">
        <v>876</v>
      </c>
      <c r="C134" s="232">
        <v>4303762400</v>
      </c>
      <c r="D134" s="232">
        <v>166420000</v>
      </c>
      <c r="E134" s="232">
        <v>150000000</v>
      </c>
      <c r="F134" s="232">
        <f t="shared" si="2"/>
        <v>4620182400</v>
      </c>
      <c r="G134" s="227" t="s">
        <v>1048</v>
      </c>
      <c r="H134" s="350" t="s">
        <v>1520</v>
      </c>
    </row>
    <row r="135" spans="1:8" x14ac:dyDescent="0.2">
      <c r="A135" s="237" t="s">
        <v>112</v>
      </c>
      <c r="B135" s="227" t="s">
        <v>877</v>
      </c>
      <c r="C135" s="232">
        <v>1150121810.97</v>
      </c>
      <c r="D135" s="232">
        <v>182000000</v>
      </c>
      <c r="E135" s="232">
        <v>448000000</v>
      </c>
      <c r="F135" s="232">
        <f t="shared" ref="F135:F143" si="3">C135+D135+E135</f>
        <v>1780121810.97</v>
      </c>
      <c r="G135" s="227" t="s">
        <v>1048</v>
      </c>
      <c r="H135" s="350" t="s">
        <v>1521</v>
      </c>
    </row>
    <row r="136" spans="1:8" x14ac:dyDescent="0.2">
      <c r="A136" s="237" t="s">
        <v>132</v>
      </c>
      <c r="B136" s="227" t="s">
        <v>918</v>
      </c>
      <c r="C136" s="232">
        <v>268613800</v>
      </c>
      <c r="D136" s="232">
        <v>58000000</v>
      </c>
      <c r="E136" s="232">
        <v>161000000</v>
      </c>
      <c r="F136" s="232">
        <f t="shared" si="3"/>
        <v>487613800</v>
      </c>
      <c r="G136" s="227" t="s">
        <v>1048</v>
      </c>
      <c r="H136" s="350" t="s">
        <v>1522</v>
      </c>
    </row>
    <row r="137" spans="1:8" x14ac:dyDescent="0.2">
      <c r="A137" s="237" t="s">
        <v>139</v>
      </c>
      <c r="B137" s="227" t="s">
        <v>919</v>
      </c>
      <c r="C137" s="232">
        <v>147126000</v>
      </c>
      <c r="D137" s="232">
        <v>50540000</v>
      </c>
      <c r="E137" s="232">
        <v>117000000</v>
      </c>
      <c r="F137" s="232">
        <f t="shared" si="3"/>
        <v>314666000</v>
      </c>
      <c r="G137" s="227" t="s">
        <v>1048</v>
      </c>
      <c r="H137" s="350" t="s">
        <v>1523</v>
      </c>
    </row>
    <row r="138" spans="1:8" x14ac:dyDescent="0.2">
      <c r="A138" s="237" t="s">
        <v>679</v>
      </c>
      <c r="B138" s="227" t="s">
        <v>878</v>
      </c>
      <c r="C138" s="232">
        <v>0</v>
      </c>
      <c r="D138" s="232">
        <v>1500000</v>
      </c>
      <c r="E138" s="232">
        <v>0</v>
      </c>
      <c r="F138" s="232">
        <f t="shared" si="3"/>
        <v>1500000</v>
      </c>
      <c r="G138" s="227" t="s">
        <v>1048</v>
      </c>
      <c r="H138" s="350" t="s">
        <v>1524</v>
      </c>
    </row>
    <row r="139" spans="1:8" x14ac:dyDescent="0.2">
      <c r="A139" s="237" t="s">
        <v>199</v>
      </c>
      <c r="B139" s="227" t="s">
        <v>920</v>
      </c>
      <c r="C139" s="232">
        <v>623595000</v>
      </c>
      <c r="D139" s="232">
        <v>155900000</v>
      </c>
      <c r="E139" s="232">
        <v>179000000</v>
      </c>
      <c r="F139" s="232">
        <f t="shared" si="3"/>
        <v>958495000</v>
      </c>
      <c r="G139" s="227" t="s">
        <v>1413</v>
      </c>
      <c r="H139" s="350" t="s">
        <v>1525</v>
      </c>
    </row>
    <row r="140" spans="1:8" x14ac:dyDescent="0.2">
      <c r="A140" s="237" t="s">
        <v>143</v>
      </c>
      <c r="B140" s="227" t="s">
        <v>146</v>
      </c>
      <c r="C140" s="232">
        <v>81263950</v>
      </c>
      <c r="D140" s="232">
        <v>7370000</v>
      </c>
      <c r="E140" s="232">
        <v>20000000</v>
      </c>
      <c r="F140" s="232">
        <f t="shared" si="3"/>
        <v>108633950</v>
      </c>
      <c r="G140" s="227" t="s">
        <v>1413</v>
      </c>
      <c r="H140" s="350" t="s">
        <v>1526</v>
      </c>
    </row>
    <row r="141" spans="1:8" x14ac:dyDescent="0.2">
      <c r="A141" s="237" t="s">
        <v>140</v>
      </c>
      <c r="B141" s="227" t="s">
        <v>879</v>
      </c>
      <c r="C141" s="232">
        <v>0</v>
      </c>
      <c r="D141" s="232">
        <v>6200000</v>
      </c>
      <c r="E141" s="232">
        <v>100000000</v>
      </c>
      <c r="F141" s="232">
        <f t="shared" si="3"/>
        <v>106200000</v>
      </c>
      <c r="G141" s="227" t="s">
        <v>1413</v>
      </c>
      <c r="H141" s="350" t="s">
        <v>1527</v>
      </c>
    </row>
    <row r="142" spans="1:8" x14ac:dyDescent="0.2">
      <c r="A142" s="338" t="s">
        <v>707</v>
      </c>
      <c r="B142" s="227" t="s">
        <v>218</v>
      </c>
      <c r="C142" s="232">
        <v>330862870</v>
      </c>
      <c r="D142" s="232">
        <v>70000000</v>
      </c>
      <c r="E142" s="232">
        <v>20000000</v>
      </c>
      <c r="F142" s="232">
        <f t="shared" si="3"/>
        <v>420862870</v>
      </c>
      <c r="G142" s="227" t="s">
        <v>1413</v>
      </c>
      <c r="H142" s="350" t="s">
        <v>1528</v>
      </c>
    </row>
    <row r="143" spans="1:8" x14ac:dyDescent="0.2">
      <c r="A143" s="237" t="s">
        <v>693</v>
      </c>
      <c r="B143" s="292" t="s">
        <v>1408</v>
      </c>
      <c r="C143" s="232">
        <v>73069190</v>
      </c>
      <c r="D143" s="232">
        <v>12000000</v>
      </c>
      <c r="E143" s="232">
        <v>20000000</v>
      </c>
      <c r="F143" s="232">
        <f t="shared" si="3"/>
        <v>105069190</v>
      </c>
      <c r="G143" s="227" t="s">
        <v>1052</v>
      </c>
      <c r="H143" s="350" t="s">
        <v>1529</v>
      </c>
    </row>
    <row r="144" spans="1:8" x14ac:dyDescent="0.2">
      <c r="A144" s="338" t="s">
        <v>769</v>
      </c>
      <c r="B144" s="292" t="s">
        <v>880</v>
      </c>
      <c r="C144" s="232">
        <v>263917150</v>
      </c>
      <c r="D144" s="232">
        <v>0</v>
      </c>
      <c r="E144" s="232">
        <v>0</v>
      </c>
      <c r="F144" s="232">
        <f>C144+D144+E144</f>
        <v>263917150</v>
      </c>
      <c r="G144" s="227" t="s">
        <v>1052</v>
      </c>
      <c r="H144" s="350" t="s">
        <v>1530</v>
      </c>
    </row>
    <row r="145" spans="1:8" s="342" customFormat="1" x14ac:dyDescent="0.2">
      <c r="A145" s="229"/>
      <c r="B145" s="225" t="s">
        <v>26</v>
      </c>
      <c r="C145" s="231">
        <f>SUM(C6:C144)</f>
        <v>29386790819.84</v>
      </c>
      <c r="D145" s="231">
        <f>SUM(D6:D144)</f>
        <v>28408510262.080002</v>
      </c>
      <c r="E145" s="231">
        <f>SUM(E6:E144)</f>
        <v>50518800000.110001</v>
      </c>
      <c r="F145" s="231">
        <f>SUM(F6:F144)</f>
        <v>108314101082.03001</v>
      </c>
      <c r="G145" s="225"/>
      <c r="H145" s="351"/>
    </row>
    <row r="147" spans="1:8" x14ac:dyDescent="0.2">
      <c r="B147" s="27" t="s">
        <v>1052</v>
      </c>
      <c r="F147" s="344">
        <f t="shared" ref="F147:F156" si="4">SUMIF($G$6:$G$144,$B147,$F$6:$F$144)</f>
        <v>33100632240.549999</v>
      </c>
    </row>
    <row r="148" spans="1:8" x14ac:dyDescent="0.2">
      <c r="B148" s="27" t="s">
        <v>1050</v>
      </c>
      <c r="F148" s="344">
        <f t="shared" si="4"/>
        <v>4302618540</v>
      </c>
    </row>
    <row r="149" spans="1:8" x14ac:dyDescent="0.2">
      <c r="B149" s="27" t="s">
        <v>1409</v>
      </c>
      <c r="F149" s="344">
        <f t="shared" si="4"/>
        <v>4645825920</v>
      </c>
    </row>
    <row r="150" spans="1:8" x14ac:dyDescent="0.2">
      <c r="B150" s="27" t="s">
        <v>1410</v>
      </c>
      <c r="F150" s="344">
        <f t="shared" si="4"/>
        <v>24183614196</v>
      </c>
    </row>
    <row r="151" spans="1:8" x14ac:dyDescent="0.2">
      <c r="B151" s="27" t="s">
        <v>1049</v>
      </c>
      <c r="F151" s="344">
        <f t="shared" si="4"/>
        <v>2272296380</v>
      </c>
    </row>
    <row r="152" spans="1:8" x14ac:dyDescent="0.2">
      <c r="B152" s="27" t="s">
        <v>1411</v>
      </c>
      <c r="F152" s="344">
        <f t="shared" si="4"/>
        <v>3083206940</v>
      </c>
    </row>
    <row r="153" spans="1:8" x14ac:dyDescent="0.2">
      <c r="B153" s="27" t="s">
        <v>1412</v>
      </c>
      <c r="F153" s="344">
        <f t="shared" si="4"/>
        <v>1283107920</v>
      </c>
    </row>
    <row r="154" spans="1:8" x14ac:dyDescent="0.2">
      <c r="B154" s="27" t="s">
        <v>1047</v>
      </c>
      <c r="F154" s="344">
        <f t="shared" si="4"/>
        <v>21860990114.400002</v>
      </c>
    </row>
    <row r="155" spans="1:8" x14ac:dyDescent="0.2">
      <c r="B155" s="27" t="s">
        <v>1048</v>
      </c>
      <c r="F155" s="344">
        <f t="shared" si="4"/>
        <v>11987617011.08</v>
      </c>
    </row>
    <row r="156" spans="1:8" x14ac:dyDescent="0.2">
      <c r="B156" s="27" t="s">
        <v>1413</v>
      </c>
      <c r="F156" s="344">
        <f t="shared" si="4"/>
        <v>1594191820</v>
      </c>
    </row>
    <row r="157" spans="1:8" ht="15" x14ac:dyDescent="0.25">
      <c r="B157"/>
      <c r="F157" s="348">
        <f>SUM(F147:F156)</f>
        <v>108314101082.03001</v>
      </c>
    </row>
    <row r="158" spans="1:8" ht="15" x14ac:dyDescent="0.25">
      <c r="B158"/>
    </row>
    <row r="159" spans="1:8" ht="15" x14ac:dyDescent="0.25">
      <c r="B159"/>
    </row>
    <row r="160" spans="1:8" ht="15" x14ac:dyDescent="0.25">
      <c r="B160"/>
    </row>
    <row r="161" spans="2:2" ht="15" x14ac:dyDescent="0.25">
      <c r="B161"/>
    </row>
    <row r="162" spans="2:2" ht="15" x14ac:dyDescent="0.25">
      <c r="B162"/>
    </row>
    <row r="163" spans="2:2" ht="15" x14ac:dyDescent="0.25">
      <c r="B163"/>
    </row>
    <row r="164" spans="2:2" ht="15" x14ac:dyDescent="0.25">
      <c r="B164"/>
    </row>
    <row r="165" spans="2:2" ht="15" x14ac:dyDescent="0.25">
      <c r="B165"/>
    </row>
    <row r="166" spans="2:2" ht="15" x14ac:dyDescent="0.25">
      <c r="B166"/>
    </row>
    <row r="167" spans="2:2" ht="15" x14ac:dyDescent="0.25">
      <c r="B167"/>
    </row>
    <row r="168" spans="2:2" ht="15" x14ac:dyDescent="0.25">
      <c r="B168"/>
    </row>
    <row r="169" spans="2:2" ht="15" x14ac:dyDescent="0.25">
      <c r="B169"/>
    </row>
    <row r="170" spans="2:2" ht="15" x14ac:dyDescent="0.25">
      <c r="B170"/>
    </row>
    <row r="171" spans="2:2" ht="15" x14ac:dyDescent="0.25">
      <c r="B171"/>
    </row>
    <row r="172" spans="2:2" ht="15" x14ac:dyDescent="0.25">
      <c r="B172"/>
    </row>
    <row r="173" spans="2:2" ht="15" x14ac:dyDescent="0.25">
      <c r="B173"/>
    </row>
    <row r="174" spans="2:2" ht="15" x14ac:dyDescent="0.25">
      <c r="B174"/>
    </row>
    <row r="175" spans="2:2" ht="15" x14ac:dyDescent="0.25">
      <c r="B175"/>
    </row>
    <row r="176" spans="2:2" ht="15" x14ac:dyDescent="0.25">
      <c r="B176"/>
    </row>
    <row r="177" spans="2:2" ht="15" x14ac:dyDescent="0.25">
      <c r="B177"/>
    </row>
    <row r="178" spans="2:2" ht="15" x14ac:dyDescent="0.25">
      <c r="B178"/>
    </row>
    <row r="179" spans="2:2" ht="15" x14ac:dyDescent="0.25">
      <c r="B179"/>
    </row>
    <row r="180" spans="2:2" ht="15" x14ac:dyDescent="0.25">
      <c r="B180"/>
    </row>
    <row r="181" spans="2:2" ht="15" x14ac:dyDescent="0.25">
      <c r="B181"/>
    </row>
    <row r="182" spans="2:2" ht="15" x14ac:dyDescent="0.25">
      <c r="B182"/>
    </row>
    <row r="183" spans="2:2" ht="15" x14ac:dyDescent="0.25">
      <c r="B183"/>
    </row>
    <row r="184" spans="2:2" ht="15" x14ac:dyDescent="0.25">
      <c r="B184"/>
    </row>
    <row r="185" spans="2:2" ht="15" x14ac:dyDescent="0.25">
      <c r="B185"/>
    </row>
    <row r="186" spans="2:2" ht="15" x14ac:dyDescent="0.25">
      <c r="B186"/>
    </row>
    <row r="187" spans="2:2" ht="15" x14ac:dyDescent="0.25">
      <c r="B187"/>
    </row>
    <row r="188" spans="2:2" ht="15" x14ac:dyDescent="0.25">
      <c r="B188"/>
    </row>
    <row r="189" spans="2:2" ht="15" x14ac:dyDescent="0.25">
      <c r="B189"/>
    </row>
    <row r="190" spans="2:2" ht="15" x14ac:dyDescent="0.25">
      <c r="B190"/>
    </row>
    <row r="191" spans="2:2" ht="15" x14ac:dyDescent="0.25">
      <c r="B191"/>
    </row>
    <row r="192" spans="2:2" ht="15" x14ac:dyDescent="0.25">
      <c r="B192"/>
    </row>
    <row r="193" spans="2:2" ht="15" x14ac:dyDescent="0.25">
      <c r="B193"/>
    </row>
    <row r="194" spans="2:2" ht="15" x14ac:dyDescent="0.25">
      <c r="B194"/>
    </row>
    <row r="195" spans="2:2" ht="15" x14ac:dyDescent="0.25">
      <c r="B195"/>
    </row>
    <row r="196" spans="2:2" ht="15" x14ac:dyDescent="0.25">
      <c r="B196"/>
    </row>
    <row r="197" spans="2:2" ht="15" x14ac:dyDescent="0.25">
      <c r="B197"/>
    </row>
    <row r="198" spans="2:2" ht="15" x14ac:dyDescent="0.25">
      <c r="B198"/>
    </row>
    <row r="199" spans="2:2" ht="15" x14ac:dyDescent="0.25">
      <c r="B199"/>
    </row>
    <row r="200" spans="2:2" ht="15" x14ac:dyDescent="0.25">
      <c r="B200"/>
    </row>
    <row r="201" spans="2:2" ht="15" x14ac:dyDescent="0.25">
      <c r="B201"/>
    </row>
    <row r="202" spans="2:2" ht="15" x14ac:dyDescent="0.25">
      <c r="B202"/>
    </row>
    <row r="203" spans="2:2" ht="15" x14ac:dyDescent="0.25">
      <c r="B203"/>
    </row>
    <row r="204" spans="2:2" ht="15" x14ac:dyDescent="0.25">
      <c r="B204"/>
    </row>
    <row r="205" spans="2:2" ht="15" x14ac:dyDescent="0.25">
      <c r="B205"/>
    </row>
    <row r="206" spans="2:2" ht="15" x14ac:dyDescent="0.25">
      <c r="B206"/>
    </row>
    <row r="207" spans="2:2" ht="15" x14ac:dyDescent="0.25">
      <c r="B207"/>
    </row>
    <row r="208" spans="2:2" ht="15" x14ac:dyDescent="0.25">
      <c r="B208"/>
    </row>
    <row r="209" spans="2:2" ht="15" x14ac:dyDescent="0.25">
      <c r="B209"/>
    </row>
    <row r="210" spans="2:2" ht="15" x14ac:dyDescent="0.25">
      <c r="B210"/>
    </row>
    <row r="211" spans="2:2" ht="15" x14ac:dyDescent="0.25">
      <c r="B211"/>
    </row>
    <row r="212" spans="2:2" ht="15" x14ac:dyDescent="0.25">
      <c r="B212"/>
    </row>
    <row r="213" spans="2:2" ht="15" x14ac:dyDescent="0.25">
      <c r="B213"/>
    </row>
    <row r="214" spans="2:2" ht="15" x14ac:dyDescent="0.25">
      <c r="B214"/>
    </row>
    <row r="215" spans="2:2" ht="15" x14ac:dyDescent="0.25">
      <c r="B215"/>
    </row>
    <row r="216" spans="2:2" ht="15" x14ac:dyDescent="0.25">
      <c r="B216"/>
    </row>
    <row r="217" spans="2:2" ht="15" x14ac:dyDescent="0.25">
      <c r="B217"/>
    </row>
    <row r="218" spans="2:2" ht="15" x14ac:dyDescent="0.25">
      <c r="B218"/>
    </row>
    <row r="219" spans="2:2" ht="15" x14ac:dyDescent="0.25">
      <c r="B219"/>
    </row>
    <row r="220" spans="2:2" ht="15" x14ac:dyDescent="0.25">
      <c r="B220"/>
    </row>
    <row r="221" spans="2:2" ht="15" x14ac:dyDescent="0.25">
      <c r="B221"/>
    </row>
    <row r="222" spans="2:2" ht="15" x14ac:dyDescent="0.25">
      <c r="B222"/>
    </row>
    <row r="223" spans="2:2" ht="15" x14ac:dyDescent="0.25">
      <c r="B223"/>
    </row>
    <row r="224" spans="2:2" ht="15" x14ac:dyDescent="0.25">
      <c r="B224"/>
    </row>
    <row r="225" spans="2:2" ht="15" x14ac:dyDescent="0.25">
      <c r="B225"/>
    </row>
    <row r="226" spans="2:2" ht="15" x14ac:dyDescent="0.25">
      <c r="B226"/>
    </row>
    <row r="227" spans="2:2" ht="15" x14ac:dyDescent="0.25">
      <c r="B227"/>
    </row>
    <row r="228" spans="2:2" ht="15" x14ac:dyDescent="0.25">
      <c r="B228"/>
    </row>
    <row r="229" spans="2:2" ht="15" x14ac:dyDescent="0.25">
      <c r="B229"/>
    </row>
    <row r="230" spans="2:2" ht="15" x14ac:dyDescent="0.25">
      <c r="B230"/>
    </row>
    <row r="231" spans="2:2" ht="15" x14ac:dyDescent="0.25">
      <c r="B231"/>
    </row>
    <row r="232" spans="2:2" ht="15" x14ac:dyDescent="0.25">
      <c r="B232"/>
    </row>
    <row r="233" spans="2:2" ht="15" x14ac:dyDescent="0.25">
      <c r="B233"/>
    </row>
    <row r="234" spans="2:2" ht="15" x14ac:dyDescent="0.25">
      <c r="B234"/>
    </row>
    <row r="235" spans="2:2" ht="15" x14ac:dyDescent="0.25">
      <c r="B235"/>
    </row>
    <row r="236" spans="2:2" ht="15" x14ac:dyDescent="0.25">
      <c r="B236"/>
    </row>
    <row r="237" spans="2:2" ht="15" x14ac:dyDescent="0.25">
      <c r="B237"/>
    </row>
    <row r="238" spans="2:2" ht="15" x14ac:dyDescent="0.25">
      <c r="B238"/>
    </row>
    <row r="239" spans="2:2" ht="15" x14ac:dyDescent="0.25">
      <c r="B239"/>
    </row>
    <row r="240" spans="2:2" ht="15" x14ac:dyDescent="0.25">
      <c r="B240"/>
    </row>
    <row r="241" spans="2:2" ht="15" x14ac:dyDescent="0.25">
      <c r="B241"/>
    </row>
    <row r="242" spans="2:2" ht="15" x14ac:dyDescent="0.25">
      <c r="B242"/>
    </row>
    <row r="243" spans="2:2" ht="15" x14ac:dyDescent="0.25">
      <c r="B243"/>
    </row>
    <row r="244" spans="2:2" ht="15" x14ac:dyDescent="0.25">
      <c r="B244"/>
    </row>
    <row r="245" spans="2:2" ht="15" x14ac:dyDescent="0.25">
      <c r="B245"/>
    </row>
    <row r="246" spans="2:2" ht="15" x14ac:dyDescent="0.25">
      <c r="B246"/>
    </row>
    <row r="247" spans="2:2" ht="15" x14ac:dyDescent="0.25">
      <c r="B247"/>
    </row>
    <row r="248" spans="2:2" ht="15" x14ac:dyDescent="0.25">
      <c r="B248"/>
    </row>
    <row r="249" spans="2:2" ht="15" x14ac:dyDescent="0.25">
      <c r="B249"/>
    </row>
    <row r="250" spans="2:2" ht="15" x14ac:dyDescent="0.25">
      <c r="B250"/>
    </row>
    <row r="251" spans="2:2" ht="15" x14ac:dyDescent="0.25">
      <c r="B251"/>
    </row>
    <row r="252" spans="2:2" ht="15" x14ac:dyDescent="0.25">
      <c r="B252"/>
    </row>
    <row r="253" spans="2:2" ht="15" x14ac:dyDescent="0.25">
      <c r="B253"/>
    </row>
    <row r="254" spans="2:2" ht="15" x14ac:dyDescent="0.25">
      <c r="B254"/>
    </row>
    <row r="255" spans="2:2" ht="15" x14ac:dyDescent="0.25">
      <c r="B255"/>
    </row>
    <row r="256" spans="2:2" ht="15" x14ac:dyDescent="0.25">
      <c r="B256"/>
    </row>
    <row r="257" spans="2:2" ht="15" x14ac:dyDescent="0.25">
      <c r="B257"/>
    </row>
    <row r="258" spans="2:2" ht="15" x14ac:dyDescent="0.25">
      <c r="B258"/>
    </row>
    <row r="259" spans="2:2" ht="15" x14ac:dyDescent="0.25">
      <c r="B259"/>
    </row>
    <row r="260" spans="2:2" ht="15" x14ac:dyDescent="0.25">
      <c r="B260"/>
    </row>
    <row r="261" spans="2:2" ht="15" x14ac:dyDescent="0.25">
      <c r="B261"/>
    </row>
    <row r="262" spans="2:2" ht="15" x14ac:dyDescent="0.25">
      <c r="B262"/>
    </row>
    <row r="263" spans="2:2" ht="15" x14ac:dyDescent="0.25">
      <c r="B263"/>
    </row>
    <row r="264" spans="2:2" ht="15" x14ac:dyDescent="0.25">
      <c r="B264"/>
    </row>
    <row r="265" spans="2:2" ht="15" x14ac:dyDescent="0.25">
      <c r="B265"/>
    </row>
    <row r="266" spans="2:2" ht="15" x14ac:dyDescent="0.25">
      <c r="B266"/>
    </row>
    <row r="267" spans="2:2" ht="15" x14ac:dyDescent="0.25">
      <c r="B267"/>
    </row>
    <row r="268" spans="2:2" ht="15" x14ac:dyDescent="0.25">
      <c r="B268"/>
    </row>
    <row r="269" spans="2:2" ht="15" x14ac:dyDescent="0.25">
      <c r="B269"/>
    </row>
    <row r="270" spans="2:2" ht="15" x14ac:dyDescent="0.25">
      <c r="B270"/>
    </row>
    <row r="271" spans="2:2" ht="15" x14ac:dyDescent="0.25">
      <c r="B271"/>
    </row>
    <row r="272" spans="2:2" ht="15" x14ac:dyDescent="0.25">
      <c r="B272"/>
    </row>
    <row r="273" spans="2:2" ht="15" x14ac:dyDescent="0.25">
      <c r="B273"/>
    </row>
    <row r="274" spans="2:2" ht="15" x14ac:dyDescent="0.25">
      <c r="B274"/>
    </row>
    <row r="275" spans="2:2" ht="15" x14ac:dyDescent="0.25">
      <c r="B275"/>
    </row>
    <row r="276" spans="2:2" ht="15" x14ac:dyDescent="0.25">
      <c r="B276"/>
    </row>
    <row r="277" spans="2:2" ht="15" x14ac:dyDescent="0.25">
      <c r="B277"/>
    </row>
    <row r="278" spans="2:2" ht="15" x14ac:dyDescent="0.25">
      <c r="B278"/>
    </row>
    <row r="279" spans="2:2" ht="15" x14ac:dyDescent="0.25">
      <c r="B279"/>
    </row>
    <row r="280" spans="2:2" ht="15" x14ac:dyDescent="0.25">
      <c r="B280"/>
    </row>
    <row r="281" spans="2:2" ht="15" x14ac:dyDescent="0.25">
      <c r="B281"/>
    </row>
    <row r="282" spans="2:2" ht="15" x14ac:dyDescent="0.25">
      <c r="B282"/>
    </row>
    <row r="283" spans="2:2" ht="15" x14ac:dyDescent="0.25">
      <c r="B283"/>
    </row>
    <row r="284" spans="2:2" ht="15" x14ac:dyDescent="0.25">
      <c r="B284"/>
    </row>
    <row r="285" spans="2:2" ht="15" x14ac:dyDescent="0.25">
      <c r="B285"/>
    </row>
  </sheetData>
  <pageMargins left="0.95" right="0.45"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0"/>
  <sheetViews>
    <sheetView showGridLines="0" topLeftCell="A34" workbookViewId="0">
      <selection activeCell="C66" sqref="C66"/>
    </sheetView>
  </sheetViews>
  <sheetFormatPr defaultColWidth="9.140625" defaultRowHeight="12.75" x14ac:dyDescent="0.2"/>
  <cols>
    <col min="1" max="1" width="5.42578125" style="343" customWidth="1"/>
    <col min="2" max="2" width="13.5703125" style="343" customWidth="1"/>
    <col min="3" max="3" width="38.42578125" style="27" customWidth="1"/>
    <col min="4" max="4" width="6.140625" style="349" bestFit="1" customWidth="1"/>
    <col min="5" max="5" width="1.140625" style="27" customWidth="1"/>
    <col min="6" max="6" width="5.7109375" style="343" customWidth="1"/>
    <col min="7" max="7" width="13.28515625" style="343" customWidth="1"/>
    <col min="8" max="8" width="37.42578125" style="27" customWidth="1"/>
    <col min="9" max="9" width="7.5703125" style="27" bestFit="1" customWidth="1"/>
    <col min="10" max="16384" width="9.140625" style="27"/>
  </cols>
  <sheetData>
    <row r="1" spans="1:9" x14ac:dyDescent="0.2">
      <c r="A1" s="396"/>
      <c r="B1" s="1177" t="s">
        <v>1414</v>
      </c>
      <c r="C1" s="1177"/>
      <c r="D1" s="1177"/>
      <c r="E1" s="1177"/>
      <c r="F1" s="1177"/>
      <c r="G1" s="1177"/>
      <c r="H1" s="1177"/>
      <c r="I1" s="1177"/>
    </row>
    <row r="2" spans="1:9" x14ac:dyDescent="0.2">
      <c r="A2" s="382" t="s">
        <v>1531</v>
      </c>
      <c r="B2" s="391" t="s">
        <v>275</v>
      </c>
      <c r="C2" s="372" t="s">
        <v>938</v>
      </c>
      <c r="D2" s="374" t="s">
        <v>1532</v>
      </c>
      <c r="E2" s="375"/>
      <c r="F2" s="387" t="s">
        <v>1531</v>
      </c>
      <c r="G2" s="391" t="s">
        <v>275</v>
      </c>
      <c r="H2" s="372" t="s">
        <v>938</v>
      </c>
      <c r="I2" s="373" t="s">
        <v>1532</v>
      </c>
    </row>
    <row r="3" spans="1:9" x14ac:dyDescent="0.2">
      <c r="A3" s="383"/>
      <c r="B3" s="392"/>
      <c r="C3" s="352" t="s">
        <v>1538</v>
      </c>
      <c r="D3" s="353" t="s">
        <v>1539</v>
      </c>
      <c r="E3" s="352"/>
      <c r="F3" s="388">
        <v>30</v>
      </c>
      <c r="G3" s="395" t="s">
        <v>703</v>
      </c>
      <c r="H3" s="354" t="s">
        <v>823</v>
      </c>
      <c r="I3" s="369" t="s">
        <v>1438</v>
      </c>
    </row>
    <row r="4" spans="1:9" x14ac:dyDescent="0.2">
      <c r="A4" s="384"/>
      <c r="B4" s="393"/>
      <c r="C4" s="354" t="s">
        <v>1537</v>
      </c>
      <c r="D4" s="355" t="s">
        <v>1540</v>
      </c>
      <c r="E4" s="354"/>
      <c r="F4" s="388">
        <v>31</v>
      </c>
      <c r="G4" s="395" t="s">
        <v>382</v>
      </c>
      <c r="H4" s="354" t="s">
        <v>824</v>
      </c>
      <c r="I4" s="369" t="s">
        <v>1439</v>
      </c>
    </row>
    <row r="5" spans="1:9" x14ac:dyDescent="0.2">
      <c r="A5" s="384"/>
      <c r="B5" s="393"/>
      <c r="C5" s="354" t="s">
        <v>1536</v>
      </c>
      <c r="D5" s="355" t="s">
        <v>1541</v>
      </c>
      <c r="E5" s="354"/>
      <c r="F5" s="388">
        <v>32</v>
      </c>
      <c r="G5" s="395" t="s">
        <v>383</v>
      </c>
      <c r="H5" s="354" t="s">
        <v>825</v>
      </c>
      <c r="I5" s="369" t="s">
        <v>1439</v>
      </c>
    </row>
    <row r="6" spans="1:9" x14ac:dyDescent="0.2">
      <c r="A6" s="384"/>
      <c r="B6" s="393"/>
      <c r="C6" s="354" t="s">
        <v>1535</v>
      </c>
      <c r="D6" s="355" t="s">
        <v>1542</v>
      </c>
      <c r="E6" s="354"/>
      <c r="F6" s="388">
        <v>33</v>
      </c>
      <c r="G6" s="395" t="s">
        <v>384</v>
      </c>
      <c r="H6" s="354" t="s">
        <v>826</v>
      </c>
      <c r="I6" s="369" t="s">
        <v>1439</v>
      </c>
    </row>
    <row r="7" spans="1:9" x14ac:dyDescent="0.2">
      <c r="A7" s="385"/>
      <c r="B7" s="393"/>
      <c r="C7" s="354" t="s">
        <v>1534</v>
      </c>
      <c r="D7" s="355">
        <v>1</v>
      </c>
      <c r="E7" s="354"/>
      <c r="F7" s="388">
        <v>34</v>
      </c>
      <c r="G7" s="356" t="s">
        <v>385</v>
      </c>
      <c r="H7" s="354" t="s">
        <v>827</v>
      </c>
      <c r="I7" s="369" t="s">
        <v>1440</v>
      </c>
    </row>
    <row r="8" spans="1:9" x14ac:dyDescent="0.2">
      <c r="A8" s="385"/>
      <c r="B8" s="393"/>
      <c r="C8" s="354" t="s">
        <v>1416</v>
      </c>
      <c r="D8" s="355" t="s">
        <v>1419</v>
      </c>
      <c r="E8" s="354"/>
      <c r="F8" s="388">
        <v>35</v>
      </c>
      <c r="G8" s="356" t="s">
        <v>704</v>
      </c>
      <c r="H8" s="354" t="s">
        <v>203</v>
      </c>
      <c r="I8" s="369" t="s">
        <v>1440</v>
      </c>
    </row>
    <row r="9" spans="1:9" x14ac:dyDescent="0.2">
      <c r="A9" s="385"/>
      <c r="B9" s="393"/>
      <c r="C9" s="354" t="s">
        <v>1417</v>
      </c>
      <c r="D9" s="355" t="s">
        <v>1420</v>
      </c>
      <c r="E9" s="354"/>
      <c r="F9" s="388">
        <v>36</v>
      </c>
      <c r="G9" s="356" t="s">
        <v>705</v>
      </c>
      <c r="H9" s="354" t="s">
        <v>828</v>
      </c>
      <c r="I9" s="369" t="s">
        <v>1427</v>
      </c>
    </row>
    <row r="10" spans="1:9" x14ac:dyDescent="0.2">
      <c r="A10" s="385">
        <v>1</v>
      </c>
      <c r="B10" s="357" t="s">
        <v>367</v>
      </c>
      <c r="C10" s="354" t="s">
        <v>818</v>
      </c>
      <c r="D10" s="355" t="s">
        <v>1421</v>
      </c>
      <c r="E10" s="354"/>
      <c r="F10" s="388">
        <v>37</v>
      </c>
      <c r="G10" s="356" t="s">
        <v>346</v>
      </c>
      <c r="H10" s="354" t="s">
        <v>829</v>
      </c>
      <c r="I10" s="369" t="s">
        <v>1441</v>
      </c>
    </row>
    <row r="11" spans="1:9" x14ac:dyDescent="0.2">
      <c r="A11" s="385">
        <v>2</v>
      </c>
      <c r="B11" s="357" t="s">
        <v>374</v>
      </c>
      <c r="C11" s="354" t="s">
        <v>881</v>
      </c>
      <c r="D11" s="355" t="s">
        <v>1422</v>
      </c>
      <c r="E11" s="354"/>
      <c r="F11" s="388">
        <v>38</v>
      </c>
      <c r="G11" s="357" t="s">
        <v>709</v>
      </c>
      <c r="H11" s="354" t="s">
        <v>895</v>
      </c>
      <c r="I11" s="369" t="s">
        <v>1712</v>
      </c>
    </row>
    <row r="12" spans="1:9" x14ac:dyDescent="0.2">
      <c r="A12" s="385">
        <v>3</v>
      </c>
      <c r="B12" s="358" t="s">
        <v>403</v>
      </c>
      <c r="C12" s="354" t="s">
        <v>882</v>
      </c>
      <c r="D12" s="355" t="s">
        <v>1422</v>
      </c>
      <c r="E12" s="354"/>
      <c r="F12" s="388">
        <v>39</v>
      </c>
      <c r="G12" s="357" t="s">
        <v>322</v>
      </c>
      <c r="H12" s="354" t="s">
        <v>896</v>
      </c>
      <c r="I12" s="369" t="s">
        <v>1713</v>
      </c>
    </row>
    <row r="13" spans="1:9" x14ac:dyDescent="0.2">
      <c r="A13" s="385">
        <v>4</v>
      </c>
      <c r="B13" s="358" t="s">
        <v>404</v>
      </c>
      <c r="C13" s="354" t="s">
        <v>883</v>
      </c>
      <c r="D13" s="355" t="s">
        <v>1422</v>
      </c>
      <c r="E13" s="354"/>
      <c r="F13" s="388">
        <v>40</v>
      </c>
      <c r="G13" s="357" t="s">
        <v>315</v>
      </c>
      <c r="H13" s="354" t="s">
        <v>1402</v>
      </c>
      <c r="I13" s="369" t="s">
        <v>1444</v>
      </c>
    </row>
    <row r="14" spans="1:9" x14ac:dyDescent="0.2">
      <c r="A14" s="385">
        <v>5</v>
      </c>
      <c r="B14" s="358" t="s">
        <v>405</v>
      </c>
      <c r="C14" s="354" t="s">
        <v>884</v>
      </c>
      <c r="D14" s="355" t="s">
        <v>1423</v>
      </c>
      <c r="E14" s="354"/>
      <c r="F14" s="388">
        <v>41</v>
      </c>
      <c r="G14" s="357" t="s">
        <v>318</v>
      </c>
      <c r="H14" s="354" t="s">
        <v>922</v>
      </c>
      <c r="I14" s="369" t="s">
        <v>1445</v>
      </c>
    </row>
    <row r="15" spans="1:9" x14ac:dyDescent="0.2">
      <c r="A15" s="385">
        <v>6</v>
      </c>
      <c r="B15" s="358" t="s">
        <v>406</v>
      </c>
      <c r="C15" s="354" t="s">
        <v>885</v>
      </c>
      <c r="D15" s="355" t="s">
        <v>1423</v>
      </c>
      <c r="E15" s="354"/>
      <c r="F15" s="388">
        <v>42</v>
      </c>
      <c r="G15" s="357" t="s">
        <v>317</v>
      </c>
      <c r="H15" s="354" t="s">
        <v>923</v>
      </c>
      <c r="I15" s="369" t="s">
        <v>1446</v>
      </c>
    </row>
    <row r="16" spans="1:9" x14ac:dyDescent="0.2">
      <c r="A16" s="385">
        <v>7</v>
      </c>
      <c r="B16" s="358" t="s">
        <v>407</v>
      </c>
      <c r="C16" s="354" t="s">
        <v>886</v>
      </c>
      <c r="D16" s="355" t="s">
        <v>1423</v>
      </c>
      <c r="E16" s="354"/>
      <c r="F16" s="388">
        <v>43</v>
      </c>
      <c r="G16" s="356" t="s">
        <v>530</v>
      </c>
      <c r="H16" s="354" t="s">
        <v>830</v>
      </c>
      <c r="I16" s="369" t="s">
        <v>1447</v>
      </c>
    </row>
    <row r="17" spans="1:9" x14ac:dyDescent="0.2">
      <c r="A17" s="385">
        <v>8</v>
      </c>
      <c r="B17" s="358" t="s">
        <v>408</v>
      </c>
      <c r="C17" s="354" t="s">
        <v>887</v>
      </c>
      <c r="D17" s="355" t="s">
        <v>1424</v>
      </c>
      <c r="E17" s="354"/>
      <c r="F17" s="388">
        <v>44</v>
      </c>
      <c r="G17" s="357" t="s">
        <v>465</v>
      </c>
      <c r="H17" s="354" t="s">
        <v>831</v>
      </c>
      <c r="I17" s="369" t="s">
        <v>1448</v>
      </c>
    </row>
    <row r="18" spans="1:9" x14ac:dyDescent="0.2">
      <c r="A18" s="385">
        <v>9</v>
      </c>
      <c r="B18" s="358" t="s">
        <v>409</v>
      </c>
      <c r="C18" s="354" t="s">
        <v>888</v>
      </c>
      <c r="D18" s="355" t="s">
        <v>1424</v>
      </c>
      <c r="E18" s="354"/>
      <c r="F18" s="388">
        <v>45</v>
      </c>
      <c r="G18" s="357" t="s">
        <v>30</v>
      </c>
      <c r="H18" s="354" t="s">
        <v>832</v>
      </c>
      <c r="I18" s="369" t="s">
        <v>1428</v>
      </c>
    </row>
    <row r="19" spans="1:9" x14ac:dyDescent="0.2">
      <c r="A19" s="385">
        <v>10</v>
      </c>
      <c r="B19" s="358" t="s">
        <v>410</v>
      </c>
      <c r="C19" s="354" t="s">
        <v>889</v>
      </c>
      <c r="D19" s="355" t="s">
        <v>1424</v>
      </c>
      <c r="E19" s="354"/>
      <c r="F19" s="388">
        <v>46</v>
      </c>
      <c r="G19" s="357" t="s">
        <v>390</v>
      </c>
      <c r="H19" s="354" t="s">
        <v>924</v>
      </c>
      <c r="I19" s="369" t="s">
        <v>1714</v>
      </c>
    </row>
    <row r="20" spans="1:9" x14ac:dyDescent="0.2">
      <c r="A20" s="385">
        <v>11</v>
      </c>
      <c r="B20" s="358" t="s">
        <v>411</v>
      </c>
      <c r="C20" s="354" t="s">
        <v>890</v>
      </c>
      <c r="D20" s="355" t="s">
        <v>1425</v>
      </c>
      <c r="E20" s="354"/>
      <c r="F20" s="388">
        <v>47</v>
      </c>
      <c r="G20" s="357" t="s">
        <v>541</v>
      </c>
      <c r="H20" s="354" t="s">
        <v>925</v>
      </c>
      <c r="I20" s="369" t="s">
        <v>1450</v>
      </c>
    </row>
    <row r="21" spans="1:9" x14ac:dyDescent="0.2">
      <c r="A21" s="385">
        <v>12</v>
      </c>
      <c r="B21" s="358" t="s">
        <v>412</v>
      </c>
      <c r="C21" s="354" t="s">
        <v>891</v>
      </c>
      <c r="D21" s="355" t="s">
        <v>1425</v>
      </c>
      <c r="E21" s="354"/>
      <c r="F21" s="388">
        <v>48</v>
      </c>
      <c r="G21" s="359" t="s">
        <v>348</v>
      </c>
      <c r="H21" s="354" t="s">
        <v>833</v>
      </c>
      <c r="I21" s="369" t="s">
        <v>1451</v>
      </c>
    </row>
    <row r="22" spans="1:9" x14ac:dyDescent="0.2">
      <c r="A22" s="385">
        <v>13</v>
      </c>
      <c r="B22" s="358" t="s">
        <v>413</v>
      </c>
      <c r="C22" s="354" t="s">
        <v>892</v>
      </c>
      <c r="D22" s="355" t="s">
        <v>1425</v>
      </c>
      <c r="E22" s="354"/>
      <c r="F22" s="388">
        <v>49</v>
      </c>
      <c r="G22" s="356" t="s">
        <v>424</v>
      </c>
      <c r="H22" s="354" t="s">
        <v>834</v>
      </c>
      <c r="I22" s="369" t="s">
        <v>1452</v>
      </c>
    </row>
    <row r="23" spans="1:9" x14ac:dyDescent="0.2">
      <c r="A23" s="385">
        <v>14</v>
      </c>
      <c r="B23" s="358" t="s">
        <v>414</v>
      </c>
      <c r="C23" s="354" t="s">
        <v>893</v>
      </c>
      <c r="D23" s="355" t="s">
        <v>1426</v>
      </c>
      <c r="E23" s="354"/>
      <c r="F23" s="388">
        <v>50</v>
      </c>
      <c r="G23" s="356" t="s">
        <v>425</v>
      </c>
      <c r="H23" s="354" t="s">
        <v>835</v>
      </c>
      <c r="I23" s="369" t="s">
        <v>1453</v>
      </c>
    </row>
    <row r="24" spans="1:9" x14ac:dyDescent="0.2">
      <c r="A24" s="385">
        <v>15</v>
      </c>
      <c r="B24" s="358" t="s">
        <v>1328</v>
      </c>
      <c r="C24" s="360" t="s">
        <v>1350</v>
      </c>
      <c r="D24" s="355" t="s">
        <v>1426</v>
      </c>
      <c r="E24" s="354"/>
      <c r="F24" s="388">
        <v>51</v>
      </c>
      <c r="G24" s="357" t="s">
        <v>432</v>
      </c>
      <c r="H24" s="354" t="s">
        <v>934</v>
      </c>
      <c r="I24" s="369" t="s">
        <v>1715</v>
      </c>
    </row>
    <row r="25" spans="1:9" x14ac:dyDescent="0.2">
      <c r="A25" s="385">
        <v>16</v>
      </c>
      <c r="B25" s="358" t="s">
        <v>1329</v>
      </c>
      <c r="C25" s="360" t="s">
        <v>1351</v>
      </c>
      <c r="D25" s="355" t="s">
        <v>1426</v>
      </c>
      <c r="E25" s="354"/>
      <c r="F25" s="388">
        <v>52</v>
      </c>
      <c r="G25" s="356" t="s">
        <v>1345</v>
      </c>
      <c r="H25" s="354" t="s">
        <v>1533</v>
      </c>
      <c r="I25" s="369" t="s">
        <v>1455</v>
      </c>
    </row>
    <row r="26" spans="1:9" x14ac:dyDescent="0.2">
      <c r="A26" s="385">
        <v>17</v>
      </c>
      <c r="B26" s="358" t="s">
        <v>1330</v>
      </c>
      <c r="C26" s="360" t="s">
        <v>1352</v>
      </c>
      <c r="D26" s="355" t="s">
        <v>1432</v>
      </c>
      <c r="E26" s="354"/>
      <c r="F26" s="388">
        <v>53</v>
      </c>
      <c r="G26" s="356" t="s">
        <v>1707</v>
      </c>
      <c r="H26" s="354" t="s">
        <v>819</v>
      </c>
      <c r="I26" s="369" t="s">
        <v>1455</v>
      </c>
    </row>
    <row r="27" spans="1:9" x14ac:dyDescent="0.2">
      <c r="A27" s="385">
        <v>18</v>
      </c>
      <c r="B27" s="358" t="s">
        <v>1331</v>
      </c>
      <c r="C27" s="360" t="s">
        <v>1353</v>
      </c>
      <c r="D27" s="355" t="s">
        <v>1432</v>
      </c>
      <c r="E27" s="354"/>
      <c r="F27" s="388">
        <v>54</v>
      </c>
      <c r="G27" s="357" t="s">
        <v>328</v>
      </c>
      <c r="H27" s="354" t="s">
        <v>897</v>
      </c>
      <c r="I27" s="369" t="s">
        <v>1456</v>
      </c>
    </row>
    <row r="28" spans="1:9" x14ac:dyDescent="0.2">
      <c r="A28" s="385">
        <v>19</v>
      </c>
      <c r="B28" s="358" t="s">
        <v>1332</v>
      </c>
      <c r="C28" s="360" t="s">
        <v>1354</v>
      </c>
      <c r="D28" s="355" t="s">
        <v>1432</v>
      </c>
      <c r="E28" s="354"/>
      <c r="F28" s="388">
        <v>55</v>
      </c>
      <c r="G28" s="357" t="s">
        <v>435</v>
      </c>
      <c r="H28" s="354" t="s">
        <v>836</v>
      </c>
      <c r="I28" s="369" t="s">
        <v>1458</v>
      </c>
    </row>
    <row r="29" spans="1:9" x14ac:dyDescent="0.2">
      <c r="A29" s="385">
        <v>20</v>
      </c>
      <c r="B29" s="358" t="s">
        <v>1333</v>
      </c>
      <c r="C29" s="360" t="s">
        <v>1355</v>
      </c>
      <c r="D29" s="355" t="s">
        <v>1433</v>
      </c>
      <c r="E29" s="354"/>
      <c r="F29" s="388">
        <v>56</v>
      </c>
      <c r="G29" s="357" t="s">
        <v>339</v>
      </c>
      <c r="H29" s="354" t="s">
        <v>898</v>
      </c>
      <c r="I29" s="369" t="s">
        <v>1716</v>
      </c>
    </row>
    <row r="30" spans="1:9" x14ac:dyDescent="0.2">
      <c r="A30" s="385">
        <v>21</v>
      </c>
      <c r="B30" s="358" t="s">
        <v>1334</v>
      </c>
      <c r="C30" s="360" t="s">
        <v>1356</v>
      </c>
      <c r="D30" s="355" t="s">
        <v>1433</v>
      </c>
      <c r="E30" s="354"/>
      <c r="F30" s="388">
        <v>57</v>
      </c>
      <c r="G30" s="356" t="s">
        <v>387</v>
      </c>
      <c r="H30" s="354" t="s">
        <v>837</v>
      </c>
      <c r="I30" s="369" t="s">
        <v>1669</v>
      </c>
    </row>
    <row r="31" spans="1:9" x14ac:dyDescent="0.2">
      <c r="A31" s="385">
        <v>22</v>
      </c>
      <c r="B31" s="358" t="s">
        <v>1335</v>
      </c>
      <c r="C31" s="360" t="s">
        <v>1357</v>
      </c>
      <c r="D31" s="355" t="s">
        <v>1433</v>
      </c>
      <c r="E31" s="354"/>
      <c r="F31" s="388">
        <v>58</v>
      </c>
      <c r="G31" s="356" t="s">
        <v>438</v>
      </c>
      <c r="H31" s="354" t="s">
        <v>838</v>
      </c>
      <c r="I31" s="369" t="s">
        <v>1670</v>
      </c>
    </row>
    <row r="32" spans="1:9" x14ac:dyDescent="0.2">
      <c r="A32" s="385">
        <v>23</v>
      </c>
      <c r="B32" s="358" t="s">
        <v>1336</v>
      </c>
      <c r="C32" s="360" t="s">
        <v>1358</v>
      </c>
      <c r="D32" s="355" t="s">
        <v>1434</v>
      </c>
      <c r="E32" s="354"/>
      <c r="F32" s="388">
        <v>59</v>
      </c>
      <c r="G32" s="361" t="s">
        <v>345</v>
      </c>
      <c r="H32" s="362" t="s">
        <v>936</v>
      </c>
      <c r="I32" s="369" t="s">
        <v>1460</v>
      </c>
    </row>
    <row r="33" spans="1:9" x14ac:dyDescent="0.2">
      <c r="A33" s="385">
        <v>24</v>
      </c>
      <c r="B33" s="356" t="s">
        <v>416</v>
      </c>
      <c r="C33" s="354" t="s">
        <v>921</v>
      </c>
      <c r="D33" s="355" t="s">
        <v>1434</v>
      </c>
      <c r="E33" s="354"/>
      <c r="F33" s="388">
        <v>60</v>
      </c>
      <c r="G33" s="356" t="s">
        <v>236</v>
      </c>
      <c r="H33" s="354" t="s">
        <v>933</v>
      </c>
      <c r="I33" s="369" t="s">
        <v>1461</v>
      </c>
    </row>
    <row r="34" spans="1:9" x14ac:dyDescent="0.2">
      <c r="A34" s="385">
        <v>25</v>
      </c>
      <c r="B34" s="356" t="s">
        <v>418</v>
      </c>
      <c r="C34" s="354" t="s">
        <v>894</v>
      </c>
      <c r="D34" s="355" t="s">
        <v>1435</v>
      </c>
      <c r="E34" s="354"/>
      <c r="F34" s="388">
        <v>61</v>
      </c>
      <c r="G34" s="356" t="s">
        <v>565</v>
      </c>
      <c r="H34" s="354" t="s">
        <v>839</v>
      </c>
      <c r="I34" s="369" t="s">
        <v>1671</v>
      </c>
    </row>
    <row r="35" spans="1:9" x14ac:dyDescent="0.2">
      <c r="A35" s="385">
        <v>26</v>
      </c>
      <c r="B35" s="357" t="s">
        <v>380</v>
      </c>
      <c r="C35" s="354" t="s">
        <v>931</v>
      </c>
      <c r="D35" s="355" t="s">
        <v>1710</v>
      </c>
      <c r="E35" s="354"/>
      <c r="F35" s="388">
        <v>62</v>
      </c>
      <c r="G35" s="356" t="s">
        <v>566</v>
      </c>
      <c r="H35" s="354" t="s">
        <v>899</v>
      </c>
      <c r="I35" s="369" t="s">
        <v>1463</v>
      </c>
    </row>
    <row r="36" spans="1:9" x14ac:dyDescent="0.2">
      <c r="A36" s="385">
        <v>27</v>
      </c>
      <c r="B36" s="356" t="s">
        <v>700</v>
      </c>
      <c r="C36" s="354" t="s">
        <v>820</v>
      </c>
      <c r="D36" s="355" t="s">
        <v>1711</v>
      </c>
      <c r="E36" s="354"/>
      <c r="F36" s="388">
        <v>63</v>
      </c>
      <c r="G36" s="356" t="s">
        <v>798</v>
      </c>
      <c r="H36" s="354" t="s">
        <v>840</v>
      </c>
      <c r="I36" s="369" t="s">
        <v>1465</v>
      </c>
    </row>
    <row r="37" spans="1:9" x14ac:dyDescent="0.2">
      <c r="A37" s="385">
        <v>28</v>
      </c>
      <c r="B37" s="395" t="s">
        <v>701</v>
      </c>
      <c r="C37" s="354" t="s">
        <v>821</v>
      </c>
      <c r="D37" s="355" t="s">
        <v>1438</v>
      </c>
      <c r="E37" s="399"/>
      <c r="F37" s="388">
        <v>64</v>
      </c>
      <c r="G37" s="356" t="s">
        <v>797</v>
      </c>
      <c r="H37" s="354" t="s">
        <v>841</v>
      </c>
      <c r="I37" s="369" t="s">
        <v>1465</v>
      </c>
    </row>
    <row r="38" spans="1:9" x14ac:dyDescent="0.2">
      <c r="A38" s="386">
        <v>29</v>
      </c>
      <c r="B38" s="394" t="s">
        <v>702</v>
      </c>
      <c r="C38" s="377" t="s">
        <v>822</v>
      </c>
      <c r="D38" s="378" t="s">
        <v>1438</v>
      </c>
      <c r="E38" s="400"/>
      <c r="F38" s="386">
        <v>65</v>
      </c>
      <c r="G38" s="379" t="s">
        <v>802</v>
      </c>
      <c r="H38" s="377" t="s">
        <v>842</v>
      </c>
      <c r="I38" s="380" t="s">
        <v>1466</v>
      </c>
    </row>
    <row r="39" spans="1:9" x14ac:dyDescent="0.2">
      <c r="A39" s="228"/>
      <c r="B39" s="338"/>
      <c r="C39" s="227"/>
      <c r="D39" s="350"/>
      <c r="E39" s="227"/>
      <c r="F39" s="228"/>
      <c r="G39" s="338"/>
      <c r="H39" s="227"/>
      <c r="I39" s="350"/>
    </row>
    <row r="40" spans="1:9" x14ac:dyDescent="0.2">
      <c r="A40" s="382" t="s">
        <v>1531</v>
      </c>
      <c r="B40" s="391" t="s">
        <v>275</v>
      </c>
      <c r="C40" s="372" t="s">
        <v>938</v>
      </c>
      <c r="D40" s="374" t="s">
        <v>1532</v>
      </c>
      <c r="E40" s="375"/>
      <c r="F40" s="387" t="s">
        <v>1531</v>
      </c>
      <c r="G40" s="391" t="s">
        <v>275</v>
      </c>
      <c r="H40" s="372" t="s">
        <v>938</v>
      </c>
      <c r="I40" s="373" t="s">
        <v>1532</v>
      </c>
    </row>
    <row r="41" spans="1:9" x14ac:dyDescent="0.2">
      <c r="A41" s="385">
        <v>66</v>
      </c>
      <c r="B41" s="356" t="s">
        <v>800</v>
      </c>
      <c r="C41" s="354" t="s">
        <v>1738</v>
      </c>
      <c r="D41" s="355" t="s">
        <v>1466</v>
      </c>
      <c r="E41" s="354"/>
      <c r="F41" s="388">
        <v>103</v>
      </c>
      <c r="G41" s="356" t="s">
        <v>301</v>
      </c>
      <c r="H41" s="354" t="s">
        <v>860</v>
      </c>
      <c r="I41" s="369" t="s">
        <v>1431</v>
      </c>
    </row>
    <row r="42" spans="1:9" x14ac:dyDescent="0.2">
      <c r="A42" s="385">
        <v>67</v>
      </c>
      <c r="B42" s="356" t="s">
        <v>799</v>
      </c>
      <c r="C42" s="354" t="s">
        <v>928</v>
      </c>
      <c r="D42" s="355" t="s">
        <v>1466</v>
      </c>
      <c r="E42" s="354"/>
      <c r="F42" s="388">
        <v>104</v>
      </c>
      <c r="G42" s="356" t="s">
        <v>706</v>
      </c>
      <c r="H42" s="354" t="s">
        <v>299</v>
      </c>
      <c r="I42" s="369" t="s">
        <v>1496</v>
      </c>
    </row>
    <row r="43" spans="1:9" x14ac:dyDescent="0.2">
      <c r="A43" s="385">
        <v>68</v>
      </c>
      <c r="B43" s="356" t="s">
        <v>801</v>
      </c>
      <c r="C43" s="354" t="s">
        <v>843</v>
      </c>
      <c r="D43" s="355" t="s">
        <v>1467</v>
      </c>
      <c r="E43" s="354"/>
      <c r="F43" s="388">
        <v>105</v>
      </c>
      <c r="G43" s="356" t="s">
        <v>291</v>
      </c>
      <c r="H43" s="354" t="s">
        <v>912</v>
      </c>
      <c r="I43" s="369" t="s">
        <v>1497</v>
      </c>
    </row>
    <row r="44" spans="1:9" x14ac:dyDescent="0.2">
      <c r="A44" s="385">
        <v>69</v>
      </c>
      <c r="B44" s="356" t="s">
        <v>573</v>
      </c>
      <c r="C44" s="354" t="s">
        <v>927</v>
      </c>
      <c r="D44" s="355" t="s">
        <v>1717</v>
      </c>
      <c r="E44" s="354"/>
      <c r="F44" s="388">
        <v>106</v>
      </c>
      <c r="G44" s="356" t="s">
        <v>70</v>
      </c>
      <c r="H44" s="354" t="s">
        <v>913</v>
      </c>
      <c r="I44" s="369" t="s">
        <v>1498</v>
      </c>
    </row>
    <row r="45" spans="1:9" x14ac:dyDescent="0.2">
      <c r="A45" s="385">
        <v>70</v>
      </c>
      <c r="B45" s="356" t="s">
        <v>49</v>
      </c>
      <c r="C45" s="354" t="s">
        <v>1403</v>
      </c>
      <c r="D45" s="355" t="s">
        <v>1718</v>
      </c>
      <c r="E45" s="354"/>
      <c r="F45" s="388">
        <v>107</v>
      </c>
      <c r="G45" s="356" t="s">
        <v>478</v>
      </c>
      <c r="H45" s="354" t="s">
        <v>861</v>
      </c>
      <c r="I45" s="369" t="s">
        <v>1499</v>
      </c>
    </row>
    <row r="46" spans="1:9" x14ac:dyDescent="0.2">
      <c r="A46" s="385">
        <v>71</v>
      </c>
      <c r="B46" s="356" t="s">
        <v>590</v>
      </c>
      <c r="C46" s="354" t="s">
        <v>937</v>
      </c>
      <c r="D46" s="355" t="s">
        <v>1672</v>
      </c>
      <c r="E46" s="354"/>
      <c r="F46" s="388">
        <v>108</v>
      </c>
      <c r="G46" s="356" t="s">
        <v>302</v>
      </c>
      <c r="H46" s="354" t="s">
        <v>480</v>
      </c>
      <c r="I46" s="369" t="s">
        <v>1500</v>
      </c>
    </row>
    <row r="47" spans="1:9" x14ac:dyDescent="0.2">
      <c r="A47" s="385">
        <v>72</v>
      </c>
      <c r="B47" s="357" t="s">
        <v>447</v>
      </c>
      <c r="C47" s="354" t="s">
        <v>844</v>
      </c>
      <c r="D47" s="355" t="s">
        <v>1672</v>
      </c>
      <c r="E47" s="354"/>
      <c r="F47" s="388">
        <v>109</v>
      </c>
      <c r="G47" s="357" t="s">
        <v>90</v>
      </c>
      <c r="H47" s="354" t="s">
        <v>863</v>
      </c>
      <c r="I47" s="369" t="s">
        <v>1673</v>
      </c>
    </row>
    <row r="48" spans="1:9" x14ac:dyDescent="0.2">
      <c r="A48" s="385">
        <v>73</v>
      </c>
      <c r="B48" s="357" t="s">
        <v>427</v>
      </c>
      <c r="C48" s="354" t="s">
        <v>845</v>
      </c>
      <c r="D48" s="355" t="s">
        <v>1470</v>
      </c>
      <c r="E48" s="354"/>
      <c r="F48" s="388">
        <v>110</v>
      </c>
      <c r="G48" s="357" t="s">
        <v>78</v>
      </c>
      <c r="H48" s="354" t="s">
        <v>864</v>
      </c>
      <c r="I48" s="369" t="s">
        <v>1674</v>
      </c>
    </row>
    <row r="49" spans="1:9" x14ac:dyDescent="0.2">
      <c r="A49" s="385">
        <v>74</v>
      </c>
      <c r="B49" s="357" t="s">
        <v>57</v>
      </c>
      <c r="C49" s="354" t="s">
        <v>846</v>
      </c>
      <c r="D49" s="355" t="s">
        <v>1470</v>
      </c>
      <c r="E49" s="354"/>
      <c r="F49" s="388">
        <v>111</v>
      </c>
      <c r="G49" s="357" t="s">
        <v>487</v>
      </c>
      <c r="H49" s="354" t="s">
        <v>867</v>
      </c>
      <c r="I49" s="369" t="s">
        <v>1503</v>
      </c>
    </row>
    <row r="50" spans="1:9" x14ac:dyDescent="0.2">
      <c r="A50" s="385">
        <v>75</v>
      </c>
      <c r="B50" s="363" t="s">
        <v>1376</v>
      </c>
      <c r="C50" s="364" t="s">
        <v>1733</v>
      </c>
      <c r="D50" s="355" t="s">
        <v>1471</v>
      </c>
      <c r="E50" s="354"/>
      <c r="F50" s="388">
        <v>112</v>
      </c>
      <c r="G50" s="357" t="s">
        <v>88</v>
      </c>
      <c r="H50" s="354" t="s">
        <v>868</v>
      </c>
      <c r="I50" s="369" t="s">
        <v>1726</v>
      </c>
    </row>
    <row r="51" spans="1:9" x14ac:dyDescent="0.2">
      <c r="A51" s="385">
        <v>76</v>
      </c>
      <c r="B51" s="365" t="s">
        <v>1338</v>
      </c>
      <c r="C51" s="354" t="s">
        <v>1735</v>
      </c>
      <c r="D51" s="355" t="s">
        <v>1472</v>
      </c>
      <c r="E51" s="354"/>
      <c r="F51" s="388">
        <v>113</v>
      </c>
      <c r="G51" s="357" t="s">
        <v>101</v>
      </c>
      <c r="H51" s="354" t="s">
        <v>869</v>
      </c>
      <c r="I51" s="369" t="s">
        <v>1727</v>
      </c>
    </row>
    <row r="52" spans="1:9" x14ac:dyDescent="0.2">
      <c r="A52" s="385">
        <v>77</v>
      </c>
      <c r="B52" s="356" t="s">
        <v>1708</v>
      </c>
      <c r="C52" s="354" t="s">
        <v>847</v>
      </c>
      <c r="D52" s="355" t="s">
        <v>1719</v>
      </c>
      <c r="E52" s="354"/>
      <c r="F52" s="388">
        <v>114</v>
      </c>
      <c r="G52" s="356" t="s">
        <v>237</v>
      </c>
      <c r="H52" s="354" t="s">
        <v>870</v>
      </c>
      <c r="I52" s="369" t="s">
        <v>1505</v>
      </c>
    </row>
    <row r="53" spans="1:9" x14ac:dyDescent="0.2">
      <c r="A53" s="385">
        <v>78</v>
      </c>
      <c r="B53" s="357" t="s">
        <v>0</v>
      </c>
      <c r="C53" s="366" t="s">
        <v>1405</v>
      </c>
      <c r="D53" s="355" t="s">
        <v>1475</v>
      </c>
      <c r="E53" s="354"/>
      <c r="F53" s="388">
        <v>115</v>
      </c>
      <c r="G53" s="357" t="s">
        <v>84</v>
      </c>
      <c r="H53" s="354" t="s">
        <v>1737</v>
      </c>
      <c r="I53" s="369" t="s">
        <v>1675</v>
      </c>
    </row>
    <row r="54" spans="1:9" x14ac:dyDescent="0.2">
      <c r="A54" s="385">
        <v>79</v>
      </c>
      <c r="B54" s="357" t="s">
        <v>395</v>
      </c>
      <c r="C54" s="354" t="s">
        <v>902</v>
      </c>
      <c r="D54" s="355" t="s">
        <v>1720</v>
      </c>
      <c r="E54" s="354"/>
      <c r="F54" s="388">
        <v>116</v>
      </c>
      <c r="G54" s="357" t="s">
        <v>486</v>
      </c>
      <c r="H54" s="354" t="s">
        <v>872</v>
      </c>
      <c r="I54" s="369" t="s">
        <v>1507</v>
      </c>
    </row>
    <row r="55" spans="1:9" x14ac:dyDescent="0.2">
      <c r="A55" s="385">
        <v>80</v>
      </c>
      <c r="B55" s="356" t="s">
        <v>398</v>
      </c>
      <c r="C55" s="354" t="s">
        <v>848</v>
      </c>
      <c r="D55" s="355" t="s">
        <v>1721</v>
      </c>
      <c r="E55" s="354"/>
      <c r="F55" s="388">
        <v>117</v>
      </c>
      <c r="G55" s="358" t="s">
        <v>1684</v>
      </c>
      <c r="H55" s="354" t="s">
        <v>1359</v>
      </c>
      <c r="I55" s="369" t="s">
        <v>1508</v>
      </c>
    </row>
    <row r="56" spans="1:9" x14ac:dyDescent="0.2">
      <c r="A56" s="385">
        <v>81</v>
      </c>
      <c r="B56" s="356" t="s">
        <v>399</v>
      </c>
      <c r="C56" s="354" t="s">
        <v>849</v>
      </c>
      <c r="D56" s="355" t="s">
        <v>1479</v>
      </c>
      <c r="E56" s="354"/>
      <c r="F56" s="388">
        <v>118</v>
      </c>
      <c r="G56" s="356" t="s">
        <v>1697</v>
      </c>
      <c r="H56" s="354" t="s">
        <v>862</v>
      </c>
      <c r="I56" s="369" t="s">
        <v>1509</v>
      </c>
    </row>
    <row r="57" spans="1:9" x14ac:dyDescent="0.2">
      <c r="A57" s="385">
        <v>82</v>
      </c>
      <c r="B57" s="356" t="s">
        <v>400</v>
      </c>
      <c r="C57" s="354" t="s">
        <v>850</v>
      </c>
      <c r="D57" s="355" t="s">
        <v>1479</v>
      </c>
      <c r="E57" s="354"/>
      <c r="F57" s="388">
        <v>119</v>
      </c>
      <c r="G57" s="356" t="s">
        <v>1703</v>
      </c>
      <c r="H57" s="354" t="s">
        <v>865</v>
      </c>
      <c r="I57" s="369" t="s">
        <v>1510</v>
      </c>
    </row>
    <row r="58" spans="1:9" x14ac:dyDescent="0.2">
      <c r="A58" s="385">
        <v>83</v>
      </c>
      <c r="B58" s="356" t="s">
        <v>402</v>
      </c>
      <c r="C58" s="354" t="s">
        <v>903</v>
      </c>
      <c r="D58" s="355" t="s">
        <v>1478</v>
      </c>
      <c r="E58" s="354"/>
      <c r="F58" s="388">
        <v>120</v>
      </c>
      <c r="G58" s="356" t="s">
        <v>1702</v>
      </c>
      <c r="H58" s="354" t="s">
        <v>866</v>
      </c>
      <c r="I58" s="369" t="s">
        <v>1512</v>
      </c>
    </row>
    <row r="59" spans="1:9" x14ac:dyDescent="0.2">
      <c r="A59" s="385">
        <v>84</v>
      </c>
      <c r="B59" s="357" t="s">
        <v>224</v>
      </c>
      <c r="C59" s="354" t="s">
        <v>851</v>
      </c>
      <c r="D59" s="355" t="s">
        <v>1480</v>
      </c>
      <c r="E59" s="354"/>
      <c r="F59" s="388">
        <v>121</v>
      </c>
      <c r="G59" s="356" t="s">
        <v>1698</v>
      </c>
      <c r="H59" s="354" t="s">
        <v>1736</v>
      </c>
      <c r="I59" s="369" t="s">
        <v>1728</v>
      </c>
    </row>
    <row r="60" spans="1:9" x14ac:dyDescent="0.2">
      <c r="A60" s="385">
        <v>85</v>
      </c>
      <c r="B60" s="357" t="s">
        <v>58</v>
      </c>
      <c r="C60" s="354" t="s">
        <v>1406</v>
      </c>
      <c r="D60" s="355" t="s">
        <v>1481</v>
      </c>
      <c r="E60" s="354"/>
      <c r="F60" s="388">
        <v>122</v>
      </c>
      <c r="G60" s="356" t="s">
        <v>1699</v>
      </c>
      <c r="H60" s="354" t="s">
        <v>1705</v>
      </c>
      <c r="I60" s="369" t="s">
        <v>1729</v>
      </c>
    </row>
    <row r="61" spans="1:9" x14ac:dyDescent="0.2">
      <c r="A61" s="385">
        <v>86</v>
      </c>
      <c r="B61" s="357" t="s">
        <v>64</v>
      </c>
      <c r="C61" s="354" t="s">
        <v>852</v>
      </c>
      <c r="D61" s="355" t="s">
        <v>1482</v>
      </c>
      <c r="E61" s="354"/>
      <c r="F61" s="388">
        <v>123</v>
      </c>
      <c r="G61" s="356" t="s">
        <v>1700</v>
      </c>
      <c r="H61" s="354" t="s">
        <v>915</v>
      </c>
      <c r="I61" s="369" t="s">
        <v>1730</v>
      </c>
    </row>
    <row r="62" spans="1:9" x14ac:dyDescent="0.2">
      <c r="A62" s="385">
        <v>87</v>
      </c>
      <c r="B62" s="357" t="s">
        <v>69</v>
      </c>
      <c r="C62" s="354" t="s">
        <v>935</v>
      </c>
      <c r="D62" s="355" t="s">
        <v>1722</v>
      </c>
      <c r="E62" s="354"/>
      <c r="F62" s="388">
        <v>124</v>
      </c>
      <c r="G62" s="356" t="s">
        <v>1701</v>
      </c>
      <c r="H62" s="354" t="s">
        <v>916</v>
      </c>
      <c r="I62" s="369" t="s">
        <v>1731</v>
      </c>
    </row>
    <row r="63" spans="1:9" x14ac:dyDescent="0.2">
      <c r="A63" s="385">
        <v>88</v>
      </c>
      <c r="B63" s="357" t="s">
        <v>42</v>
      </c>
      <c r="C63" s="354" t="s">
        <v>1361</v>
      </c>
      <c r="D63" s="355" t="s">
        <v>1723</v>
      </c>
      <c r="E63" s="354"/>
      <c r="F63" s="388">
        <v>125</v>
      </c>
      <c r="G63" s="357" t="s">
        <v>105</v>
      </c>
      <c r="H63" s="354" t="s">
        <v>917</v>
      </c>
      <c r="I63" s="369" t="s">
        <v>1676</v>
      </c>
    </row>
    <row r="64" spans="1:9" x14ac:dyDescent="0.2">
      <c r="A64" s="385">
        <v>89</v>
      </c>
      <c r="B64" s="356" t="s">
        <v>599</v>
      </c>
      <c r="C64" s="354" t="s">
        <v>853</v>
      </c>
      <c r="D64" s="355" t="s">
        <v>1486</v>
      </c>
      <c r="E64" s="354"/>
      <c r="F64" s="388">
        <v>126</v>
      </c>
      <c r="G64" s="357" t="s">
        <v>110</v>
      </c>
      <c r="H64" s="367" t="s">
        <v>874</v>
      </c>
      <c r="I64" s="369" t="s">
        <v>1519</v>
      </c>
    </row>
    <row r="65" spans="1:9" x14ac:dyDescent="0.2">
      <c r="A65" s="385">
        <v>90</v>
      </c>
      <c r="B65" s="356" t="s">
        <v>1347</v>
      </c>
      <c r="C65" s="354" t="s">
        <v>1360</v>
      </c>
      <c r="D65" s="355" t="s">
        <v>1430</v>
      </c>
      <c r="E65" s="354"/>
      <c r="F65" s="388">
        <v>127</v>
      </c>
      <c r="G65" s="357" t="s">
        <v>111</v>
      </c>
      <c r="H65" s="367" t="s">
        <v>929</v>
      </c>
      <c r="I65" s="369" t="s">
        <v>1519</v>
      </c>
    </row>
    <row r="66" spans="1:9" x14ac:dyDescent="0.2">
      <c r="A66" s="385">
        <v>91</v>
      </c>
      <c r="B66" s="357" t="s">
        <v>258</v>
      </c>
      <c r="C66" s="354" t="s">
        <v>854</v>
      </c>
      <c r="D66" s="355" t="s">
        <v>1487</v>
      </c>
      <c r="E66" s="354"/>
      <c r="F66" s="388">
        <v>128</v>
      </c>
      <c r="G66" s="357" t="s">
        <v>135</v>
      </c>
      <c r="H66" s="354" t="s">
        <v>875</v>
      </c>
      <c r="I66" s="369" t="s">
        <v>1677</v>
      </c>
    </row>
    <row r="67" spans="1:9" x14ac:dyDescent="0.2">
      <c r="A67" s="385">
        <v>92</v>
      </c>
      <c r="B67" s="357" t="s">
        <v>264</v>
      </c>
      <c r="C67" s="354" t="s">
        <v>906</v>
      </c>
      <c r="D67" s="355" t="s">
        <v>1488</v>
      </c>
      <c r="E67" s="354"/>
      <c r="F67" s="388">
        <v>129</v>
      </c>
      <c r="G67" s="357" t="s">
        <v>130</v>
      </c>
      <c r="H67" s="354" t="s">
        <v>876</v>
      </c>
      <c r="I67" s="369" t="s">
        <v>1678</v>
      </c>
    </row>
    <row r="68" spans="1:9" x14ac:dyDescent="0.2">
      <c r="A68" s="385">
        <v>93</v>
      </c>
      <c r="B68" s="357" t="s">
        <v>262</v>
      </c>
      <c r="C68" s="354" t="s">
        <v>907</v>
      </c>
      <c r="D68" s="355" t="s">
        <v>1489</v>
      </c>
      <c r="E68" s="354"/>
      <c r="F68" s="388">
        <v>130</v>
      </c>
      <c r="G68" s="357" t="s">
        <v>112</v>
      </c>
      <c r="H68" s="354" t="s">
        <v>877</v>
      </c>
      <c r="I68" s="369" t="s">
        <v>1679</v>
      </c>
    </row>
    <row r="69" spans="1:9" x14ac:dyDescent="0.2">
      <c r="A69" s="385">
        <v>94</v>
      </c>
      <c r="B69" s="357" t="s">
        <v>471</v>
      </c>
      <c r="C69" s="354" t="s">
        <v>855</v>
      </c>
      <c r="D69" s="355" t="s">
        <v>1490</v>
      </c>
      <c r="E69" s="354"/>
      <c r="F69" s="388">
        <v>131</v>
      </c>
      <c r="G69" s="357" t="s">
        <v>132</v>
      </c>
      <c r="H69" s="354" t="s">
        <v>918</v>
      </c>
      <c r="I69" s="369" t="s">
        <v>1680</v>
      </c>
    </row>
    <row r="70" spans="1:9" x14ac:dyDescent="0.2">
      <c r="A70" s="385">
        <v>95</v>
      </c>
      <c r="B70" s="357" t="s">
        <v>472</v>
      </c>
      <c r="C70" s="354" t="s">
        <v>856</v>
      </c>
      <c r="D70" s="355" t="s">
        <v>1490</v>
      </c>
      <c r="E70" s="354"/>
      <c r="F70" s="388">
        <v>132</v>
      </c>
      <c r="G70" s="357" t="s">
        <v>139</v>
      </c>
      <c r="H70" s="354" t="s">
        <v>919</v>
      </c>
      <c r="I70" s="369" t="s">
        <v>1524</v>
      </c>
    </row>
    <row r="71" spans="1:9" x14ac:dyDescent="0.2">
      <c r="A71" s="385">
        <v>96</v>
      </c>
      <c r="B71" s="357" t="s">
        <v>473</v>
      </c>
      <c r="C71" s="354" t="s">
        <v>857</v>
      </c>
      <c r="D71" s="355" t="s">
        <v>1490</v>
      </c>
      <c r="E71" s="354"/>
      <c r="F71" s="388">
        <v>133</v>
      </c>
      <c r="G71" s="357" t="s">
        <v>679</v>
      </c>
      <c r="H71" s="354" t="s">
        <v>1732</v>
      </c>
      <c r="I71" s="369" t="s">
        <v>1525</v>
      </c>
    </row>
    <row r="72" spans="1:9" x14ac:dyDescent="0.2">
      <c r="A72" s="385">
        <v>97</v>
      </c>
      <c r="B72" s="357" t="s">
        <v>272</v>
      </c>
      <c r="C72" s="354" t="s">
        <v>908</v>
      </c>
      <c r="D72" s="355" t="s">
        <v>1492</v>
      </c>
      <c r="E72" s="354"/>
      <c r="F72" s="388">
        <v>134</v>
      </c>
      <c r="G72" s="357" t="s">
        <v>199</v>
      </c>
      <c r="H72" s="354" t="s">
        <v>920</v>
      </c>
      <c r="I72" s="369" t="s">
        <v>1681</v>
      </c>
    </row>
    <row r="73" spans="1:9" x14ac:dyDescent="0.2">
      <c r="A73" s="385">
        <v>98</v>
      </c>
      <c r="B73" s="356" t="s">
        <v>273</v>
      </c>
      <c r="C73" s="354" t="s">
        <v>909</v>
      </c>
      <c r="D73" s="355" t="s">
        <v>1491</v>
      </c>
      <c r="E73" s="354"/>
      <c r="F73" s="388">
        <v>135</v>
      </c>
      <c r="G73" s="357" t="s">
        <v>143</v>
      </c>
      <c r="H73" s="354" t="s">
        <v>146</v>
      </c>
      <c r="I73" s="369" t="s">
        <v>1527</v>
      </c>
    </row>
    <row r="74" spans="1:9" x14ac:dyDescent="0.2">
      <c r="A74" s="385">
        <v>99</v>
      </c>
      <c r="B74" s="357" t="s">
        <v>274</v>
      </c>
      <c r="C74" s="354" t="s">
        <v>858</v>
      </c>
      <c r="D74" s="355" t="s">
        <v>1493</v>
      </c>
      <c r="E74" s="354"/>
      <c r="F74" s="388">
        <v>136</v>
      </c>
      <c r="G74" s="357" t="s">
        <v>140</v>
      </c>
      <c r="H74" s="354" t="s">
        <v>879</v>
      </c>
      <c r="I74" s="369" t="s">
        <v>1528</v>
      </c>
    </row>
    <row r="75" spans="1:9" x14ac:dyDescent="0.2">
      <c r="A75" s="385">
        <v>100</v>
      </c>
      <c r="B75" s="357" t="s">
        <v>254</v>
      </c>
      <c r="C75" s="354" t="s">
        <v>910</v>
      </c>
      <c r="D75" s="355" t="s">
        <v>1724</v>
      </c>
      <c r="E75" s="354"/>
      <c r="F75" s="388">
        <v>137</v>
      </c>
      <c r="G75" s="356" t="s">
        <v>707</v>
      </c>
      <c r="H75" s="354" t="s">
        <v>218</v>
      </c>
      <c r="I75" s="369" t="s">
        <v>1529</v>
      </c>
    </row>
    <row r="76" spans="1:9" x14ac:dyDescent="0.2">
      <c r="A76" s="385">
        <v>101</v>
      </c>
      <c r="B76" s="357" t="s">
        <v>296</v>
      </c>
      <c r="C76" s="354" t="s">
        <v>1407</v>
      </c>
      <c r="D76" s="355" t="s">
        <v>1725</v>
      </c>
      <c r="E76" s="354"/>
      <c r="F76" s="388">
        <v>138</v>
      </c>
      <c r="G76" s="357" t="s">
        <v>693</v>
      </c>
      <c r="H76" s="368" t="s">
        <v>1408</v>
      </c>
      <c r="I76" s="369" t="s">
        <v>1530</v>
      </c>
    </row>
    <row r="77" spans="1:9" x14ac:dyDescent="0.2">
      <c r="A77" s="386">
        <v>102</v>
      </c>
      <c r="B77" s="379" t="s">
        <v>300</v>
      </c>
      <c r="C77" s="377" t="s">
        <v>859</v>
      </c>
      <c r="D77" s="378" t="s">
        <v>1431</v>
      </c>
      <c r="E77" s="377"/>
      <c r="F77" s="386">
        <v>139</v>
      </c>
      <c r="G77" s="379" t="s">
        <v>769</v>
      </c>
      <c r="H77" s="381" t="s">
        <v>880</v>
      </c>
      <c r="I77" s="380" t="s">
        <v>1682</v>
      </c>
    </row>
    <row r="78" spans="1:9" x14ac:dyDescent="0.2">
      <c r="E78" s="227"/>
    </row>
    <row r="79" spans="1:9" x14ac:dyDescent="0.2">
      <c r="D79" s="27"/>
    </row>
    <row r="80" spans="1:9" x14ac:dyDescent="0.2">
      <c r="D80" s="27"/>
    </row>
    <row r="81" spans="4:4" x14ac:dyDescent="0.2">
      <c r="D81" s="27"/>
    </row>
    <row r="82" spans="4:4" x14ac:dyDescent="0.2">
      <c r="D82" s="27"/>
    </row>
    <row r="83" spans="4:4" x14ac:dyDescent="0.2">
      <c r="D83" s="27"/>
    </row>
    <row r="84" spans="4:4" x14ac:dyDescent="0.2">
      <c r="D84" s="27"/>
    </row>
    <row r="85" spans="4:4" x14ac:dyDescent="0.2">
      <c r="D85" s="27"/>
    </row>
    <row r="86" spans="4:4" x14ac:dyDescent="0.2">
      <c r="D86" s="27"/>
    </row>
    <row r="87" spans="4:4" x14ac:dyDescent="0.2">
      <c r="D87" s="27"/>
    </row>
    <row r="88" spans="4:4" x14ac:dyDescent="0.2">
      <c r="D88" s="27"/>
    </row>
    <row r="89" spans="4:4" x14ac:dyDescent="0.2">
      <c r="D89" s="27"/>
    </row>
    <row r="90" spans="4:4" x14ac:dyDescent="0.2">
      <c r="D90" s="27"/>
    </row>
    <row r="91" spans="4:4" x14ac:dyDescent="0.2">
      <c r="D91" s="27"/>
    </row>
    <row r="92" spans="4:4" x14ac:dyDescent="0.2">
      <c r="D92" s="27"/>
    </row>
    <row r="93" spans="4:4" x14ac:dyDescent="0.2">
      <c r="D93" s="27"/>
    </row>
    <row r="94" spans="4:4" x14ac:dyDescent="0.2">
      <c r="D94" s="27"/>
    </row>
    <row r="95" spans="4:4" x14ac:dyDescent="0.2">
      <c r="D95" s="27"/>
    </row>
    <row r="96" spans="4:4" x14ac:dyDescent="0.2">
      <c r="D96" s="27"/>
    </row>
    <row r="97" spans="3:4" x14ac:dyDescent="0.2">
      <c r="D97" s="27"/>
    </row>
    <row r="98" spans="3:4" x14ac:dyDescent="0.2">
      <c r="D98" s="27"/>
    </row>
    <row r="99" spans="3:4" x14ac:dyDescent="0.2">
      <c r="D99" s="27"/>
    </row>
    <row r="100" spans="3:4" x14ac:dyDescent="0.2">
      <c r="D100" s="27"/>
    </row>
    <row r="101" spans="3:4" x14ac:dyDescent="0.2">
      <c r="D101" s="27"/>
    </row>
    <row r="102" spans="3:4" ht="15" x14ac:dyDescent="0.25">
      <c r="C102"/>
    </row>
    <row r="103" spans="3:4" ht="15" x14ac:dyDescent="0.25">
      <c r="C103"/>
    </row>
    <row r="104" spans="3:4" ht="15" x14ac:dyDescent="0.25">
      <c r="C104"/>
    </row>
    <row r="105" spans="3:4" ht="15" x14ac:dyDescent="0.25">
      <c r="C105"/>
    </row>
    <row r="106" spans="3:4" ht="15" x14ac:dyDescent="0.25">
      <c r="C106"/>
    </row>
    <row r="107" spans="3:4" ht="15" x14ac:dyDescent="0.25">
      <c r="C107"/>
    </row>
    <row r="108" spans="3:4" ht="15" x14ac:dyDescent="0.25">
      <c r="C108"/>
    </row>
    <row r="109" spans="3:4" ht="15" x14ac:dyDescent="0.25">
      <c r="C109"/>
    </row>
    <row r="110" spans="3:4" ht="15" x14ac:dyDescent="0.25">
      <c r="C110"/>
    </row>
    <row r="111" spans="3:4" ht="15" x14ac:dyDescent="0.25">
      <c r="C111"/>
    </row>
    <row r="112" spans="3:4" ht="15" x14ac:dyDescent="0.25">
      <c r="C112"/>
    </row>
    <row r="113" spans="3:3" ht="15" x14ac:dyDescent="0.25">
      <c r="C113"/>
    </row>
    <row r="114" spans="3:3" ht="15" x14ac:dyDescent="0.25">
      <c r="C114"/>
    </row>
    <row r="115" spans="3:3" ht="15" x14ac:dyDescent="0.25">
      <c r="C115"/>
    </row>
    <row r="116" spans="3:3" ht="15" x14ac:dyDescent="0.25">
      <c r="C116"/>
    </row>
    <row r="117" spans="3:3" ht="15" x14ac:dyDescent="0.25">
      <c r="C117"/>
    </row>
    <row r="118" spans="3:3" ht="15" x14ac:dyDescent="0.25">
      <c r="C118"/>
    </row>
    <row r="119" spans="3:3" ht="15" x14ac:dyDescent="0.25">
      <c r="C119"/>
    </row>
    <row r="120" spans="3:3" ht="15" x14ac:dyDescent="0.25">
      <c r="C120"/>
    </row>
    <row r="121" spans="3:3" ht="15" x14ac:dyDescent="0.25">
      <c r="C121"/>
    </row>
    <row r="122" spans="3:3" ht="15" x14ac:dyDescent="0.25">
      <c r="C122"/>
    </row>
    <row r="123" spans="3:3" ht="15" x14ac:dyDescent="0.25">
      <c r="C123"/>
    </row>
    <row r="124" spans="3:3" ht="15" x14ac:dyDescent="0.25">
      <c r="C124"/>
    </row>
    <row r="125" spans="3:3" ht="15" x14ac:dyDescent="0.25">
      <c r="C125"/>
    </row>
    <row r="126" spans="3:3" ht="15" x14ac:dyDescent="0.25">
      <c r="C126"/>
    </row>
    <row r="127" spans="3:3" ht="15" x14ac:dyDescent="0.25">
      <c r="C127"/>
    </row>
    <row r="128" spans="3:3" ht="15" x14ac:dyDescent="0.25">
      <c r="C128"/>
    </row>
    <row r="129" spans="3:3" ht="15" x14ac:dyDescent="0.25">
      <c r="C129"/>
    </row>
    <row r="130" spans="3:3" ht="15" x14ac:dyDescent="0.25">
      <c r="C130"/>
    </row>
    <row r="131" spans="3:3" ht="15" x14ac:dyDescent="0.25">
      <c r="C131"/>
    </row>
    <row r="132" spans="3:3" ht="15" x14ac:dyDescent="0.25">
      <c r="C132"/>
    </row>
    <row r="133" spans="3:3" ht="15" x14ac:dyDescent="0.25">
      <c r="C133"/>
    </row>
    <row r="134" spans="3:3" ht="15" x14ac:dyDescent="0.25">
      <c r="C134"/>
    </row>
    <row r="135" spans="3:3" ht="15" x14ac:dyDescent="0.25">
      <c r="C135"/>
    </row>
    <row r="136" spans="3:3" ht="15" x14ac:dyDescent="0.25">
      <c r="C136"/>
    </row>
    <row r="137" spans="3:3" ht="15" x14ac:dyDescent="0.25">
      <c r="C137"/>
    </row>
    <row r="138" spans="3:3" ht="15" x14ac:dyDescent="0.25">
      <c r="C138"/>
    </row>
    <row r="139" spans="3:3" ht="15" x14ac:dyDescent="0.25">
      <c r="C139"/>
    </row>
    <row r="140" spans="3:3" ht="15" x14ac:dyDescent="0.25">
      <c r="C140"/>
    </row>
    <row r="141" spans="3:3" ht="15" x14ac:dyDescent="0.25">
      <c r="C141"/>
    </row>
    <row r="142" spans="3:3" ht="15" x14ac:dyDescent="0.25">
      <c r="C142"/>
    </row>
    <row r="143" spans="3:3" ht="15" x14ac:dyDescent="0.25">
      <c r="C143"/>
    </row>
    <row r="144" spans="3:3" ht="15" x14ac:dyDescent="0.25">
      <c r="C144"/>
    </row>
    <row r="145" spans="3:3" ht="15" x14ac:dyDescent="0.25">
      <c r="C145"/>
    </row>
    <row r="146" spans="3:3" ht="15" x14ac:dyDescent="0.25">
      <c r="C146"/>
    </row>
    <row r="147" spans="3:3" ht="15" x14ac:dyDescent="0.25">
      <c r="C147"/>
    </row>
    <row r="148" spans="3:3" ht="15" x14ac:dyDescent="0.25">
      <c r="C148"/>
    </row>
    <row r="149" spans="3:3" ht="15" x14ac:dyDescent="0.25">
      <c r="C149"/>
    </row>
    <row r="150" spans="3:3" ht="15" x14ac:dyDescent="0.25">
      <c r="C150"/>
    </row>
    <row r="151" spans="3:3" ht="15" x14ac:dyDescent="0.25">
      <c r="C151"/>
    </row>
    <row r="152" spans="3:3" ht="15" x14ac:dyDescent="0.25">
      <c r="C152"/>
    </row>
    <row r="153" spans="3:3" ht="15" x14ac:dyDescent="0.25">
      <c r="C153"/>
    </row>
    <row r="154" spans="3:3" ht="15" x14ac:dyDescent="0.25">
      <c r="C154"/>
    </row>
    <row r="155" spans="3:3" ht="15" x14ac:dyDescent="0.25">
      <c r="C155"/>
    </row>
    <row r="156" spans="3:3" ht="15" x14ac:dyDescent="0.25">
      <c r="C156"/>
    </row>
    <row r="157" spans="3:3" ht="15" x14ac:dyDescent="0.25">
      <c r="C157"/>
    </row>
    <row r="158" spans="3:3" ht="15" x14ac:dyDescent="0.25">
      <c r="C158"/>
    </row>
    <row r="159" spans="3:3" ht="15" x14ac:dyDescent="0.25">
      <c r="C159"/>
    </row>
    <row r="160" spans="3:3" ht="15" x14ac:dyDescent="0.25">
      <c r="C160"/>
    </row>
    <row r="161" spans="3:3" ht="15" x14ac:dyDescent="0.25">
      <c r="C161"/>
    </row>
    <row r="162" spans="3:3" ht="15" x14ac:dyDescent="0.25">
      <c r="C162"/>
    </row>
    <row r="163" spans="3:3" ht="15" x14ac:dyDescent="0.25">
      <c r="C163"/>
    </row>
    <row r="164" spans="3:3" ht="15" x14ac:dyDescent="0.25">
      <c r="C164"/>
    </row>
    <row r="165" spans="3:3" ht="15" x14ac:dyDescent="0.25">
      <c r="C165"/>
    </row>
    <row r="166" spans="3:3" ht="15" x14ac:dyDescent="0.25">
      <c r="C166"/>
    </row>
    <row r="167" spans="3:3" ht="15" x14ac:dyDescent="0.25">
      <c r="C167"/>
    </row>
    <row r="168" spans="3:3" ht="15" x14ac:dyDescent="0.25">
      <c r="C168"/>
    </row>
    <row r="169" spans="3:3" ht="15" x14ac:dyDescent="0.25">
      <c r="C169"/>
    </row>
    <row r="170" spans="3:3" ht="15" x14ac:dyDescent="0.25">
      <c r="C170"/>
    </row>
    <row r="171" spans="3:3" ht="15" x14ac:dyDescent="0.25">
      <c r="C171"/>
    </row>
    <row r="172" spans="3:3" ht="15" x14ac:dyDescent="0.25">
      <c r="C172"/>
    </row>
    <row r="173" spans="3:3" ht="15" x14ac:dyDescent="0.25">
      <c r="C173"/>
    </row>
    <row r="174" spans="3:3" ht="15" x14ac:dyDescent="0.25">
      <c r="C174"/>
    </row>
    <row r="175" spans="3:3" ht="15" x14ac:dyDescent="0.25">
      <c r="C175"/>
    </row>
    <row r="176" spans="3:3" ht="15" x14ac:dyDescent="0.25">
      <c r="C176"/>
    </row>
    <row r="177" spans="3:3" ht="15" x14ac:dyDescent="0.25">
      <c r="C177"/>
    </row>
    <row r="178" spans="3:3" ht="15" x14ac:dyDescent="0.25">
      <c r="C178"/>
    </row>
    <row r="179" spans="3:3" ht="15" x14ac:dyDescent="0.25">
      <c r="C179"/>
    </row>
    <row r="180" spans="3:3" ht="15" x14ac:dyDescent="0.25">
      <c r="C180"/>
    </row>
    <row r="181" spans="3:3" ht="15" x14ac:dyDescent="0.25">
      <c r="C181"/>
    </row>
    <row r="182" spans="3:3" ht="15" x14ac:dyDescent="0.25">
      <c r="C182"/>
    </row>
    <row r="183" spans="3:3" ht="15" x14ac:dyDescent="0.25">
      <c r="C183"/>
    </row>
    <row r="184" spans="3:3" ht="15" x14ac:dyDescent="0.25">
      <c r="C184"/>
    </row>
    <row r="185" spans="3:3" ht="15" x14ac:dyDescent="0.25">
      <c r="C185"/>
    </row>
    <row r="186" spans="3:3" ht="15" x14ac:dyDescent="0.25">
      <c r="C186"/>
    </row>
    <row r="187" spans="3:3" ht="15" x14ac:dyDescent="0.25">
      <c r="C187"/>
    </row>
    <row r="188" spans="3:3" ht="15" x14ac:dyDescent="0.25">
      <c r="C188"/>
    </row>
    <row r="189" spans="3:3" ht="15" x14ac:dyDescent="0.25">
      <c r="C189"/>
    </row>
    <row r="190" spans="3:3" ht="15" x14ac:dyDescent="0.25">
      <c r="C190"/>
    </row>
    <row r="191" spans="3:3" ht="15" x14ac:dyDescent="0.25">
      <c r="C191"/>
    </row>
    <row r="192" spans="3:3" ht="15" x14ac:dyDescent="0.25">
      <c r="C192"/>
    </row>
    <row r="193" spans="3:3" ht="15" x14ac:dyDescent="0.25">
      <c r="C193"/>
    </row>
    <row r="194" spans="3:3" ht="15" x14ac:dyDescent="0.25">
      <c r="C194"/>
    </row>
    <row r="195" spans="3:3" ht="15" x14ac:dyDescent="0.25">
      <c r="C195"/>
    </row>
    <row r="196" spans="3:3" ht="15" x14ac:dyDescent="0.25">
      <c r="C196"/>
    </row>
    <row r="197" spans="3:3" ht="15" x14ac:dyDescent="0.25">
      <c r="C197"/>
    </row>
    <row r="198" spans="3:3" ht="15" x14ac:dyDescent="0.25">
      <c r="C198"/>
    </row>
    <row r="199" spans="3:3" ht="15" x14ac:dyDescent="0.25">
      <c r="C199"/>
    </row>
    <row r="200" spans="3:3" ht="15" x14ac:dyDescent="0.25">
      <c r="C200"/>
    </row>
    <row r="201" spans="3:3" ht="15" x14ac:dyDescent="0.25">
      <c r="C201"/>
    </row>
    <row r="202" spans="3:3" ht="15" x14ac:dyDescent="0.25">
      <c r="C202"/>
    </row>
    <row r="203" spans="3:3" ht="15" x14ac:dyDescent="0.25">
      <c r="C203"/>
    </row>
    <row r="204" spans="3:3" ht="15" x14ac:dyDescent="0.25">
      <c r="C204"/>
    </row>
    <row r="205" spans="3:3" ht="15" x14ac:dyDescent="0.25">
      <c r="C205"/>
    </row>
    <row r="206" spans="3:3" ht="15" x14ac:dyDescent="0.25">
      <c r="C206"/>
    </row>
    <row r="207" spans="3:3" ht="15" x14ac:dyDescent="0.25">
      <c r="C207"/>
    </row>
    <row r="208" spans="3:3" ht="15" x14ac:dyDescent="0.25">
      <c r="C208"/>
    </row>
    <row r="209" spans="3:3" ht="15" x14ac:dyDescent="0.25">
      <c r="C209"/>
    </row>
    <row r="210" spans="3:3" ht="15" x14ac:dyDescent="0.25">
      <c r="C210"/>
    </row>
    <row r="211" spans="3:3" ht="15" x14ac:dyDescent="0.25">
      <c r="C211"/>
    </row>
    <row r="212" spans="3:3" ht="15" x14ac:dyDescent="0.25">
      <c r="C212"/>
    </row>
    <row r="213" spans="3:3" ht="15" x14ac:dyDescent="0.25">
      <c r="C213"/>
    </row>
    <row r="214" spans="3:3" ht="15" x14ac:dyDescent="0.25">
      <c r="C214"/>
    </row>
    <row r="215" spans="3:3" ht="15" x14ac:dyDescent="0.25">
      <c r="C215"/>
    </row>
    <row r="216" spans="3:3" ht="15" x14ac:dyDescent="0.25">
      <c r="C216"/>
    </row>
    <row r="217" spans="3:3" ht="15" x14ac:dyDescent="0.25">
      <c r="C217"/>
    </row>
    <row r="218" spans="3:3" ht="15" x14ac:dyDescent="0.25">
      <c r="C218"/>
    </row>
    <row r="219" spans="3:3" ht="15" x14ac:dyDescent="0.25">
      <c r="C219"/>
    </row>
    <row r="220" spans="3:3" ht="15" x14ac:dyDescent="0.25">
      <c r="C220"/>
    </row>
    <row r="221" spans="3:3" ht="15" x14ac:dyDescent="0.25">
      <c r="C221"/>
    </row>
    <row r="222" spans="3:3" ht="15" x14ac:dyDescent="0.25">
      <c r="C222"/>
    </row>
    <row r="223" spans="3:3" ht="15" x14ac:dyDescent="0.25">
      <c r="C223"/>
    </row>
    <row r="224" spans="3:3" ht="15" x14ac:dyDescent="0.25">
      <c r="C224"/>
    </row>
    <row r="225" spans="3:3" ht="15" x14ac:dyDescent="0.25">
      <c r="C225"/>
    </row>
    <row r="226" spans="3:3" ht="15" x14ac:dyDescent="0.25">
      <c r="C226"/>
    </row>
    <row r="227" spans="3:3" ht="15" x14ac:dyDescent="0.25">
      <c r="C227"/>
    </row>
    <row r="228" spans="3:3" ht="15" x14ac:dyDescent="0.25">
      <c r="C228"/>
    </row>
    <row r="229" spans="3:3" ht="15" x14ac:dyDescent="0.25">
      <c r="C229"/>
    </row>
    <row r="230" spans="3:3" ht="15" x14ac:dyDescent="0.25">
      <c r="C230"/>
    </row>
  </sheetData>
  <mergeCells count="1">
    <mergeCell ref="B1:I1"/>
  </mergeCells>
  <pageMargins left="0.95" right="0.45" top="0.75" bottom="0.75" header="0.3" footer="0.3"/>
  <pageSetup paperSize="9" orientation="landscape" r:id="rId1"/>
  <headerFooter>
    <oddHeader>&amp;C&amp;"Arial,Bold"&amp;10YOBE STATE GOVERNMENT OF NIGERIA
APPROVED BUDGET 2020</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72"/>
  <sheetViews>
    <sheetView showGridLines="0" view="pageLayout" topLeftCell="A73" workbookViewId="0">
      <selection activeCell="B93" sqref="B93"/>
    </sheetView>
  </sheetViews>
  <sheetFormatPr defaultRowHeight="15" x14ac:dyDescent="0.25"/>
  <sheetData>
    <row r="2" spans="6:6" ht="21" x14ac:dyDescent="0.35">
      <c r="F2" s="376" t="s">
        <v>1664</v>
      </c>
    </row>
    <row r="37" spans="1:14" ht="21" x14ac:dyDescent="0.35">
      <c r="A37" s="397"/>
      <c r="B37" s="397"/>
      <c r="C37" s="397"/>
      <c r="D37" s="397"/>
      <c r="E37" s="397"/>
      <c r="F37" s="397"/>
      <c r="G37" s="398" t="s">
        <v>1665</v>
      </c>
      <c r="H37" s="397"/>
      <c r="I37" s="397"/>
      <c r="J37" s="397"/>
      <c r="K37" s="397"/>
      <c r="L37" s="397"/>
      <c r="M37" s="397"/>
      <c r="N37" s="397"/>
    </row>
    <row r="72" spans="1:14" ht="21" x14ac:dyDescent="0.25">
      <c r="A72" s="389"/>
      <c r="B72" s="389"/>
      <c r="C72" s="389"/>
      <c r="D72" s="389"/>
      <c r="E72" s="389"/>
      <c r="F72" s="390" t="s">
        <v>1397</v>
      </c>
      <c r="G72" s="389"/>
      <c r="H72" s="389"/>
      <c r="I72" s="389"/>
      <c r="J72" s="389"/>
      <c r="K72" s="389"/>
      <c r="L72" s="389"/>
      <c r="M72" s="389"/>
      <c r="N72" s="389"/>
    </row>
  </sheetData>
  <pageMargins left="0.95" right="0.45" top="0.75" bottom="0.75" header="0.3" footer="0.3"/>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5"/>
  <sheetViews>
    <sheetView topLeftCell="A80" workbookViewId="0">
      <selection activeCell="B101" sqref="B101"/>
    </sheetView>
  </sheetViews>
  <sheetFormatPr defaultRowHeight="15" x14ac:dyDescent="0.25"/>
  <cols>
    <col min="1" max="1" width="15.42578125" style="703" customWidth="1"/>
    <col min="2" max="2" width="43.7109375" bestFit="1" customWidth="1"/>
    <col min="3" max="4" width="17.140625" style="404" customWidth="1"/>
  </cols>
  <sheetData>
    <row r="1" spans="1:4" x14ac:dyDescent="0.25">
      <c r="A1" s="703" t="s">
        <v>1396</v>
      </c>
    </row>
    <row r="2" spans="1:4" s="702" customFormat="1" ht="30" x14ac:dyDescent="0.25">
      <c r="A2" s="710" t="s">
        <v>275</v>
      </c>
      <c r="B2" s="32" t="s">
        <v>938</v>
      </c>
      <c r="C2" s="708" t="s">
        <v>1824</v>
      </c>
      <c r="D2" s="708" t="s">
        <v>1823</v>
      </c>
    </row>
    <row r="3" spans="1:4" x14ac:dyDescent="0.25">
      <c r="C3" s="709" t="s">
        <v>939</v>
      </c>
      <c r="D3" s="709" t="s">
        <v>939</v>
      </c>
    </row>
    <row r="4" spans="1:4" x14ac:dyDescent="0.25">
      <c r="A4" s="703" t="s">
        <v>416</v>
      </c>
      <c r="B4" t="s">
        <v>921</v>
      </c>
      <c r="C4" s="404">
        <v>250000000</v>
      </c>
      <c r="D4" s="404">
        <v>500000000</v>
      </c>
    </row>
    <row r="5" spans="1:4" x14ac:dyDescent="0.25">
      <c r="A5" s="703" t="s">
        <v>418</v>
      </c>
      <c r="B5" t="s">
        <v>894</v>
      </c>
      <c r="C5" s="404">
        <v>71000000</v>
      </c>
      <c r="D5" s="404">
        <v>96000000</v>
      </c>
    </row>
    <row r="6" spans="1:4" x14ac:dyDescent="0.25">
      <c r="A6" s="703" t="s">
        <v>380</v>
      </c>
      <c r="B6" t="s">
        <v>931</v>
      </c>
      <c r="C6" s="404">
        <v>2181000000</v>
      </c>
      <c r="D6" s="404">
        <v>2581000000</v>
      </c>
    </row>
    <row r="7" spans="1:4" x14ac:dyDescent="0.25">
      <c r="A7" s="703" t="s">
        <v>704</v>
      </c>
      <c r="B7" t="s">
        <v>203</v>
      </c>
      <c r="C7" s="404">
        <v>15000000</v>
      </c>
      <c r="D7" s="404">
        <v>25000000</v>
      </c>
    </row>
    <row r="8" spans="1:4" x14ac:dyDescent="0.25">
      <c r="A8" s="703" t="s">
        <v>705</v>
      </c>
      <c r="B8" t="s">
        <v>828</v>
      </c>
      <c r="C8" s="404">
        <v>0</v>
      </c>
      <c r="D8" s="404">
        <v>5000000</v>
      </c>
    </row>
    <row r="9" spans="1:4" x14ac:dyDescent="0.25">
      <c r="A9" s="703" t="s">
        <v>346</v>
      </c>
      <c r="B9" t="s">
        <v>829</v>
      </c>
      <c r="C9" s="404">
        <v>44478000</v>
      </c>
      <c r="D9" s="404">
        <v>83000000</v>
      </c>
    </row>
    <row r="10" spans="1:4" x14ac:dyDescent="0.25">
      <c r="A10" s="703" t="s">
        <v>709</v>
      </c>
      <c r="B10" t="s">
        <v>895</v>
      </c>
      <c r="C10" s="404">
        <v>479700000</v>
      </c>
      <c r="D10" s="404">
        <v>799500000</v>
      </c>
    </row>
    <row r="11" spans="1:4" x14ac:dyDescent="0.25">
      <c r="A11" s="703" t="s">
        <v>315</v>
      </c>
      <c r="B11" t="s">
        <v>1402</v>
      </c>
      <c r="C11" s="404">
        <v>345000000</v>
      </c>
      <c r="D11" s="404">
        <v>530000000</v>
      </c>
    </row>
    <row r="12" spans="1:4" x14ac:dyDescent="0.25">
      <c r="A12" s="703" t="s">
        <v>318</v>
      </c>
      <c r="B12" t="s">
        <v>922</v>
      </c>
      <c r="C12" s="404">
        <v>70000000</v>
      </c>
      <c r="D12" s="404">
        <v>90000000</v>
      </c>
    </row>
    <row r="13" spans="1:4" x14ac:dyDescent="0.25">
      <c r="A13" s="703" t="s">
        <v>317</v>
      </c>
      <c r="B13" t="s">
        <v>923</v>
      </c>
      <c r="C13" s="404">
        <v>23000000</v>
      </c>
      <c r="D13" s="404">
        <v>67000000</v>
      </c>
    </row>
    <row r="14" spans="1:4" x14ac:dyDescent="0.25">
      <c r="A14" s="703" t="s">
        <v>530</v>
      </c>
      <c r="B14" t="s">
        <v>830</v>
      </c>
      <c r="C14" s="404">
        <v>20500000</v>
      </c>
      <c r="D14" s="404">
        <v>60000000</v>
      </c>
    </row>
    <row r="15" spans="1:4" x14ac:dyDescent="0.25">
      <c r="A15" s="703" t="s">
        <v>465</v>
      </c>
      <c r="B15" t="s">
        <v>1870</v>
      </c>
      <c r="C15" s="404">
        <v>14000000</v>
      </c>
      <c r="D15" s="404">
        <v>22000000</v>
      </c>
    </row>
    <row r="16" spans="1:4" x14ac:dyDescent="0.25">
      <c r="A16" s="703" t="s">
        <v>30</v>
      </c>
      <c r="B16" t="s">
        <v>832</v>
      </c>
      <c r="C16" s="404">
        <v>30000000</v>
      </c>
      <c r="D16" s="404">
        <v>72000000</v>
      </c>
    </row>
    <row r="17" spans="1:4" x14ac:dyDescent="0.25">
      <c r="A17" s="703" t="s">
        <v>390</v>
      </c>
      <c r="B17" t="s">
        <v>924</v>
      </c>
      <c r="C17" s="404">
        <v>470000000</v>
      </c>
      <c r="D17" s="404">
        <v>630000000</v>
      </c>
    </row>
    <row r="18" spans="1:4" x14ac:dyDescent="0.25">
      <c r="A18" s="703" t="s">
        <v>541</v>
      </c>
      <c r="B18" t="s">
        <v>925</v>
      </c>
      <c r="C18" s="404">
        <v>32000000</v>
      </c>
      <c r="D18" s="404">
        <v>31800000</v>
      </c>
    </row>
    <row r="19" spans="1:4" x14ac:dyDescent="0.25">
      <c r="A19" s="703" t="s">
        <v>348</v>
      </c>
      <c r="B19" t="s">
        <v>833</v>
      </c>
      <c r="C19" s="404">
        <v>19000000</v>
      </c>
      <c r="D19" s="404">
        <v>30000000</v>
      </c>
    </row>
    <row r="20" spans="1:4" x14ac:dyDescent="0.25">
      <c r="A20" s="703" t="s">
        <v>424</v>
      </c>
      <c r="B20" t="s">
        <v>834</v>
      </c>
      <c r="C20" s="404">
        <v>5500000</v>
      </c>
      <c r="D20" s="404">
        <v>20000000</v>
      </c>
    </row>
    <row r="21" spans="1:4" x14ac:dyDescent="0.25">
      <c r="A21" s="703" t="s">
        <v>425</v>
      </c>
      <c r="B21" t="s">
        <v>835</v>
      </c>
      <c r="C21" s="404">
        <v>0</v>
      </c>
      <c r="D21" s="404">
        <v>26000000</v>
      </c>
    </row>
    <row r="22" spans="1:4" x14ac:dyDescent="0.25">
      <c r="A22" s="703" t="s">
        <v>432</v>
      </c>
      <c r="B22" t="s">
        <v>1876</v>
      </c>
      <c r="C22" s="404">
        <v>80000000</v>
      </c>
      <c r="D22" s="404">
        <v>100000000</v>
      </c>
    </row>
    <row r="23" spans="1:4" x14ac:dyDescent="0.25">
      <c r="A23" s="703" t="s">
        <v>1345</v>
      </c>
      <c r="B23" t="s">
        <v>1704</v>
      </c>
      <c r="C23" s="404">
        <v>120000000</v>
      </c>
      <c r="D23" s="404">
        <v>0</v>
      </c>
    </row>
    <row r="24" spans="1:4" x14ac:dyDescent="0.25">
      <c r="A24" s="703" t="s">
        <v>328</v>
      </c>
      <c r="B24" t="s">
        <v>897</v>
      </c>
      <c r="C24" s="404">
        <v>115000000</v>
      </c>
      <c r="D24" s="404">
        <v>330000000</v>
      </c>
    </row>
    <row r="25" spans="1:4" x14ac:dyDescent="0.25">
      <c r="A25" s="703" t="s">
        <v>339</v>
      </c>
      <c r="B25" t="s">
        <v>898</v>
      </c>
      <c r="C25" s="404">
        <v>538000000</v>
      </c>
      <c r="D25" s="404">
        <v>1068000000</v>
      </c>
    </row>
    <row r="26" spans="1:4" x14ac:dyDescent="0.25">
      <c r="A26" s="703" t="s">
        <v>387</v>
      </c>
      <c r="B26" t="s">
        <v>837</v>
      </c>
      <c r="C26" s="404">
        <v>47000000</v>
      </c>
      <c r="D26" s="404">
        <v>47000000</v>
      </c>
    </row>
    <row r="27" spans="1:4" x14ac:dyDescent="0.25">
      <c r="A27" s="703" t="s">
        <v>438</v>
      </c>
      <c r="B27" t="s">
        <v>838</v>
      </c>
      <c r="C27" s="404">
        <v>25000000</v>
      </c>
      <c r="D27" s="404">
        <v>65000000</v>
      </c>
    </row>
    <row r="28" spans="1:4" x14ac:dyDescent="0.25">
      <c r="A28" s="703" t="s">
        <v>345</v>
      </c>
      <c r="B28" t="s">
        <v>936</v>
      </c>
      <c r="C28" s="404">
        <v>0</v>
      </c>
      <c r="D28" s="404">
        <v>590000000</v>
      </c>
    </row>
    <row r="29" spans="1:4" x14ac:dyDescent="0.25">
      <c r="A29" s="703" t="s">
        <v>236</v>
      </c>
      <c r="B29" t="s">
        <v>1686</v>
      </c>
      <c r="C29" s="404">
        <v>100000000</v>
      </c>
      <c r="D29" s="404">
        <v>162000000</v>
      </c>
    </row>
    <row r="30" spans="1:4" x14ac:dyDescent="0.25">
      <c r="A30" s="703" t="s">
        <v>565</v>
      </c>
      <c r="B30" t="s">
        <v>839</v>
      </c>
      <c r="C30" s="404">
        <v>20000000</v>
      </c>
      <c r="D30" s="404">
        <v>20000000</v>
      </c>
    </row>
    <row r="31" spans="1:4" x14ac:dyDescent="0.25">
      <c r="A31" s="703" t="s">
        <v>566</v>
      </c>
      <c r="B31" t="s">
        <v>899</v>
      </c>
      <c r="C31" s="404">
        <v>285000000</v>
      </c>
      <c r="D31" s="404">
        <v>90000000</v>
      </c>
    </row>
    <row r="32" spans="1:4" x14ac:dyDescent="0.25">
      <c r="A32" s="703" t="s">
        <v>573</v>
      </c>
      <c r="B32" t="s">
        <v>927</v>
      </c>
      <c r="C32" s="404">
        <v>32000000</v>
      </c>
      <c r="D32" s="404">
        <v>83000000</v>
      </c>
    </row>
    <row r="33" spans="1:4" x14ac:dyDescent="0.25">
      <c r="A33" s="703" t="s">
        <v>49</v>
      </c>
      <c r="B33" t="s">
        <v>1403</v>
      </c>
      <c r="C33" s="404">
        <v>3645000000</v>
      </c>
      <c r="D33" s="404">
        <v>4232000000</v>
      </c>
    </row>
    <row r="34" spans="1:4" x14ac:dyDescent="0.25">
      <c r="A34" s="703" t="s">
        <v>447</v>
      </c>
      <c r="B34" t="s">
        <v>844</v>
      </c>
      <c r="C34" s="404">
        <v>14000000</v>
      </c>
      <c r="D34" s="404">
        <v>39000000</v>
      </c>
    </row>
    <row r="35" spans="1:4" x14ac:dyDescent="0.25">
      <c r="A35" s="703" t="s">
        <v>427</v>
      </c>
      <c r="B35" t="s">
        <v>845</v>
      </c>
      <c r="C35" s="404">
        <v>20000000</v>
      </c>
      <c r="D35" s="404">
        <v>20000000</v>
      </c>
    </row>
    <row r="36" spans="1:4" x14ac:dyDescent="0.25">
      <c r="A36" s="703" t="s">
        <v>57</v>
      </c>
      <c r="B36" t="s">
        <v>846</v>
      </c>
      <c r="C36" s="404">
        <v>0</v>
      </c>
      <c r="D36" s="404">
        <v>20000000</v>
      </c>
    </row>
    <row r="37" spans="1:4" x14ac:dyDescent="0.25">
      <c r="A37" s="703" t="s">
        <v>1382</v>
      </c>
      <c r="B37" t="s">
        <v>1869</v>
      </c>
      <c r="C37" s="404">
        <v>100000000</v>
      </c>
      <c r="D37" s="404">
        <v>100000000</v>
      </c>
    </row>
    <row r="38" spans="1:4" x14ac:dyDescent="0.25">
      <c r="A38" s="703" t="s">
        <v>1338</v>
      </c>
      <c r="B38" t="s">
        <v>1404</v>
      </c>
      <c r="C38" s="404">
        <v>5147000000</v>
      </c>
      <c r="D38" s="404">
        <v>6694000000</v>
      </c>
    </row>
    <row r="39" spans="1:4" x14ac:dyDescent="0.25">
      <c r="A39" s="703" t="s">
        <v>1708</v>
      </c>
      <c r="B39" t="s">
        <v>847</v>
      </c>
      <c r="C39" s="404">
        <v>1502000000</v>
      </c>
      <c r="D39" s="404">
        <v>555000000</v>
      </c>
    </row>
    <row r="40" spans="1:4" x14ac:dyDescent="0.25">
      <c r="A40" s="703" t="s">
        <v>0</v>
      </c>
      <c r="B40" t="s">
        <v>1405</v>
      </c>
      <c r="C40" s="404">
        <v>4856000000</v>
      </c>
      <c r="D40" s="404">
        <v>7080000000</v>
      </c>
    </row>
    <row r="41" spans="1:4" x14ac:dyDescent="0.25">
      <c r="A41" s="703" t="s">
        <v>1839</v>
      </c>
      <c r="B41" t="s">
        <v>1853</v>
      </c>
      <c r="C41" s="404">
        <v>150000000</v>
      </c>
      <c r="D41" s="404">
        <v>0</v>
      </c>
    </row>
    <row r="42" spans="1:4" x14ac:dyDescent="0.25">
      <c r="A42" s="703" t="s">
        <v>395</v>
      </c>
      <c r="B42" t="s">
        <v>902</v>
      </c>
      <c r="C42" s="404">
        <v>107000000</v>
      </c>
      <c r="D42" s="404">
        <v>145000000</v>
      </c>
    </row>
    <row r="43" spans="1:4" x14ac:dyDescent="0.25">
      <c r="A43" s="703" t="s">
        <v>402</v>
      </c>
      <c r="B43" t="s">
        <v>903</v>
      </c>
      <c r="C43" s="404">
        <v>0</v>
      </c>
      <c r="D43" s="404">
        <v>25000000</v>
      </c>
    </row>
    <row r="44" spans="1:4" x14ac:dyDescent="0.25">
      <c r="A44" s="703" t="s">
        <v>224</v>
      </c>
      <c r="B44" t="s">
        <v>851</v>
      </c>
      <c r="C44" s="404">
        <v>58800000</v>
      </c>
      <c r="D44" s="404">
        <v>71000000</v>
      </c>
    </row>
    <row r="45" spans="1:4" x14ac:dyDescent="0.25">
      <c r="A45" s="703" t="s">
        <v>58</v>
      </c>
      <c r="B45" t="s">
        <v>1406</v>
      </c>
      <c r="C45" s="404">
        <v>532000000</v>
      </c>
      <c r="D45" s="404">
        <v>1087000000</v>
      </c>
    </row>
    <row r="46" spans="1:4" x14ac:dyDescent="0.25">
      <c r="A46" s="703" t="s">
        <v>64</v>
      </c>
      <c r="B46" t="s">
        <v>852</v>
      </c>
      <c r="C46" s="404">
        <v>290000000</v>
      </c>
      <c r="D46" s="404">
        <v>182000000</v>
      </c>
    </row>
    <row r="47" spans="1:4" x14ac:dyDescent="0.25">
      <c r="A47" s="703" t="s">
        <v>69</v>
      </c>
      <c r="B47" t="s">
        <v>935</v>
      </c>
      <c r="C47" s="404">
        <v>172500000</v>
      </c>
      <c r="D47" s="404">
        <v>256000000</v>
      </c>
    </row>
    <row r="48" spans="1:4" x14ac:dyDescent="0.25">
      <c r="A48" s="703" t="s">
        <v>42</v>
      </c>
      <c r="B48" t="s">
        <v>1361</v>
      </c>
      <c r="C48" s="404">
        <v>287000000</v>
      </c>
      <c r="D48" s="404">
        <v>103000000</v>
      </c>
    </row>
    <row r="49" spans="1:4" x14ac:dyDescent="0.25">
      <c r="A49" s="703" t="s">
        <v>599</v>
      </c>
      <c r="B49" t="s">
        <v>853</v>
      </c>
      <c r="C49" s="404">
        <v>3226580348</v>
      </c>
      <c r="D49" s="404">
        <v>8000000000</v>
      </c>
    </row>
    <row r="50" spans="1:4" x14ac:dyDescent="0.25">
      <c r="A50" s="703" t="s">
        <v>1347</v>
      </c>
      <c r="B50" t="s">
        <v>1360</v>
      </c>
      <c r="C50" s="404">
        <v>400000000</v>
      </c>
      <c r="D50" s="404">
        <v>279000000</v>
      </c>
    </row>
    <row r="51" spans="1:4" x14ac:dyDescent="0.25">
      <c r="A51" s="703" t="s">
        <v>258</v>
      </c>
      <c r="B51" t="s">
        <v>854</v>
      </c>
      <c r="C51" s="404">
        <v>88200000</v>
      </c>
      <c r="D51" s="404">
        <v>147000000</v>
      </c>
    </row>
    <row r="52" spans="1:4" x14ac:dyDescent="0.25">
      <c r="A52" s="703" t="s">
        <v>264</v>
      </c>
      <c r="B52" t="s">
        <v>906</v>
      </c>
      <c r="C52" s="404">
        <v>36000000</v>
      </c>
      <c r="D52" s="404">
        <v>60000000</v>
      </c>
    </row>
    <row r="53" spans="1:4" x14ac:dyDescent="0.25">
      <c r="A53" s="703" t="s">
        <v>262</v>
      </c>
      <c r="B53" t="s">
        <v>907</v>
      </c>
      <c r="C53" s="404">
        <v>5000000</v>
      </c>
      <c r="D53" s="404">
        <v>10000000</v>
      </c>
    </row>
    <row r="54" spans="1:4" x14ac:dyDescent="0.25">
      <c r="A54" s="703" t="s">
        <v>272</v>
      </c>
      <c r="B54" t="s">
        <v>908</v>
      </c>
      <c r="C54" s="404">
        <v>270000000</v>
      </c>
      <c r="D54" s="404">
        <v>450000000</v>
      </c>
    </row>
    <row r="55" spans="1:4" x14ac:dyDescent="0.25">
      <c r="A55" s="703" t="s">
        <v>254</v>
      </c>
      <c r="B55" t="s">
        <v>910</v>
      </c>
      <c r="C55" s="404">
        <v>192000000</v>
      </c>
      <c r="D55" s="404">
        <v>320000000</v>
      </c>
    </row>
    <row r="56" spans="1:4" x14ac:dyDescent="0.25">
      <c r="A56" s="703" t="s">
        <v>296</v>
      </c>
      <c r="B56" t="s">
        <v>1407</v>
      </c>
      <c r="C56" s="404">
        <v>219000000</v>
      </c>
      <c r="D56" s="404">
        <v>190000000</v>
      </c>
    </row>
    <row r="57" spans="1:4" x14ac:dyDescent="0.25">
      <c r="A57" s="703" t="s">
        <v>291</v>
      </c>
      <c r="B57" t="s">
        <v>912</v>
      </c>
      <c r="C57" s="404">
        <v>24000000</v>
      </c>
      <c r="D57" s="404">
        <v>78000000</v>
      </c>
    </row>
    <row r="58" spans="1:4" x14ac:dyDescent="0.25">
      <c r="A58" s="703" t="s">
        <v>70</v>
      </c>
      <c r="B58" t="s">
        <v>1886</v>
      </c>
      <c r="C58" s="404">
        <v>1887000000</v>
      </c>
      <c r="D58" s="404">
        <v>3500000000</v>
      </c>
    </row>
    <row r="59" spans="1:4" x14ac:dyDescent="0.25">
      <c r="A59" s="703" t="s">
        <v>302</v>
      </c>
      <c r="B59" t="s">
        <v>480</v>
      </c>
      <c r="C59" s="404">
        <v>1599000000</v>
      </c>
      <c r="D59" s="404">
        <v>1599000000</v>
      </c>
    </row>
    <row r="60" spans="1:4" x14ac:dyDescent="0.25">
      <c r="A60" s="703" t="s">
        <v>90</v>
      </c>
      <c r="B60" t="s">
        <v>863</v>
      </c>
      <c r="C60" s="404">
        <v>20000000</v>
      </c>
      <c r="D60" s="404">
        <v>50000000</v>
      </c>
    </row>
    <row r="61" spans="1:4" x14ac:dyDescent="0.25">
      <c r="A61" s="703" t="s">
        <v>78</v>
      </c>
      <c r="B61" t="s">
        <v>1868</v>
      </c>
      <c r="C61" s="404">
        <v>21000000</v>
      </c>
      <c r="D61" s="404">
        <v>45000000</v>
      </c>
    </row>
    <row r="62" spans="1:4" x14ac:dyDescent="0.25">
      <c r="A62" s="703" t="s">
        <v>88</v>
      </c>
      <c r="B62" t="s">
        <v>868</v>
      </c>
      <c r="C62" s="404">
        <v>6000000</v>
      </c>
      <c r="D62" s="404">
        <v>14000000</v>
      </c>
    </row>
    <row r="63" spans="1:4" x14ac:dyDescent="0.25">
      <c r="A63" s="703" t="s">
        <v>101</v>
      </c>
      <c r="B63" t="s">
        <v>869</v>
      </c>
      <c r="C63" s="404">
        <v>33000000</v>
      </c>
      <c r="D63" s="404">
        <v>100000000</v>
      </c>
    </row>
    <row r="64" spans="1:4" x14ac:dyDescent="0.25">
      <c r="A64" s="703" t="s">
        <v>237</v>
      </c>
      <c r="B64" t="s">
        <v>870</v>
      </c>
      <c r="C64" s="404">
        <v>143000000</v>
      </c>
      <c r="D64" s="404">
        <v>243000000</v>
      </c>
    </row>
    <row r="65" spans="1:4" x14ac:dyDescent="0.25">
      <c r="A65" s="703" t="s">
        <v>84</v>
      </c>
      <c r="B65" t="s">
        <v>871</v>
      </c>
      <c r="C65" s="404">
        <v>460000000</v>
      </c>
      <c r="D65" s="404">
        <v>472000000</v>
      </c>
    </row>
    <row r="66" spans="1:4" x14ac:dyDescent="0.25">
      <c r="A66" s="703" t="s">
        <v>1684</v>
      </c>
      <c r="B66" t="s">
        <v>1359</v>
      </c>
      <c r="C66" s="404">
        <v>107000000</v>
      </c>
      <c r="D66" s="404">
        <v>305500000</v>
      </c>
    </row>
    <row r="67" spans="1:4" x14ac:dyDescent="0.25">
      <c r="A67" s="703" t="s">
        <v>1703</v>
      </c>
      <c r="B67" t="s">
        <v>865</v>
      </c>
      <c r="C67" s="404">
        <v>50000000</v>
      </c>
      <c r="D67" s="404">
        <v>90000000</v>
      </c>
    </row>
    <row r="68" spans="1:4" x14ac:dyDescent="0.25">
      <c r="A68" s="703" t="s">
        <v>1702</v>
      </c>
      <c r="B68" t="s">
        <v>866</v>
      </c>
      <c r="C68" s="404">
        <v>200000000</v>
      </c>
      <c r="D68" s="404">
        <v>560000000</v>
      </c>
    </row>
    <row r="69" spans="1:4" x14ac:dyDescent="0.25">
      <c r="A69" s="703" t="s">
        <v>1698</v>
      </c>
      <c r="B69" t="s">
        <v>914</v>
      </c>
      <c r="C69" s="404">
        <v>50000000</v>
      </c>
      <c r="D69" s="404">
        <v>150000000</v>
      </c>
    </row>
    <row r="70" spans="1:4" x14ac:dyDescent="0.25">
      <c r="A70" s="703" t="s">
        <v>1699</v>
      </c>
      <c r="B70" t="s">
        <v>1705</v>
      </c>
      <c r="C70" s="404">
        <v>100000000</v>
      </c>
      <c r="D70" s="404">
        <v>220000000</v>
      </c>
    </row>
    <row r="71" spans="1:4" x14ac:dyDescent="0.25">
      <c r="A71" s="703" t="s">
        <v>1700</v>
      </c>
      <c r="B71" t="s">
        <v>915</v>
      </c>
      <c r="C71" s="404">
        <v>33000000</v>
      </c>
      <c r="D71" s="404">
        <v>80000000</v>
      </c>
    </row>
    <row r="72" spans="1:4" x14ac:dyDescent="0.25">
      <c r="A72" s="703" t="s">
        <v>1814</v>
      </c>
      <c r="B72" t="s">
        <v>916</v>
      </c>
      <c r="C72" s="404">
        <v>60000000</v>
      </c>
      <c r="D72" s="404">
        <v>200000000</v>
      </c>
    </row>
    <row r="73" spans="1:4" x14ac:dyDescent="0.25">
      <c r="A73" s="703" t="s">
        <v>105</v>
      </c>
      <c r="B73" t="s">
        <v>917</v>
      </c>
      <c r="C73" s="404">
        <v>1828000000</v>
      </c>
      <c r="D73" s="404">
        <v>2926000000</v>
      </c>
    </row>
    <row r="74" spans="1:4" x14ac:dyDescent="0.25">
      <c r="A74" s="703" t="s">
        <v>1841</v>
      </c>
      <c r="B74" t="s">
        <v>1875</v>
      </c>
      <c r="C74" s="404">
        <v>20000000</v>
      </c>
      <c r="D74" s="404">
        <v>0</v>
      </c>
    </row>
    <row r="75" spans="1:4" x14ac:dyDescent="0.25">
      <c r="A75" s="703" t="s">
        <v>135</v>
      </c>
      <c r="B75" t="s">
        <v>875</v>
      </c>
      <c r="C75" s="404">
        <v>147950000</v>
      </c>
      <c r="D75" s="404">
        <v>383000000.11000001</v>
      </c>
    </row>
    <row r="76" spans="1:4" x14ac:dyDescent="0.25">
      <c r="A76" s="703" t="s">
        <v>130</v>
      </c>
      <c r="B76" t="s">
        <v>876</v>
      </c>
      <c r="C76" s="404">
        <v>39900000</v>
      </c>
      <c r="D76" s="404">
        <v>150000000</v>
      </c>
    </row>
    <row r="77" spans="1:4" x14ac:dyDescent="0.25">
      <c r="A77" s="703" t="s">
        <v>112</v>
      </c>
      <c r="B77" t="s">
        <v>877</v>
      </c>
      <c r="C77" s="404">
        <v>123500000</v>
      </c>
      <c r="D77" s="404">
        <v>448000000</v>
      </c>
    </row>
    <row r="78" spans="1:4" x14ac:dyDescent="0.25">
      <c r="A78" s="703" t="s">
        <v>132</v>
      </c>
      <c r="B78" t="s">
        <v>918</v>
      </c>
      <c r="C78" s="404">
        <v>110000000</v>
      </c>
      <c r="D78" s="404">
        <v>161000000</v>
      </c>
    </row>
    <row r="79" spans="1:4" x14ac:dyDescent="0.25">
      <c r="A79" s="703" t="s">
        <v>139</v>
      </c>
      <c r="B79" t="s">
        <v>919</v>
      </c>
      <c r="C79" s="404">
        <v>45000000</v>
      </c>
      <c r="D79" s="404">
        <v>117000000</v>
      </c>
    </row>
    <row r="80" spans="1:4" x14ac:dyDescent="0.25">
      <c r="A80" s="703" t="s">
        <v>199</v>
      </c>
      <c r="B80" t="s">
        <v>920</v>
      </c>
      <c r="C80" s="404">
        <v>195000000</v>
      </c>
      <c r="D80" s="404">
        <v>179000000</v>
      </c>
    </row>
    <row r="81" spans="1:4" x14ac:dyDescent="0.25">
      <c r="A81" s="703" t="s">
        <v>143</v>
      </c>
      <c r="B81" t="s">
        <v>146</v>
      </c>
      <c r="C81" s="404">
        <v>10000000</v>
      </c>
      <c r="D81" s="404">
        <v>20000000</v>
      </c>
    </row>
    <row r="82" spans="1:4" x14ac:dyDescent="0.25">
      <c r="A82" s="703" t="s">
        <v>140</v>
      </c>
      <c r="B82" t="s">
        <v>879</v>
      </c>
      <c r="C82" s="404">
        <v>10000000</v>
      </c>
      <c r="D82" s="404">
        <v>20000000</v>
      </c>
    </row>
    <row r="83" spans="1:4" x14ac:dyDescent="0.25">
      <c r="A83" s="703" t="s">
        <v>707</v>
      </c>
      <c r="B83" t="s">
        <v>218</v>
      </c>
      <c r="C83" s="404">
        <v>62000000</v>
      </c>
      <c r="D83" s="404">
        <v>100000000</v>
      </c>
    </row>
    <row r="84" spans="1:4" x14ac:dyDescent="0.25">
      <c r="A84" s="703" t="s">
        <v>693</v>
      </c>
      <c r="B84" t="s">
        <v>1408</v>
      </c>
      <c r="C84" s="404">
        <v>20000000</v>
      </c>
      <c r="D84" s="404">
        <v>20000000</v>
      </c>
    </row>
    <row r="85" spans="1:4" s="336" customFormat="1" x14ac:dyDescent="0.25">
      <c r="A85" s="711"/>
      <c r="B85" s="336" t="s">
        <v>2106</v>
      </c>
      <c r="C85" s="707">
        <f>SUM(C4:C84)</f>
        <v>34154608348</v>
      </c>
      <c r="D85" s="707">
        <f>SUM(D4:D84)</f>
        <v>50518800000.110001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view="pageLayout" topLeftCell="A4" zoomScaleNormal="115" workbookViewId="0">
      <selection activeCell="F7" sqref="F7"/>
    </sheetView>
  </sheetViews>
  <sheetFormatPr defaultColWidth="9.140625" defaultRowHeight="49.5" x14ac:dyDescent="0.75"/>
  <cols>
    <col min="1" max="2" width="13.5703125" style="98" customWidth="1"/>
    <col min="3" max="16384" width="9.140625" style="98"/>
  </cols>
  <sheetData>
    <row r="1" spans="1:13" ht="42.6" customHeight="1" x14ac:dyDescent="0.75"/>
    <row r="2" spans="1:13" ht="42.6" customHeight="1" x14ac:dyDescent="0.75"/>
    <row r="3" spans="1:13" ht="42.6" customHeight="1" x14ac:dyDescent="0.75"/>
    <row r="4" spans="1:13" x14ac:dyDescent="0.75">
      <c r="A4" s="1178" t="s">
        <v>1033</v>
      </c>
      <c r="B4" s="1178"/>
      <c r="C4" s="1178"/>
      <c r="D4" s="1178"/>
      <c r="E4" s="1178"/>
      <c r="F4" s="1178"/>
      <c r="G4" s="1178"/>
      <c r="H4" s="1178"/>
      <c r="I4" s="1178"/>
      <c r="J4" s="1178"/>
      <c r="K4" s="1178"/>
      <c r="L4" s="1178"/>
      <c r="M4" s="1178"/>
    </row>
    <row r="5" spans="1:13" ht="39.75" customHeight="1" x14ac:dyDescent="0.75">
      <c r="A5" s="370"/>
      <c r="B5" s="371"/>
      <c r="C5" s="371"/>
      <c r="D5" s="371"/>
      <c r="E5" s="371"/>
      <c r="F5" s="371"/>
      <c r="G5" s="371"/>
      <c r="H5" s="371"/>
      <c r="I5" s="371"/>
      <c r="J5" s="371"/>
      <c r="K5" s="371"/>
      <c r="L5" s="371"/>
      <c r="M5" s="371"/>
    </row>
    <row r="6" spans="1:13" ht="100.5" customHeight="1" x14ac:dyDescent="0.75">
      <c r="A6" s="1180" t="s">
        <v>2213</v>
      </c>
      <c r="B6" s="1180"/>
      <c r="C6" s="1180"/>
      <c r="D6" s="1180"/>
      <c r="E6" s="1180"/>
      <c r="F6" s="1180"/>
      <c r="G6" s="1180"/>
      <c r="H6" s="1180"/>
      <c r="I6" s="1180"/>
      <c r="J6" s="1180"/>
      <c r="K6" s="1180"/>
      <c r="L6" s="1180"/>
      <c r="M6" s="1180"/>
    </row>
    <row r="7" spans="1:13" ht="26.25" customHeight="1" x14ac:dyDescent="0.75">
      <c r="A7" s="370"/>
      <c r="B7" s="371"/>
      <c r="C7" s="371"/>
      <c r="D7" s="371"/>
      <c r="E7" s="371"/>
      <c r="F7" s="371"/>
      <c r="G7" s="371"/>
      <c r="H7" s="371"/>
      <c r="I7" s="371"/>
      <c r="J7" s="371"/>
      <c r="K7" s="371"/>
      <c r="L7" s="371"/>
      <c r="M7" s="371"/>
    </row>
    <row r="8" spans="1:13" x14ac:dyDescent="0.75">
      <c r="A8" s="1179">
        <v>2021</v>
      </c>
      <c r="B8" s="1179"/>
      <c r="C8" s="1179"/>
      <c r="D8" s="1179"/>
      <c r="E8" s="1179"/>
      <c r="F8" s="1179"/>
      <c r="G8" s="1179"/>
      <c r="H8" s="1179"/>
      <c r="I8" s="1179"/>
      <c r="J8" s="1179"/>
      <c r="K8" s="1179"/>
      <c r="L8" s="1179"/>
      <c r="M8" s="1179"/>
    </row>
    <row r="9" spans="1:13" ht="42" customHeight="1" x14ac:dyDescent="0.75"/>
  </sheetData>
  <mergeCells count="3">
    <mergeCell ref="A4:M4"/>
    <mergeCell ref="A8:M8"/>
    <mergeCell ref="A6:M6"/>
  </mergeCells>
  <printOptions horizontalCentered="1" verticalCentered="1"/>
  <pageMargins left="0.511811023622047" right="0.511811023622047" top="0.74803149606299202" bottom="0.74803149606299202" header="0.31496062992126" footer="0.31496062992126"/>
  <pageSetup paperSize="9" firstPageNumber="0" orientation="landscape" useFirstPageNumber="1" horizontalDpi="300" verticalDpi="300" r:id="rId1"/>
  <headerFooter>
    <oddFooter>&amp;C&amp;"-,Bold Italic"DRAFT COPY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yracuseOfficeCustomData>{"createMode":"plain_doc","forceRefresh":"0"}</SyracuseOfficeCustomData>
</file>

<file path=customXml/itemProps1.xml><?xml version="1.0" encoding="utf-8"?>
<ds:datastoreItem xmlns:ds="http://schemas.openxmlformats.org/officeDocument/2006/customXml" ds:itemID="{6E52F8C4-52E1-4288-8B2F-1C1216617AD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11</vt:i4>
      </vt:variant>
    </vt:vector>
  </HeadingPairs>
  <TitlesOfParts>
    <vt:vector size="38" baseType="lpstr">
      <vt:lpstr>Fin. Bill</vt:lpstr>
      <vt:lpstr>Approp. I</vt:lpstr>
      <vt:lpstr>Approp. II</vt:lpstr>
      <vt:lpstr>Charts Data</vt:lpstr>
      <vt:lpstr>TOC</vt:lpstr>
      <vt:lpstr>Table of Contents</vt:lpstr>
      <vt:lpstr>Charts</vt:lpstr>
      <vt:lpstr>Appro. II</vt:lpstr>
      <vt:lpstr>Cover</vt:lpstr>
      <vt:lpstr>Resource</vt:lpstr>
      <vt:lpstr>summary</vt:lpstr>
      <vt:lpstr>1.summary &amp; EN</vt:lpstr>
      <vt:lpstr>1. Resource Position</vt:lpstr>
      <vt:lpstr>2.Revenue Details</vt:lpstr>
      <vt:lpstr>3. Summary of Exp</vt:lpstr>
      <vt:lpstr>4. Details</vt:lpstr>
      <vt:lpstr>Sector Allocation</vt:lpstr>
      <vt:lpstr>Admin Code</vt:lpstr>
      <vt:lpstr>Personnel cost</vt:lpstr>
      <vt:lpstr>Capital</vt:lpstr>
      <vt:lpstr>SAVINGS</vt:lpstr>
      <vt:lpstr>AUGMENTATIONS</vt:lpstr>
      <vt:lpstr>A Glance</vt:lpstr>
      <vt:lpstr>At a Glance</vt:lpstr>
      <vt:lpstr>Approp Cover</vt:lpstr>
      <vt:lpstr>Codes used in the Budget</vt:lpstr>
      <vt:lpstr>Net Financing</vt:lpstr>
      <vt:lpstr>'1. Resource Position'!Print_Titles</vt:lpstr>
      <vt:lpstr>'2.Revenue Details'!Print_Titles</vt:lpstr>
      <vt:lpstr>'3. Summary of Exp'!Print_Titles</vt:lpstr>
      <vt:lpstr>'A Glance'!Print_Titles</vt:lpstr>
      <vt:lpstr>'Admin Code'!Print_Titles</vt:lpstr>
      <vt:lpstr>'Approp. I'!Print_Titles</vt:lpstr>
      <vt:lpstr>'Approp. II'!Print_Titles</vt:lpstr>
      <vt:lpstr>'At a Glance'!Print_Titles</vt:lpstr>
      <vt:lpstr>'Codes used in the Budget'!Print_Titles</vt:lpstr>
      <vt:lpstr>'Fin. Bill'!Print_Titles</vt:lpstr>
      <vt:lpstr>summary!Print_Titles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MBEP</dc:creator>
  <cp:lastModifiedBy>Microsoft</cp:lastModifiedBy>
  <cp:lastPrinted>2020-10-24T20:37:00Z</cp:lastPrinted>
  <dcterms:created xsi:type="dcterms:W3CDTF">2019-09-16T10:47:16Z</dcterms:created>
  <dcterms:modified xsi:type="dcterms:W3CDTF">2020-10-27T19:58:37Z</dcterms:modified>
</cp:coreProperties>
</file>